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13 нед\"/>
    </mc:Choice>
  </mc:AlternateContent>
  <xr:revisionPtr revIDLastSave="0" documentId="13_ncr:1_{E746105D-E834-4562-B2E7-B4CCA85EDB75}" xr6:coauthVersionLast="45" xr6:coauthVersionMax="45" xr10:uidLastSave="{00000000-0000-0000-0000-000000000000}"/>
  <bookViews>
    <workbookView xWindow="-110" yWindow="-110" windowWidth="19420" windowHeight="10420" activeTab="23" xr2:uid="{00000000-000D-0000-FFFF-FFFF00000000}"/>
  </bookViews>
  <sheets>
    <sheet name="Сводная" sheetId="6" r:id="rId1"/>
    <sheet name="АВС МАРТ" sheetId="66" state="hidden" r:id="rId2"/>
    <sheet name="АВС 30-31.03" sheetId="65" state="hidden" r:id="rId3"/>
    <sheet name="АВС 23-29.03" sheetId="64" r:id="rId4"/>
    <sheet name="АВС 16-22.03" sheetId="52" state="hidden" r:id="rId5"/>
    <sheet name="АВС 09-15.03" sheetId="50" state="hidden" r:id="rId6"/>
    <sheet name="АВС 02-08.03" sheetId="43" state="hidden" r:id="rId7"/>
    <sheet name="АВС ФЕВРАЛЬ" sheetId="48" state="hidden" r:id="rId8"/>
    <sheet name="АВС 23.02-01.03" sheetId="42" state="hidden" r:id="rId9"/>
    <sheet name="АВС 16-22.02" sheetId="39" state="hidden" r:id="rId10"/>
    <sheet name="АВС 09-15.02" sheetId="38" state="hidden" r:id="rId11"/>
    <sheet name="АВС 02-08.02" sheetId="25" state="hidden" r:id="rId12"/>
    <sheet name="АВС ЯНВАРЬ" sheetId="12" state="hidden" r:id="rId13"/>
    <sheet name="АВС 26.01-01.02" sheetId="10" state="hidden" r:id="rId14"/>
    <sheet name="АВС 19-25.01" sheetId="9" state="hidden" r:id="rId15"/>
    <sheet name="АВС 12-18.01" sheetId="8" state="hidden" r:id="rId16"/>
    <sheet name="АВС 05-11.01" sheetId="7" state="hidden" r:id="rId17"/>
    <sheet name="АВС 01-04.01" sheetId="11" state="hidden" r:id="rId18"/>
    <sheet name="2026" sheetId="47" r:id="rId19"/>
    <sheet name="Юнит 30.03-05.04" sheetId="62" state="hidden" r:id="rId20"/>
    <sheet name="Юнит 01-05.04" sheetId="61" state="hidden" r:id="rId21"/>
    <sheet name="МАРТ" sheetId="63" r:id="rId22"/>
    <sheet name="Юнит 30-31.03" sheetId="60" state="hidden" r:id="rId23"/>
    <sheet name="Юнит 23-29.03" sheetId="59" r:id="rId24"/>
    <sheet name="Юнит 16-22.03" sheetId="54" state="hidden" r:id="rId25"/>
    <sheet name="Юнит 09-15.03" sheetId="49" state="hidden" r:id="rId26"/>
    <sheet name="Юнит 02-08.03" sheetId="40" state="hidden" r:id="rId27"/>
    <sheet name="Юнит 01.03" sheetId="44" state="hidden" r:id="rId28"/>
    <sheet name="ФЕВРАЛЬ" sheetId="37" state="hidden" r:id="rId29"/>
    <sheet name="Юнит 23.02-01.03" sheetId="36" state="hidden" r:id="rId30"/>
    <sheet name="Юнит 23-28.02" sheetId="34" state="hidden" r:id="rId31"/>
    <sheet name="Юнит 16-22.02" sheetId="33" state="hidden" r:id="rId32"/>
    <sheet name="Юнит 09-15.02" sheetId="28" state="hidden" r:id="rId33"/>
    <sheet name="Юнит 02-08.02" sheetId="24" state="hidden" r:id="rId34"/>
    <sheet name="Юнит 01.02" sheetId="19" state="hidden" r:id="rId35"/>
    <sheet name="ЯНВАРЬ" sheetId="18" state="hidden" r:id="rId36"/>
    <sheet name="Юнит 26.01-01.02" sheetId="26" state="hidden" r:id="rId37"/>
    <sheet name="Юнит 26-31.01" sheetId="17" state="hidden" r:id="rId38"/>
    <sheet name="Юнит 19-25.01" sheetId="16" state="hidden" r:id="rId39"/>
    <sheet name="Юнит 12-18.01" sheetId="1" state="hidden" r:id="rId40"/>
    <sheet name="Юнит 05-11.01" sheetId="5" state="hidden" r:id="rId41"/>
    <sheet name="Юнит 01-04.01" sheetId="15" state="hidden" r:id="rId42"/>
    <sheet name="Отчет 01-05.04" sheetId="58" state="hidden" r:id="rId43"/>
    <sheet name="Отчет 30-31.03" sheetId="57" state="hidden" r:id="rId44"/>
    <sheet name="Отчет 23-29.03" sheetId="56" state="hidden" r:id="rId45"/>
    <sheet name="Отчет 16-22.03" sheetId="55" state="hidden" r:id="rId46"/>
    <sheet name="Отчет 09-15.03" sheetId="51" state="hidden" r:id="rId47"/>
    <sheet name="Отчет 02-08.03" sheetId="41" state="hidden" r:id="rId48"/>
    <sheet name="Отчет 01.03" sheetId="32" state="hidden" r:id="rId49"/>
    <sheet name="Отчет 23-28.02" sheetId="31" state="hidden" r:id="rId50"/>
    <sheet name="Отчет 16-22.02" sheetId="30" state="hidden" r:id="rId51"/>
    <sheet name="Отчет 09-15.02" sheetId="29" state="hidden" r:id="rId52"/>
    <sheet name="Отчет 02-08.02" sheetId="27" state="hidden" r:id="rId53"/>
    <sheet name="Отчет 01.02" sheetId="22" state="hidden" r:id="rId54"/>
    <sheet name="Отчет 26-31.01" sheetId="21" state="hidden" r:id="rId55"/>
    <sheet name="Отчет 19-25.01" sheetId="20" state="hidden" r:id="rId56"/>
    <sheet name="Отчет 12-18.01" sheetId="2" state="hidden" r:id="rId57"/>
    <sheet name="Отчет 05-11.01" sheetId="4" state="hidden" r:id="rId58"/>
    <sheet name="Отчет 01-04.01" sheetId="23" state="hidden" r:id="rId59"/>
  </sheets>
  <definedNames>
    <definedName name="_xlnm._FilterDatabase" localSheetId="48" hidden="1">'Отчет 01.03'!$A$1:$P$277</definedName>
    <definedName name="_xlnm._FilterDatabase" localSheetId="47" hidden="1">'Отчет 02-08.03'!$A$1:$P$1847</definedName>
    <definedName name="_xlnm._FilterDatabase" localSheetId="51" hidden="1">'Отчет 09-15.02'!$A$1:$P$1070</definedName>
    <definedName name="_xlnm._FilterDatabase" localSheetId="46" hidden="1">'Отчет 09-15.03'!$A$1:$P$2140</definedName>
    <definedName name="_xlnm._FilterDatabase" localSheetId="50" hidden="1">'Отчет 16-22.02'!$A$1:$P$1322</definedName>
    <definedName name="_xlnm._FilterDatabase" localSheetId="45" hidden="1">'Отчет 16-22.03'!$A$1:$P$2470</definedName>
    <definedName name="_xlnm._FilterDatabase" localSheetId="55" hidden="1">'Отчет 19-25.01'!$A$1:$P$920</definedName>
    <definedName name="_xlnm._FilterDatabase" localSheetId="49" hidden="1">'Отчет 23-28.02'!$A$1:$P$1420</definedName>
    <definedName name="_xlnm._FilterDatabase" localSheetId="44" hidden="1">'Отчет 23-29.03'!$A$1:$P$2088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59" l="1"/>
  <c r="C26" i="64"/>
  <c r="J31" i="64"/>
  <c r="J32" i="64"/>
  <c r="J33" i="64"/>
  <c r="J34" i="64"/>
  <c r="J35" i="64"/>
  <c r="J36" i="64"/>
  <c r="J37" i="64"/>
  <c r="J38" i="64"/>
  <c r="J39" i="64"/>
  <c r="J40" i="64"/>
  <c r="J41" i="64"/>
  <c r="J42" i="64"/>
  <c r="J43" i="64"/>
  <c r="J44" i="64"/>
  <c r="J45" i="64"/>
  <c r="J46" i="64"/>
  <c r="J47" i="64"/>
  <c r="J48" i="64"/>
  <c r="J49" i="64"/>
  <c r="J30" i="64"/>
  <c r="J7" i="64"/>
  <c r="J9" i="64"/>
  <c r="J5" i="64"/>
  <c r="J10" i="64"/>
  <c r="J15" i="64"/>
  <c r="J8" i="64"/>
  <c r="J6" i="64"/>
  <c r="J11" i="64"/>
  <c r="J16" i="64"/>
  <c r="J12" i="64"/>
  <c r="J17" i="64"/>
  <c r="J13" i="64"/>
  <c r="J14" i="64"/>
  <c r="J18" i="64"/>
  <c r="J19" i="64"/>
  <c r="J20" i="64"/>
  <c r="J21" i="64"/>
  <c r="J22" i="64"/>
  <c r="J23" i="64"/>
  <c r="J24" i="64"/>
  <c r="J25" i="64"/>
  <c r="J4" i="64"/>
  <c r="C34" i="64"/>
  <c r="C32" i="64"/>
  <c r="C35" i="64"/>
  <c r="C36" i="64"/>
  <c r="C31" i="64"/>
  <c r="C37" i="64"/>
  <c r="C38" i="64"/>
  <c r="C39" i="64"/>
  <c r="C30" i="64"/>
  <c r="C40" i="64"/>
  <c r="C41" i="64"/>
  <c r="C44" i="64"/>
  <c r="C42" i="64"/>
  <c r="C43" i="64"/>
  <c r="C45" i="64"/>
  <c r="C47" i="64"/>
  <c r="C49" i="64"/>
  <c r="C48" i="64"/>
  <c r="C46" i="64"/>
  <c r="C33" i="64"/>
  <c r="C6" i="64"/>
  <c r="C9" i="64"/>
  <c r="C5" i="64"/>
  <c r="C13" i="64"/>
  <c r="C22" i="64"/>
  <c r="C7" i="64"/>
  <c r="C8" i="64"/>
  <c r="C10" i="64"/>
  <c r="C24" i="64"/>
  <c r="C11" i="64"/>
  <c r="C14" i="64"/>
  <c r="C12" i="64"/>
  <c r="C25" i="64"/>
  <c r="C15" i="64"/>
  <c r="C16" i="64"/>
  <c r="C23" i="64"/>
  <c r="C17" i="64"/>
  <c r="C18" i="64"/>
  <c r="C19" i="64"/>
  <c r="C20" i="64"/>
  <c r="C21" i="64"/>
  <c r="C4" i="64"/>
  <c r="R61" i="6"/>
  <c r="X61" i="6"/>
  <c r="V61" i="6"/>
  <c r="U61" i="6"/>
  <c r="Q61" i="6"/>
  <c r="P61" i="6"/>
  <c r="O61" i="6"/>
  <c r="N61" i="6"/>
  <c r="M61" i="6"/>
  <c r="L61" i="6"/>
  <c r="K61" i="6"/>
  <c r="AB61" i="6"/>
  <c r="AA61" i="6"/>
  <c r="T32" i="6"/>
  <c r="T31" i="6"/>
  <c r="T28" i="6"/>
  <c r="Z47" i="60"/>
  <c r="X47" i="60"/>
  <c r="T47" i="60"/>
  <c r="S47" i="60"/>
  <c r="Q47" i="60"/>
  <c r="P47" i="60"/>
  <c r="Z46" i="60"/>
  <c r="X46" i="60"/>
  <c r="T46" i="60"/>
  <c r="S46" i="60"/>
  <c r="Q46" i="60"/>
  <c r="P46" i="60"/>
  <c r="Z45" i="60"/>
  <c r="X45" i="60"/>
  <c r="T45" i="60"/>
  <c r="S45" i="60"/>
  <c r="Q45" i="60"/>
  <c r="P45" i="60"/>
  <c r="Z44" i="60"/>
  <c r="X44" i="60"/>
  <c r="T44" i="60"/>
  <c r="S44" i="60"/>
  <c r="Q44" i="60"/>
  <c r="P44" i="60"/>
  <c r="Z43" i="60"/>
  <c r="X43" i="60"/>
  <c r="T43" i="60"/>
  <c r="S43" i="60"/>
  <c r="Q43" i="60"/>
  <c r="P43" i="60"/>
  <c r="Z42" i="60"/>
  <c r="X42" i="60"/>
  <c r="T42" i="60"/>
  <c r="S42" i="60"/>
  <c r="Q42" i="60"/>
  <c r="P42" i="60"/>
  <c r="Z41" i="60"/>
  <c r="X41" i="60"/>
  <c r="T41" i="60"/>
  <c r="S41" i="60"/>
  <c r="Q41" i="60"/>
  <c r="P41" i="60"/>
  <c r="Z40" i="60"/>
  <c r="X40" i="60"/>
  <c r="T40" i="60"/>
  <c r="S40" i="60"/>
  <c r="Q40" i="60"/>
  <c r="P40" i="60"/>
  <c r="Z39" i="60"/>
  <c r="X39" i="60"/>
  <c r="T39" i="60"/>
  <c r="S39" i="60"/>
  <c r="Q39" i="60"/>
  <c r="P39" i="60"/>
  <c r="Z38" i="60"/>
  <c r="X38" i="60"/>
  <c r="T38" i="60"/>
  <c r="S38" i="60"/>
  <c r="Q38" i="60"/>
  <c r="P38" i="60"/>
  <c r="Z37" i="60"/>
  <c r="X37" i="60"/>
  <c r="T37" i="60"/>
  <c r="S37" i="60"/>
  <c r="Q37" i="60"/>
  <c r="P37" i="60"/>
  <c r="Z36" i="60"/>
  <c r="X36" i="60"/>
  <c r="T36" i="60"/>
  <c r="S36" i="60"/>
  <c r="Q36" i="60"/>
  <c r="P36" i="60"/>
  <c r="Z35" i="60"/>
  <c r="X35" i="60"/>
  <c r="T35" i="60"/>
  <c r="S35" i="60"/>
  <c r="Q35" i="60"/>
  <c r="P35" i="60"/>
  <c r="Z34" i="60"/>
  <c r="X34" i="60"/>
  <c r="T34" i="60"/>
  <c r="S34" i="60"/>
  <c r="Q34" i="60"/>
  <c r="P34" i="60"/>
  <c r="Z33" i="60"/>
  <c r="X33" i="60"/>
  <c r="T33" i="60"/>
  <c r="S33" i="60"/>
  <c r="Q33" i="60"/>
  <c r="P33" i="60"/>
  <c r="Z32" i="60"/>
  <c r="X32" i="60"/>
  <c r="T32" i="60"/>
  <c r="S32" i="60"/>
  <c r="Q32" i="60"/>
  <c r="P32" i="60"/>
  <c r="Z31" i="60"/>
  <c r="X31" i="60"/>
  <c r="T31" i="60"/>
  <c r="S31" i="60"/>
  <c r="Q31" i="60"/>
  <c r="P31" i="60"/>
  <c r="Z30" i="60"/>
  <c r="X30" i="60"/>
  <c r="T30" i="60"/>
  <c r="S30" i="60"/>
  <c r="Q30" i="60"/>
  <c r="P30" i="60"/>
  <c r="Z29" i="60"/>
  <c r="X29" i="60"/>
  <c r="T29" i="60"/>
  <c r="S29" i="60"/>
  <c r="Q29" i="60"/>
  <c r="P29" i="60"/>
  <c r="Z28" i="60"/>
  <c r="X28" i="60"/>
  <c r="T28" i="60"/>
  <c r="S28" i="60"/>
  <c r="Q28" i="60"/>
  <c r="P28" i="60"/>
  <c r="Z24" i="60"/>
  <c r="X24" i="60"/>
  <c r="T24" i="60"/>
  <c r="S24" i="60"/>
  <c r="Q24" i="60"/>
  <c r="P24" i="60"/>
  <c r="Z23" i="60"/>
  <c r="X23" i="60"/>
  <c r="T23" i="60"/>
  <c r="S23" i="60"/>
  <c r="Q23" i="60"/>
  <c r="P23" i="60"/>
  <c r="Z22" i="60"/>
  <c r="X22" i="60"/>
  <c r="T22" i="60"/>
  <c r="S22" i="60"/>
  <c r="Q22" i="60"/>
  <c r="P22" i="60"/>
  <c r="Z21" i="60"/>
  <c r="X21" i="60"/>
  <c r="T21" i="60"/>
  <c r="S21" i="60"/>
  <c r="Q21" i="60"/>
  <c r="P21" i="60"/>
  <c r="Z20" i="60"/>
  <c r="X20" i="60"/>
  <c r="T20" i="60"/>
  <c r="S20" i="60"/>
  <c r="Q20" i="60"/>
  <c r="P20" i="60"/>
  <c r="Z19" i="60"/>
  <c r="X19" i="60"/>
  <c r="T19" i="60"/>
  <c r="S19" i="60"/>
  <c r="Q19" i="60"/>
  <c r="P19" i="60"/>
  <c r="Z18" i="60"/>
  <c r="X18" i="60"/>
  <c r="T18" i="60"/>
  <c r="S18" i="60"/>
  <c r="Q18" i="60"/>
  <c r="P18" i="60"/>
  <c r="Z17" i="60"/>
  <c r="X17" i="60"/>
  <c r="T17" i="60"/>
  <c r="S17" i="60"/>
  <c r="Q17" i="60"/>
  <c r="P17" i="60"/>
  <c r="Z16" i="60"/>
  <c r="X16" i="60"/>
  <c r="T16" i="60"/>
  <c r="S16" i="60"/>
  <c r="Q16" i="60"/>
  <c r="P16" i="60"/>
  <c r="Z15" i="60"/>
  <c r="X15" i="60"/>
  <c r="T15" i="60"/>
  <c r="S15" i="60"/>
  <c r="Q15" i="60"/>
  <c r="P15" i="60"/>
  <c r="Z14" i="60"/>
  <c r="X14" i="60"/>
  <c r="T14" i="60"/>
  <c r="S14" i="60"/>
  <c r="Q14" i="60"/>
  <c r="P14" i="60"/>
  <c r="Z13" i="60"/>
  <c r="X13" i="60"/>
  <c r="T13" i="60"/>
  <c r="S13" i="60"/>
  <c r="Q13" i="60"/>
  <c r="P13" i="60"/>
  <c r="Z12" i="60"/>
  <c r="X12" i="60"/>
  <c r="T12" i="60"/>
  <c r="S12" i="60"/>
  <c r="Q12" i="60"/>
  <c r="P12" i="60"/>
  <c r="Z11" i="60"/>
  <c r="X11" i="60"/>
  <c r="T11" i="60"/>
  <c r="S11" i="60"/>
  <c r="Q11" i="60"/>
  <c r="P11" i="60"/>
  <c r="Z10" i="60"/>
  <c r="X10" i="60"/>
  <c r="T10" i="60"/>
  <c r="S10" i="60"/>
  <c r="Q10" i="60"/>
  <c r="P10" i="60"/>
  <c r="Z9" i="60"/>
  <c r="X9" i="60"/>
  <c r="T9" i="60"/>
  <c r="S9" i="60"/>
  <c r="Q9" i="60"/>
  <c r="P9" i="60"/>
  <c r="Z8" i="60"/>
  <c r="X8" i="60"/>
  <c r="T8" i="60"/>
  <c r="S8" i="60"/>
  <c r="Q8" i="60"/>
  <c r="P8" i="60"/>
  <c r="Z7" i="60"/>
  <c r="X7" i="60"/>
  <c r="T7" i="60"/>
  <c r="S7" i="60"/>
  <c r="Q7" i="60"/>
  <c r="P7" i="60"/>
  <c r="Z6" i="60"/>
  <c r="X6" i="60"/>
  <c r="T6" i="60"/>
  <c r="S6" i="60"/>
  <c r="Q6" i="60"/>
  <c r="P6" i="60"/>
  <c r="Z5" i="60"/>
  <c r="X5" i="60"/>
  <c r="T5" i="60"/>
  <c r="S5" i="60"/>
  <c r="Q5" i="60"/>
  <c r="P5" i="60"/>
  <c r="Z4" i="60"/>
  <c r="X4" i="60"/>
  <c r="T4" i="60"/>
  <c r="S4" i="60"/>
  <c r="Q4" i="60"/>
  <c r="P4" i="60"/>
  <c r="Z3" i="60"/>
  <c r="X3" i="60"/>
  <c r="T3" i="60"/>
  <c r="S3" i="60"/>
  <c r="Q3" i="60"/>
  <c r="P3" i="60"/>
  <c r="Z47" i="61"/>
  <c r="X47" i="61"/>
  <c r="T47" i="61"/>
  <c r="S47" i="61"/>
  <c r="Q47" i="61"/>
  <c r="P47" i="61"/>
  <c r="Z46" i="61"/>
  <c r="X46" i="61"/>
  <c r="T46" i="61"/>
  <c r="S46" i="61"/>
  <c r="Q46" i="61"/>
  <c r="P46" i="61"/>
  <c r="Z45" i="61"/>
  <c r="X45" i="61"/>
  <c r="T45" i="61"/>
  <c r="S45" i="61"/>
  <c r="Q45" i="61"/>
  <c r="P45" i="61"/>
  <c r="Z44" i="61"/>
  <c r="X44" i="61"/>
  <c r="T44" i="61"/>
  <c r="S44" i="61"/>
  <c r="Q44" i="61"/>
  <c r="P44" i="61"/>
  <c r="Z43" i="61"/>
  <c r="X43" i="61"/>
  <c r="T43" i="61"/>
  <c r="S43" i="61"/>
  <c r="Q43" i="61"/>
  <c r="P43" i="61"/>
  <c r="Z42" i="61"/>
  <c r="X42" i="61"/>
  <c r="T42" i="61"/>
  <c r="S42" i="61"/>
  <c r="Q42" i="61"/>
  <c r="P42" i="61"/>
  <c r="Z41" i="61"/>
  <c r="X41" i="61"/>
  <c r="T41" i="61"/>
  <c r="S41" i="61"/>
  <c r="Q41" i="61"/>
  <c r="P41" i="61"/>
  <c r="Z40" i="61"/>
  <c r="X40" i="61"/>
  <c r="T40" i="61"/>
  <c r="S40" i="61"/>
  <c r="Q40" i="61"/>
  <c r="P40" i="61"/>
  <c r="Z39" i="61"/>
  <c r="X39" i="61"/>
  <c r="T39" i="61"/>
  <c r="S39" i="61"/>
  <c r="Q39" i="61"/>
  <c r="P39" i="61"/>
  <c r="Z38" i="61"/>
  <c r="X38" i="61"/>
  <c r="T38" i="61"/>
  <c r="S38" i="61"/>
  <c r="Q38" i="61"/>
  <c r="P38" i="61"/>
  <c r="Z37" i="61"/>
  <c r="X37" i="61"/>
  <c r="T37" i="61"/>
  <c r="S37" i="61"/>
  <c r="Q37" i="61"/>
  <c r="P37" i="61"/>
  <c r="Z36" i="61"/>
  <c r="X36" i="61"/>
  <c r="T36" i="61"/>
  <c r="S36" i="61"/>
  <c r="Q36" i="61"/>
  <c r="P36" i="61"/>
  <c r="Z35" i="61"/>
  <c r="X35" i="61"/>
  <c r="T35" i="61"/>
  <c r="S35" i="61"/>
  <c r="Q35" i="61"/>
  <c r="P35" i="61"/>
  <c r="Z34" i="61"/>
  <c r="X34" i="61"/>
  <c r="T34" i="61"/>
  <c r="S34" i="61"/>
  <c r="Q34" i="61"/>
  <c r="P34" i="61"/>
  <c r="Z33" i="61"/>
  <c r="X33" i="61"/>
  <c r="T33" i="61"/>
  <c r="S33" i="61"/>
  <c r="Q33" i="61"/>
  <c r="P33" i="61"/>
  <c r="Z32" i="61"/>
  <c r="X32" i="61"/>
  <c r="T32" i="61"/>
  <c r="S32" i="61"/>
  <c r="Q32" i="61"/>
  <c r="P32" i="61"/>
  <c r="Z31" i="61"/>
  <c r="X31" i="61"/>
  <c r="T31" i="61"/>
  <c r="S31" i="61"/>
  <c r="Q31" i="61"/>
  <c r="P31" i="61"/>
  <c r="Z30" i="61"/>
  <c r="X30" i="61"/>
  <c r="T30" i="61"/>
  <c r="S30" i="61"/>
  <c r="Q30" i="61"/>
  <c r="P30" i="61"/>
  <c r="Z29" i="61"/>
  <c r="X29" i="61"/>
  <c r="T29" i="61"/>
  <c r="S29" i="61"/>
  <c r="Q29" i="61"/>
  <c r="P29" i="61"/>
  <c r="Z28" i="61"/>
  <c r="X28" i="61"/>
  <c r="T28" i="61"/>
  <c r="S28" i="61"/>
  <c r="Q28" i="61"/>
  <c r="P28" i="61"/>
  <c r="Z24" i="61"/>
  <c r="X24" i="61"/>
  <c r="T24" i="61"/>
  <c r="S24" i="61"/>
  <c r="Q24" i="61"/>
  <c r="P24" i="61"/>
  <c r="Z23" i="61"/>
  <c r="X23" i="61"/>
  <c r="T23" i="61"/>
  <c r="S23" i="61"/>
  <c r="Q23" i="61"/>
  <c r="P23" i="61"/>
  <c r="Z22" i="61"/>
  <c r="X22" i="61"/>
  <c r="T22" i="61"/>
  <c r="S22" i="61"/>
  <c r="Q22" i="61"/>
  <c r="P22" i="61"/>
  <c r="Z21" i="61"/>
  <c r="X21" i="61"/>
  <c r="T21" i="61"/>
  <c r="S21" i="61"/>
  <c r="Q21" i="61"/>
  <c r="P21" i="61"/>
  <c r="Z20" i="61"/>
  <c r="X20" i="61"/>
  <c r="T20" i="61"/>
  <c r="S20" i="61"/>
  <c r="Q20" i="61"/>
  <c r="P20" i="61"/>
  <c r="Z19" i="61"/>
  <c r="X19" i="61"/>
  <c r="T19" i="61"/>
  <c r="S19" i="61"/>
  <c r="Q19" i="61"/>
  <c r="P19" i="61"/>
  <c r="Z18" i="61"/>
  <c r="X18" i="61"/>
  <c r="T18" i="61"/>
  <c r="S18" i="61"/>
  <c r="Q18" i="61"/>
  <c r="P18" i="61"/>
  <c r="Z17" i="61"/>
  <c r="X17" i="61"/>
  <c r="T17" i="61"/>
  <c r="S17" i="61"/>
  <c r="Q17" i="61"/>
  <c r="P17" i="61"/>
  <c r="Z16" i="61"/>
  <c r="X16" i="61"/>
  <c r="T16" i="61"/>
  <c r="S16" i="61"/>
  <c r="Q16" i="61"/>
  <c r="P16" i="61"/>
  <c r="Z15" i="61"/>
  <c r="X15" i="61"/>
  <c r="T15" i="61"/>
  <c r="S15" i="61"/>
  <c r="Q15" i="61"/>
  <c r="P15" i="61"/>
  <c r="Z14" i="61"/>
  <c r="X14" i="61"/>
  <c r="T14" i="61"/>
  <c r="S14" i="61"/>
  <c r="Q14" i="61"/>
  <c r="P14" i="61"/>
  <c r="Z13" i="61"/>
  <c r="X13" i="61"/>
  <c r="T13" i="61"/>
  <c r="S13" i="61"/>
  <c r="Q13" i="61"/>
  <c r="P13" i="61"/>
  <c r="Z12" i="61"/>
  <c r="X12" i="61"/>
  <c r="T12" i="61"/>
  <c r="S12" i="61"/>
  <c r="Q12" i="61"/>
  <c r="P12" i="61"/>
  <c r="Z11" i="61"/>
  <c r="X11" i="61"/>
  <c r="T11" i="61"/>
  <c r="S11" i="61"/>
  <c r="Q11" i="61"/>
  <c r="P11" i="61"/>
  <c r="Z10" i="61"/>
  <c r="X10" i="61"/>
  <c r="T10" i="61"/>
  <c r="S10" i="61"/>
  <c r="Q10" i="61"/>
  <c r="P10" i="61"/>
  <c r="Z9" i="61"/>
  <c r="X9" i="61"/>
  <c r="T9" i="61"/>
  <c r="S9" i="61"/>
  <c r="Q9" i="61"/>
  <c r="P9" i="61"/>
  <c r="Z8" i="61"/>
  <c r="X8" i="61"/>
  <c r="T8" i="61"/>
  <c r="S8" i="61"/>
  <c r="Q8" i="61"/>
  <c r="P8" i="61"/>
  <c r="Z7" i="61"/>
  <c r="X7" i="61"/>
  <c r="T7" i="61"/>
  <c r="S7" i="61"/>
  <c r="Q7" i="61"/>
  <c r="P7" i="61"/>
  <c r="Z6" i="61"/>
  <c r="X6" i="61"/>
  <c r="T6" i="61"/>
  <c r="S6" i="61"/>
  <c r="Q6" i="61"/>
  <c r="P6" i="61"/>
  <c r="Z5" i="61"/>
  <c r="X5" i="61"/>
  <c r="T5" i="61"/>
  <c r="S5" i="61"/>
  <c r="Q5" i="61"/>
  <c r="P5" i="61"/>
  <c r="Z4" i="61"/>
  <c r="X4" i="61"/>
  <c r="T4" i="61"/>
  <c r="S4" i="61"/>
  <c r="Q4" i="61"/>
  <c r="P4" i="61"/>
  <c r="Z3" i="61"/>
  <c r="X3" i="61"/>
  <c r="T3" i="61"/>
  <c r="S3" i="61"/>
  <c r="Q3" i="61"/>
  <c r="P3" i="61"/>
  <c r="AD1" i="59"/>
  <c r="J50" i="66"/>
  <c r="C50" i="66"/>
  <c r="D47" i="66" s="1"/>
  <c r="K49" i="66"/>
  <c r="K48" i="66"/>
  <c r="K47" i="66"/>
  <c r="K46" i="66"/>
  <c r="D46" i="66"/>
  <c r="K45" i="66"/>
  <c r="K44" i="66"/>
  <c r="K43" i="66"/>
  <c r="K42" i="66"/>
  <c r="D42" i="66"/>
  <c r="K41" i="66"/>
  <c r="K40" i="66"/>
  <c r="K39" i="66"/>
  <c r="K38" i="66"/>
  <c r="D38" i="66"/>
  <c r="K37" i="66"/>
  <c r="D37" i="66"/>
  <c r="K36" i="66"/>
  <c r="K35" i="66"/>
  <c r="K34" i="66"/>
  <c r="D34" i="66"/>
  <c r="K33" i="66"/>
  <c r="K32" i="66"/>
  <c r="K31" i="66"/>
  <c r="K30" i="66"/>
  <c r="K50" i="66" s="1"/>
  <c r="D30" i="66"/>
  <c r="D50" i="66" s="1"/>
  <c r="J26" i="66"/>
  <c r="C26" i="66"/>
  <c r="D23" i="66" s="1"/>
  <c r="K25" i="66"/>
  <c r="K24" i="66"/>
  <c r="K23" i="66"/>
  <c r="K22" i="66"/>
  <c r="D22" i="66"/>
  <c r="K21" i="66"/>
  <c r="D21" i="66"/>
  <c r="K20" i="66"/>
  <c r="K19" i="66"/>
  <c r="K18" i="66"/>
  <c r="K17" i="66"/>
  <c r="K16" i="66"/>
  <c r="K15" i="66"/>
  <c r="K14" i="66"/>
  <c r="D14" i="66"/>
  <c r="K13" i="66"/>
  <c r="D13" i="66"/>
  <c r="K12" i="66"/>
  <c r="K11" i="66"/>
  <c r="K10" i="66"/>
  <c r="D10" i="66"/>
  <c r="K9" i="66"/>
  <c r="K8" i="66"/>
  <c r="K7" i="66"/>
  <c r="K6" i="66"/>
  <c r="D6" i="66"/>
  <c r="K5" i="66"/>
  <c r="D5" i="66"/>
  <c r="K4" i="66"/>
  <c r="K26" i="66" s="1"/>
  <c r="J50" i="65"/>
  <c r="C50" i="65"/>
  <c r="D48" i="65" s="1"/>
  <c r="K49" i="65"/>
  <c r="K48" i="65"/>
  <c r="K47" i="65"/>
  <c r="D47" i="65"/>
  <c r="K46" i="65"/>
  <c r="D46" i="65"/>
  <c r="K45" i="65"/>
  <c r="D45" i="65"/>
  <c r="K44" i="65"/>
  <c r="D44" i="65"/>
  <c r="K43" i="65"/>
  <c r="D43" i="65"/>
  <c r="K42" i="65"/>
  <c r="D42" i="65"/>
  <c r="K41" i="65"/>
  <c r="D41" i="65"/>
  <c r="K40" i="65"/>
  <c r="D40" i="65"/>
  <c r="K39" i="65"/>
  <c r="D39" i="65"/>
  <c r="K38" i="65"/>
  <c r="D38" i="65"/>
  <c r="K37" i="65"/>
  <c r="D37" i="65"/>
  <c r="K36" i="65"/>
  <c r="D36" i="65"/>
  <c r="K35" i="65"/>
  <c r="D35" i="65"/>
  <c r="K34" i="65"/>
  <c r="D34" i="65"/>
  <c r="K33" i="65"/>
  <c r="D33" i="65"/>
  <c r="K32" i="65"/>
  <c r="D32" i="65"/>
  <c r="K31" i="65"/>
  <c r="D31" i="65"/>
  <c r="K30" i="65"/>
  <c r="K50" i="65" s="1"/>
  <c r="D30" i="65"/>
  <c r="D50" i="65" s="1"/>
  <c r="J26" i="65"/>
  <c r="K19" i="65" s="1"/>
  <c r="C26" i="65"/>
  <c r="D23" i="65" s="1"/>
  <c r="K24" i="65"/>
  <c r="K22" i="65"/>
  <c r="K20" i="65"/>
  <c r="D20" i="65"/>
  <c r="D18" i="65"/>
  <c r="K16" i="65"/>
  <c r="K14" i="65"/>
  <c r="K12" i="65"/>
  <c r="D12" i="65"/>
  <c r="D10" i="65"/>
  <c r="K8" i="65"/>
  <c r="K6" i="65"/>
  <c r="K4" i="65"/>
  <c r="K26" i="65" s="1"/>
  <c r="D4" i="65"/>
  <c r="D26" i="65" s="1"/>
  <c r="D45" i="66" l="1"/>
  <c r="D4" i="66"/>
  <c r="D12" i="66"/>
  <c r="D20" i="66"/>
  <c r="D36" i="66"/>
  <c r="D44" i="66"/>
  <c r="E30" i="66"/>
  <c r="F30" i="66" s="1"/>
  <c r="D11" i="66"/>
  <c r="D19" i="66"/>
  <c r="D35" i="66"/>
  <c r="D43" i="66"/>
  <c r="D18" i="66"/>
  <c r="D9" i="66"/>
  <c r="D17" i="66"/>
  <c r="D25" i="66"/>
  <c r="L30" i="66"/>
  <c r="D33" i="66"/>
  <c r="D41" i="66"/>
  <c r="D49" i="66"/>
  <c r="D8" i="66"/>
  <c r="D16" i="66"/>
  <c r="D24" i="66"/>
  <c r="D32" i="66"/>
  <c r="D40" i="66"/>
  <c r="D48" i="66"/>
  <c r="L4" i="66"/>
  <c r="M4" i="66" s="1"/>
  <c r="G4" i="66" s="1"/>
  <c r="D7" i="66"/>
  <c r="D15" i="66"/>
  <c r="D31" i="66"/>
  <c r="E31" i="66" s="1"/>
  <c r="F31" i="66" s="1"/>
  <c r="D39" i="66"/>
  <c r="D6" i="65"/>
  <c r="K10" i="65"/>
  <c r="D14" i="65"/>
  <c r="K18" i="65"/>
  <c r="D22" i="65"/>
  <c r="D5" i="65"/>
  <c r="E5" i="65" s="1"/>
  <c r="F5" i="65" s="1"/>
  <c r="K9" i="65"/>
  <c r="D13" i="65"/>
  <c r="K17" i="65"/>
  <c r="D21" i="65"/>
  <c r="K25" i="65"/>
  <c r="E30" i="65"/>
  <c r="E4" i="65"/>
  <c r="F4" i="65" s="1"/>
  <c r="K7" i="65"/>
  <c r="D11" i="65"/>
  <c r="K15" i="65"/>
  <c r="D19" i="65"/>
  <c r="K23" i="65"/>
  <c r="K5" i="65"/>
  <c r="D9" i="65"/>
  <c r="K13" i="65"/>
  <c r="D17" i="65"/>
  <c r="K21" i="65"/>
  <c r="D25" i="65"/>
  <c r="L30" i="65"/>
  <c r="D49" i="65"/>
  <c r="D8" i="65"/>
  <c r="D16" i="65"/>
  <c r="D24" i="65"/>
  <c r="L4" i="65"/>
  <c r="M4" i="65" s="1"/>
  <c r="G4" i="65" s="1"/>
  <c r="D7" i="65"/>
  <c r="K11" i="65"/>
  <c r="D15" i="65"/>
  <c r="T44" i="6"/>
  <c r="S44" i="6"/>
  <c r="R44" i="6"/>
  <c r="Q44" i="6"/>
  <c r="M44" i="6"/>
  <c r="L44" i="6"/>
  <c r="K44" i="6"/>
  <c r="X44" i="6"/>
  <c r="V44" i="6"/>
  <c r="U44" i="6"/>
  <c r="L5" i="66" l="1"/>
  <c r="D26" i="66"/>
  <c r="E4" i="66"/>
  <c r="L31" i="66"/>
  <c r="M30" i="66"/>
  <c r="G30" i="66" s="1"/>
  <c r="E32" i="66"/>
  <c r="F32" i="66" s="1"/>
  <c r="F30" i="65"/>
  <c r="E31" i="65"/>
  <c r="M30" i="65"/>
  <c r="G30" i="65" s="1"/>
  <c r="L31" i="65"/>
  <c r="E6" i="65"/>
  <c r="F6" i="65" s="1"/>
  <c r="L5" i="65"/>
  <c r="E7" i="65"/>
  <c r="F7" i="65" s="1"/>
  <c r="D30" i="52"/>
  <c r="F30" i="52"/>
  <c r="J37" i="52"/>
  <c r="J33" i="52"/>
  <c r="J34" i="52"/>
  <c r="J38" i="52"/>
  <c r="J35" i="52"/>
  <c r="J39" i="52"/>
  <c r="J40" i="52"/>
  <c r="J49" i="52"/>
  <c r="J41" i="52"/>
  <c r="J48" i="52"/>
  <c r="J42" i="52"/>
  <c r="J43" i="52"/>
  <c r="J44" i="52"/>
  <c r="J45" i="52"/>
  <c r="J46" i="52"/>
  <c r="J36" i="52"/>
  <c r="J32" i="52"/>
  <c r="J30" i="52"/>
  <c r="J47" i="52"/>
  <c r="J31" i="52"/>
  <c r="J8" i="52"/>
  <c r="J7" i="52"/>
  <c r="J6" i="52"/>
  <c r="J10" i="52"/>
  <c r="J11" i="52"/>
  <c r="J9" i="52"/>
  <c r="J5" i="52"/>
  <c r="J12" i="52"/>
  <c r="J13" i="52"/>
  <c r="J16" i="52"/>
  <c r="J17" i="52"/>
  <c r="J14" i="52"/>
  <c r="J15" i="52"/>
  <c r="J18" i="52"/>
  <c r="J19" i="52"/>
  <c r="J20" i="52"/>
  <c r="J21" i="52"/>
  <c r="J22" i="52"/>
  <c r="J23" i="52"/>
  <c r="J24" i="52"/>
  <c r="J25" i="52"/>
  <c r="J4" i="52"/>
  <c r="C43" i="52"/>
  <c r="C34" i="52"/>
  <c r="C33" i="52"/>
  <c r="C36" i="52"/>
  <c r="C35" i="52"/>
  <c r="C37" i="52"/>
  <c r="C38" i="52"/>
  <c r="C48" i="52"/>
  <c r="C46" i="52"/>
  <c r="C47" i="52"/>
  <c r="C39" i="52"/>
  <c r="C40" i="52"/>
  <c r="C41" i="52"/>
  <c r="C44" i="52"/>
  <c r="C45" i="52"/>
  <c r="C49" i="52"/>
  <c r="C31" i="52"/>
  <c r="C30" i="52"/>
  <c r="C42" i="52"/>
  <c r="C32" i="52"/>
  <c r="C6" i="52"/>
  <c r="C9" i="52"/>
  <c r="C10" i="52"/>
  <c r="C8" i="52"/>
  <c r="C14" i="52"/>
  <c r="C7" i="52"/>
  <c r="C5" i="52"/>
  <c r="C11" i="52"/>
  <c r="C12" i="52"/>
  <c r="C24" i="52"/>
  <c r="C15" i="52"/>
  <c r="C13" i="52"/>
  <c r="C25" i="52"/>
  <c r="C16" i="52"/>
  <c r="C17" i="52"/>
  <c r="C18" i="52"/>
  <c r="C19" i="52"/>
  <c r="C20" i="52"/>
  <c r="C21" i="52"/>
  <c r="C22" i="52"/>
  <c r="C23" i="52"/>
  <c r="C4" i="52"/>
  <c r="J50" i="64"/>
  <c r="K46" i="64" s="1"/>
  <c r="C50" i="64"/>
  <c r="D48" i="64" s="1"/>
  <c r="J26" i="64"/>
  <c r="K24" i="64" s="1"/>
  <c r="D25" i="64"/>
  <c r="D20" i="64"/>
  <c r="D8" i="64"/>
  <c r="D7" i="64"/>
  <c r="K6" i="64"/>
  <c r="D6" i="64"/>
  <c r="K5" i="64"/>
  <c r="D5" i="64"/>
  <c r="K4" i="64"/>
  <c r="L4" i="64" s="1"/>
  <c r="L5" i="64" s="1"/>
  <c r="M5" i="64" s="1"/>
  <c r="D4" i="64"/>
  <c r="E4" i="64" s="1"/>
  <c r="F4" i="64" s="1"/>
  <c r="AD1" i="54"/>
  <c r="D11" i="64" l="1"/>
  <c r="D12" i="64"/>
  <c r="D15" i="64"/>
  <c r="D16" i="64"/>
  <c r="D17" i="64"/>
  <c r="D19" i="64"/>
  <c r="K12" i="64"/>
  <c r="K7" i="64"/>
  <c r="K14" i="64"/>
  <c r="K8" i="64"/>
  <c r="K9" i="64"/>
  <c r="K19" i="64"/>
  <c r="K32" i="64"/>
  <c r="K43" i="64"/>
  <c r="K34" i="64"/>
  <c r="K30" i="64"/>
  <c r="K47" i="64"/>
  <c r="K39" i="64"/>
  <c r="K31" i="64"/>
  <c r="K33" i="64"/>
  <c r="K35" i="64"/>
  <c r="K40" i="64"/>
  <c r="K48" i="64"/>
  <c r="K41" i="64"/>
  <c r="K49" i="64"/>
  <c r="K42" i="64"/>
  <c r="K36" i="64"/>
  <c r="K44" i="64"/>
  <c r="K37" i="64"/>
  <c r="K45" i="64"/>
  <c r="L30" i="64"/>
  <c r="M30" i="64" s="1"/>
  <c r="G30" i="64" s="1"/>
  <c r="K38" i="64"/>
  <c r="K21" i="64"/>
  <c r="K23" i="64"/>
  <c r="K10" i="64"/>
  <c r="K16" i="64"/>
  <c r="K17" i="64"/>
  <c r="K11" i="64"/>
  <c r="K22" i="64"/>
  <c r="K13" i="64"/>
  <c r="K18" i="64"/>
  <c r="K15" i="64"/>
  <c r="K20" i="64"/>
  <c r="D33" i="64"/>
  <c r="D37" i="64"/>
  <c r="D41" i="64"/>
  <c r="D45" i="64"/>
  <c r="D49" i="64"/>
  <c r="D30" i="64"/>
  <c r="D38" i="64"/>
  <c r="D31" i="64"/>
  <c r="D35" i="64"/>
  <c r="D39" i="64"/>
  <c r="D43" i="64"/>
  <c r="D47" i="64"/>
  <c r="D42" i="64"/>
  <c r="D34" i="64"/>
  <c r="D46" i="64"/>
  <c r="D32" i="64"/>
  <c r="D36" i="64"/>
  <c r="D40" i="64"/>
  <c r="D44" i="64"/>
  <c r="D9" i="64"/>
  <c r="D13" i="64"/>
  <c r="D21" i="64"/>
  <c r="D10" i="64"/>
  <c r="D18" i="64"/>
  <c r="D14" i="64"/>
  <c r="D22" i="64"/>
  <c r="D23" i="64"/>
  <c r="D24" i="64"/>
  <c r="M5" i="66"/>
  <c r="G5" i="66" s="1"/>
  <c r="L6" i="66"/>
  <c r="E33" i="66"/>
  <c r="M31" i="66"/>
  <c r="G31" i="66" s="1"/>
  <c r="L32" i="66"/>
  <c r="F4" i="66"/>
  <c r="E5" i="66"/>
  <c r="M31" i="65"/>
  <c r="G31" i="65" s="1"/>
  <c r="L32" i="65"/>
  <c r="M5" i="65"/>
  <c r="G5" i="65" s="1"/>
  <c r="L6" i="65"/>
  <c r="E8" i="65"/>
  <c r="F31" i="65"/>
  <c r="E32" i="65"/>
  <c r="L6" i="64"/>
  <c r="M6" i="64" s="1"/>
  <c r="M4" i="64"/>
  <c r="G4" i="64" s="1"/>
  <c r="K25" i="64"/>
  <c r="E30" i="64"/>
  <c r="F30" i="64" s="1"/>
  <c r="E5" i="64"/>
  <c r="F5" i="64" s="1"/>
  <c r="AA53" i="18"/>
  <c r="AA53" i="37"/>
  <c r="W39" i="6"/>
  <c r="V39" i="6"/>
  <c r="U39" i="6"/>
  <c r="S39" i="6"/>
  <c r="R39" i="6"/>
  <c r="P39" i="6"/>
  <c r="O39" i="6"/>
  <c r="N39" i="6"/>
  <c r="N65" i="6"/>
  <c r="O65" i="6"/>
  <c r="O66" i="6" s="1"/>
  <c r="P65" i="6"/>
  <c r="R65" i="6"/>
  <c r="S65" i="6"/>
  <c r="U65" i="6"/>
  <c r="V65" i="6"/>
  <c r="W65" i="6"/>
  <c r="N63" i="6"/>
  <c r="O63" i="6"/>
  <c r="P63" i="6"/>
  <c r="P66" i="6" s="1"/>
  <c r="R63" i="6"/>
  <c r="S63" i="6"/>
  <c r="U63" i="6"/>
  <c r="V63" i="6"/>
  <c r="W63" i="6"/>
  <c r="U66" i="6"/>
  <c r="Q36" i="6"/>
  <c r="E36" i="6"/>
  <c r="Q35" i="6"/>
  <c r="E35" i="6"/>
  <c r="Q34" i="6"/>
  <c r="E34" i="6"/>
  <c r="Q33" i="6"/>
  <c r="E33" i="6"/>
  <c r="AA54" i="63"/>
  <c r="AA54" i="47" s="1"/>
  <c r="AA51" i="63"/>
  <c r="AA47" i="63"/>
  <c r="AA46" i="63"/>
  <c r="AA45" i="63"/>
  <c r="AA44" i="63"/>
  <c r="AA43" i="63"/>
  <c r="AA42" i="63"/>
  <c r="AA41" i="63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4" i="63"/>
  <c r="AA23" i="63"/>
  <c r="AA22" i="63"/>
  <c r="AA21" i="63"/>
  <c r="AA20" i="63"/>
  <c r="AA19" i="63"/>
  <c r="AA18" i="63"/>
  <c r="AA17" i="63"/>
  <c r="AA16" i="63"/>
  <c r="AA15" i="63"/>
  <c r="AA14" i="63"/>
  <c r="AA13" i="63"/>
  <c r="AA12" i="63"/>
  <c r="AA11" i="63"/>
  <c r="AA10" i="63"/>
  <c r="AA9" i="63"/>
  <c r="AA8" i="63"/>
  <c r="AA7" i="63"/>
  <c r="AA6" i="63"/>
  <c r="AA5" i="63"/>
  <c r="AA4" i="63"/>
  <c r="AA3" i="63"/>
  <c r="K29" i="63"/>
  <c r="N29" i="63" s="1"/>
  <c r="K30" i="63"/>
  <c r="K31" i="63"/>
  <c r="N31" i="63" s="1"/>
  <c r="K32" i="63"/>
  <c r="N32" i="63" s="1"/>
  <c r="K33" i="63"/>
  <c r="N33" i="63" s="1"/>
  <c r="K34" i="63"/>
  <c r="K35" i="63"/>
  <c r="N35" i="63" s="1"/>
  <c r="K36" i="63"/>
  <c r="N36" i="63" s="1"/>
  <c r="K37" i="63"/>
  <c r="N37" i="63" s="1"/>
  <c r="K38" i="63"/>
  <c r="K39" i="63"/>
  <c r="K40" i="63"/>
  <c r="N40" i="63" s="1"/>
  <c r="K41" i="63"/>
  <c r="N41" i="63" s="1"/>
  <c r="K42" i="63"/>
  <c r="K43" i="63"/>
  <c r="N43" i="63" s="1"/>
  <c r="K44" i="63"/>
  <c r="K45" i="63"/>
  <c r="K46" i="63"/>
  <c r="K47" i="63"/>
  <c r="K28" i="63"/>
  <c r="N28" i="63" s="1"/>
  <c r="K4" i="63"/>
  <c r="N4" i="63" s="1"/>
  <c r="K5" i="63"/>
  <c r="N5" i="63" s="1"/>
  <c r="K6" i="63"/>
  <c r="N6" i="63" s="1"/>
  <c r="K7" i="63"/>
  <c r="N7" i="63" s="1"/>
  <c r="K8" i="63"/>
  <c r="K9" i="63"/>
  <c r="K10" i="63"/>
  <c r="N10" i="63" s="1"/>
  <c r="K11" i="63"/>
  <c r="N11" i="63" s="1"/>
  <c r="K12" i="63"/>
  <c r="N12" i="63" s="1"/>
  <c r="K13" i="63"/>
  <c r="N13" i="63" s="1"/>
  <c r="K14" i="63"/>
  <c r="N14" i="63" s="1"/>
  <c r="K15" i="63"/>
  <c r="K16" i="63"/>
  <c r="K17" i="63"/>
  <c r="N17" i="63" s="1"/>
  <c r="K18" i="63"/>
  <c r="N18" i="63" s="1"/>
  <c r="K19" i="63"/>
  <c r="N19" i="63" s="1"/>
  <c r="K20" i="63"/>
  <c r="N20" i="63" s="1"/>
  <c r="K21" i="63"/>
  <c r="N21" i="63" s="1"/>
  <c r="K22" i="63"/>
  <c r="N22" i="63" s="1"/>
  <c r="K23" i="63"/>
  <c r="N23" i="63" s="1"/>
  <c r="K24" i="63"/>
  <c r="K3" i="63"/>
  <c r="N3" i="63" s="1"/>
  <c r="J51" i="63"/>
  <c r="G51" i="63"/>
  <c r="F51" i="63"/>
  <c r="E51" i="63"/>
  <c r="D51" i="63"/>
  <c r="AC49" i="63"/>
  <c r="AB49" i="63"/>
  <c r="AH47" i="63"/>
  <c r="N47" i="63"/>
  <c r="C47" i="63"/>
  <c r="I47" i="63" s="1"/>
  <c r="AH46" i="63"/>
  <c r="N46" i="63"/>
  <c r="C46" i="63"/>
  <c r="I46" i="63" s="1"/>
  <c r="AH45" i="63"/>
  <c r="N45" i="63"/>
  <c r="C45" i="63"/>
  <c r="I45" i="63" s="1"/>
  <c r="AH44" i="63"/>
  <c r="N44" i="63"/>
  <c r="C44" i="63"/>
  <c r="I44" i="63" s="1"/>
  <c r="AH43" i="63"/>
  <c r="I43" i="63"/>
  <c r="C43" i="63"/>
  <c r="AH42" i="63"/>
  <c r="N42" i="63"/>
  <c r="C42" i="63"/>
  <c r="I42" i="63" s="1"/>
  <c r="AH41" i="63"/>
  <c r="C41" i="63"/>
  <c r="I41" i="63" s="1"/>
  <c r="AH40" i="63"/>
  <c r="C40" i="63"/>
  <c r="AH39" i="63"/>
  <c r="N39" i="63"/>
  <c r="I39" i="63"/>
  <c r="C39" i="63"/>
  <c r="AH38" i="63"/>
  <c r="N38" i="63"/>
  <c r="C38" i="63"/>
  <c r="I38" i="63" s="1"/>
  <c r="AH37" i="63"/>
  <c r="C37" i="63"/>
  <c r="I37" i="63" s="1"/>
  <c r="AH36" i="63"/>
  <c r="C36" i="63"/>
  <c r="I36" i="63" s="1"/>
  <c r="AH35" i="63"/>
  <c r="I35" i="63"/>
  <c r="C35" i="63"/>
  <c r="AH34" i="63"/>
  <c r="N34" i="63"/>
  <c r="I34" i="63"/>
  <c r="C34" i="63"/>
  <c r="AH33" i="63"/>
  <c r="C33" i="63"/>
  <c r="I33" i="63" s="1"/>
  <c r="AH32" i="63"/>
  <c r="C32" i="63"/>
  <c r="I32" i="63" s="1"/>
  <c r="AH31" i="63"/>
  <c r="C31" i="63"/>
  <c r="I31" i="63" s="1"/>
  <c r="AH30" i="63"/>
  <c r="N30" i="63"/>
  <c r="C30" i="63"/>
  <c r="I30" i="63" s="1"/>
  <c r="AH29" i="63"/>
  <c r="C29" i="63"/>
  <c r="I29" i="63" s="1"/>
  <c r="AH28" i="63"/>
  <c r="C28" i="63"/>
  <c r="I28" i="63" s="1"/>
  <c r="AC26" i="63"/>
  <c r="AC51" i="63" s="1"/>
  <c r="AB26" i="63"/>
  <c r="AH24" i="63"/>
  <c r="N24" i="63"/>
  <c r="C24" i="63"/>
  <c r="I24" i="63" s="1"/>
  <c r="AH23" i="63"/>
  <c r="C23" i="63"/>
  <c r="I23" i="63" s="1"/>
  <c r="AH22" i="63"/>
  <c r="C22" i="63"/>
  <c r="I22" i="63" s="1"/>
  <c r="AH21" i="63"/>
  <c r="I21" i="63"/>
  <c r="C21" i="63"/>
  <c r="AH20" i="63"/>
  <c r="C20" i="63"/>
  <c r="I20" i="63" s="1"/>
  <c r="AH19" i="63"/>
  <c r="C19" i="63"/>
  <c r="I19" i="63" s="1"/>
  <c r="AH18" i="63"/>
  <c r="C18" i="63"/>
  <c r="I18" i="63" s="1"/>
  <c r="AH17" i="63"/>
  <c r="C17" i="63"/>
  <c r="I17" i="63" s="1"/>
  <c r="AH16" i="63"/>
  <c r="N16" i="63"/>
  <c r="C16" i="63"/>
  <c r="I16" i="63" s="1"/>
  <c r="AH15" i="63"/>
  <c r="N15" i="63"/>
  <c r="C15" i="63"/>
  <c r="I15" i="63" s="1"/>
  <c r="AH14" i="63"/>
  <c r="C14" i="63"/>
  <c r="I14" i="63" s="1"/>
  <c r="AH13" i="63"/>
  <c r="C13" i="63"/>
  <c r="I13" i="63" s="1"/>
  <c r="AH12" i="63"/>
  <c r="C12" i="63"/>
  <c r="I12" i="63" s="1"/>
  <c r="AH11" i="63"/>
  <c r="C11" i="63"/>
  <c r="I11" i="63" s="1"/>
  <c r="AH10" i="63"/>
  <c r="C10" i="63"/>
  <c r="I10" i="63" s="1"/>
  <c r="AH9" i="63"/>
  <c r="N9" i="63"/>
  <c r="C9" i="63"/>
  <c r="I9" i="63" s="1"/>
  <c r="AH8" i="63"/>
  <c r="N8" i="63"/>
  <c r="I8" i="63"/>
  <c r="C8" i="63"/>
  <c r="AH7" i="63"/>
  <c r="C7" i="63"/>
  <c r="I7" i="63" s="1"/>
  <c r="AH6" i="63"/>
  <c r="I6" i="63"/>
  <c r="C6" i="63"/>
  <c r="AH5" i="63"/>
  <c r="C5" i="63"/>
  <c r="I5" i="63" s="1"/>
  <c r="AH4" i="63"/>
  <c r="C4" i="63"/>
  <c r="I4" i="63" s="1"/>
  <c r="AH3" i="63"/>
  <c r="C3" i="63"/>
  <c r="AA53" i="62"/>
  <c r="AA49" i="62"/>
  <c r="AA51" i="62"/>
  <c r="AA47" i="62"/>
  <c r="AA46" i="62"/>
  <c r="AA45" i="62"/>
  <c r="AA44" i="62"/>
  <c r="AA43" i="62"/>
  <c r="AA42" i="62"/>
  <c r="AA41" i="62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4" i="62"/>
  <c r="AA23" i="62"/>
  <c r="AA22" i="62"/>
  <c r="AA21" i="62"/>
  <c r="AA20" i="62"/>
  <c r="AA19" i="62"/>
  <c r="AA18" i="62"/>
  <c r="AA17" i="62"/>
  <c r="AA16" i="62"/>
  <c r="AA15" i="62"/>
  <c r="AA14" i="62"/>
  <c r="AA13" i="62"/>
  <c r="AA12" i="62"/>
  <c r="AA11" i="62"/>
  <c r="AA10" i="62"/>
  <c r="AA9" i="62"/>
  <c r="AA8" i="62"/>
  <c r="AA7" i="62"/>
  <c r="AA6" i="62"/>
  <c r="AA5" i="62"/>
  <c r="AA4" i="62"/>
  <c r="AA3" i="62"/>
  <c r="K29" i="62"/>
  <c r="K30" i="62"/>
  <c r="K31" i="62"/>
  <c r="K32" i="62"/>
  <c r="K33" i="62"/>
  <c r="K34" i="62"/>
  <c r="K35" i="62"/>
  <c r="N35" i="62" s="1"/>
  <c r="K36" i="62"/>
  <c r="K37" i="62"/>
  <c r="K38" i="62"/>
  <c r="K39" i="62"/>
  <c r="K40" i="62"/>
  <c r="K41" i="62"/>
  <c r="K42" i="62"/>
  <c r="K43" i="62"/>
  <c r="K44" i="62"/>
  <c r="K45" i="62"/>
  <c r="K46" i="62"/>
  <c r="K47" i="62"/>
  <c r="K28" i="62"/>
  <c r="K4" i="62"/>
  <c r="K5" i="62"/>
  <c r="K6" i="62"/>
  <c r="K7" i="62"/>
  <c r="K8" i="62"/>
  <c r="K9" i="62"/>
  <c r="K10" i="62"/>
  <c r="N10" i="62" s="1"/>
  <c r="K11" i="62"/>
  <c r="N11" i="62" s="1"/>
  <c r="K12" i="62"/>
  <c r="K13" i="62"/>
  <c r="K14" i="62"/>
  <c r="K15" i="62"/>
  <c r="K16" i="62"/>
  <c r="K17" i="62"/>
  <c r="K18" i="62"/>
  <c r="N18" i="62" s="1"/>
  <c r="K19" i="62"/>
  <c r="N19" i="62" s="1"/>
  <c r="K20" i="62"/>
  <c r="K21" i="62"/>
  <c r="K22" i="62"/>
  <c r="K23" i="62"/>
  <c r="K24" i="62"/>
  <c r="K3" i="62"/>
  <c r="C29" i="62"/>
  <c r="C30" i="62"/>
  <c r="C31" i="62"/>
  <c r="C32" i="62"/>
  <c r="C33" i="62"/>
  <c r="C34" i="62"/>
  <c r="C35" i="62"/>
  <c r="C36" i="62"/>
  <c r="I36" i="62" s="1"/>
  <c r="C37" i="62"/>
  <c r="C38" i="62"/>
  <c r="C39" i="62"/>
  <c r="C40" i="62"/>
  <c r="C41" i="62"/>
  <c r="C42" i="62"/>
  <c r="C43" i="62"/>
  <c r="C44" i="62"/>
  <c r="I44" i="62" s="1"/>
  <c r="C45" i="62"/>
  <c r="C46" i="62"/>
  <c r="C47" i="62"/>
  <c r="C28" i="62"/>
  <c r="C4" i="62"/>
  <c r="C5" i="62"/>
  <c r="C6" i="62"/>
  <c r="C7" i="62"/>
  <c r="C8" i="62"/>
  <c r="C9" i="62"/>
  <c r="C10" i="62"/>
  <c r="I10" i="62" s="1"/>
  <c r="C11" i="62"/>
  <c r="C12" i="62"/>
  <c r="C13" i="62"/>
  <c r="C14" i="62"/>
  <c r="C15" i="62"/>
  <c r="C16" i="62"/>
  <c r="C17" i="62"/>
  <c r="C18" i="62"/>
  <c r="I18" i="62" s="1"/>
  <c r="C19" i="62"/>
  <c r="C20" i="62"/>
  <c r="C21" i="62"/>
  <c r="C22" i="62"/>
  <c r="C23" i="62"/>
  <c r="C24" i="62"/>
  <c r="C3" i="62"/>
  <c r="J51" i="62"/>
  <c r="G51" i="62"/>
  <c r="F51" i="62"/>
  <c r="E51" i="62"/>
  <c r="D51" i="62"/>
  <c r="AC49" i="62"/>
  <c r="AB49" i="62"/>
  <c r="AH47" i="62"/>
  <c r="N47" i="62"/>
  <c r="I47" i="62"/>
  <c r="AH46" i="62"/>
  <c r="N46" i="62"/>
  <c r="I46" i="62"/>
  <c r="AH45" i="62"/>
  <c r="N45" i="62"/>
  <c r="I45" i="62"/>
  <c r="AH44" i="62"/>
  <c r="N44" i="62"/>
  <c r="AH43" i="62"/>
  <c r="N43" i="62"/>
  <c r="I43" i="62"/>
  <c r="AH42" i="62"/>
  <c r="N42" i="62"/>
  <c r="I42" i="62"/>
  <c r="AH41" i="62"/>
  <c r="N41" i="62"/>
  <c r="I41" i="62"/>
  <c r="AH40" i="62"/>
  <c r="N40" i="62"/>
  <c r="I40" i="62"/>
  <c r="AH39" i="62"/>
  <c r="N39" i="62"/>
  <c r="I39" i="62"/>
  <c r="AH38" i="62"/>
  <c r="N38" i="62"/>
  <c r="I38" i="62"/>
  <c r="AH37" i="62"/>
  <c r="N37" i="62"/>
  <c r="I37" i="62"/>
  <c r="AH36" i="62"/>
  <c r="N36" i="62"/>
  <c r="AH35" i="62"/>
  <c r="I35" i="62"/>
  <c r="AH34" i="62"/>
  <c r="N34" i="62"/>
  <c r="I34" i="62"/>
  <c r="AH33" i="62"/>
  <c r="N33" i="62"/>
  <c r="I33" i="62"/>
  <c r="AH32" i="62"/>
  <c r="N32" i="62"/>
  <c r="I32" i="62"/>
  <c r="AH31" i="62"/>
  <c r="N31" i="62"/>
  <c r="I31" i="62"/>
  <c r="AH30" i="62"/>
  <c r="N30" i="62"/>
  <c r="I30" i="62"/>
  <c r="AH29" i="62"/>
  <c r="N29" i="62"/>
  <c r="I29" i="62"/>
  <c r="AH28" i="62"/>
  <c r="I28" i="62"/>
  <c r="AC26" i="62"/>
  <c r="AC51" i="62" s="1"/>
  <c r="AB26" i="62"/>
  <c r="AH24" i="62"/>
  <c r="N24" i="62"/>
  <c r="I24" i="62"/>
  <c r="AH23" i="62"/>
  <c r="N23" i="62"/>
  <c r="I23" i="62"/>
  <c r="AH22" i="62"/>
  <c r="N22" i="62"/>
  <c r="I22" i="62"/>
  <c r="AH21" i="62"/>
  <c r="N21" i="62"/>
  <c r="I21" i="62"/>
  <c r="AH20" i="62"/>
  <c r="N20" i="62"/>
  <c r="I20" i="62"/>
  <c r="AH19" i="62"/>
  <c r="I19" i="62"/>
  <c r="AH18" i="62"/>
  <c r="AH17" i="62"/>
  <c r="N17" i="62"/>
  <c r="I17" i="62"/>
  <c r="AH16" i="62"/>
  <c r="N16" i="62"/>
  <c r="I16" i="62"/>
  <c r="AH15" i="62"/>
  <c r="N15" i="62"/>
  <c r="I15" i="62"/>
  <c r="AH14" i="62"/>
  <c r="N14" i="62"/>
  <c r="I14" i="62"/>
  <c r="AH13" i="62"/>
  <c r="N13" i="62"/>
  <c r="I13" i="62"/>
  <c r="AH12" i="62"/>
  <c r="N12" i="62"/>
  <c r="I12" i="62"/>
  <c r="AH11" i="62"/>
  <c r="I11" i="62"/>
  <c r="AH10" i="62"/>
  <c r="AH9" i="62"/>
  <c r="N9" i="62"/>
  <c r="I9" i="62"/>
  <c r="AH8" i="62"/>
  <c r="N8" i="62"/>
  <c r="I8" i="62"/>
  <c r="AH7" i="62"/>
  <c r="N7" i="62"/>
  <c r="I7" i="62"/>
  <c r="AH6" i="62"/>
  <c r="N6" i="62"/>
  <c r="I6" i="62"/>
  <c r="AH5" i="62"/>
  <c r="N5" i="62"/>
  <c r="I5" i="62"/>
  <c r="AH4" i="62"/>
  <c r="N4" i="62"/>
  <c r="I4" i="62"/>
  <c r="AH3" i="62"/>
  <c r="N3" i="62"/>
  <c r="I3" i="62"/>
  <c r="AC51" i="61"/>
  <c r="J51" i="61"/>
  <c r="G51" i="61"/>
  <c r="F51" i="61"/>
  <c r="E51" i="61"/>
  <c r="D51" i="61"/>
  <c r="AA50" i="61"/>
  <c r="AC49" i="61"/>
  <c r="AB49" i="61"/>
  <c r="K49" i="61"/>
  <c r="C49" i="61"/>
  <c r="AH47" i="61"/>
  <c r="N47" i="61"/>
  <c r="I47" i="61"/>
  <c r="AH46" i="61"/>
  <c r="N46" i="61"/>
  <c r="I46" i="61"/>
  <c r="AH45" i="61"/>
  <c r="AK45" i="61"/>
  <c r="N45" i="61"/>
  <c r="I45" i="61"/>
  <c r="AH44" i="61"/>
  <c r="N44" i="61"/>
  <c r="I44" i="61"/>
  <c r="AH43" i="61"/>
  <c r="N43" i="61"/>
  <c r="I43" i="61"/>
  <c r="AH42" i="61"/>
  <c r="AK42" i="61"/>
  <c r="N42" i="61"/>
  <c r="I42" i="61"/>
  <c r="AH41" i="61"/>
  <c r="AK41" i="61"/>
  <c r="N41" i="61"/>
  <c r="I41" i="61"/>
  <c r="AH40" i="61"/>
  <c r="N40" i="61"/>
  <c r="I40" i="61"/>
  <c r="AH39" i="61"/>
  <c r="AK39" i="61"/>
  <c r="N39" i="61"/>
  <c r="I39" i="61"/>
  <c r="AH38" i="61"/>
  <c r="AK38" i="61"/>
  <c r="N38" i="61"/>
  <c r="I38" i="61"/>
  <c r="AH37" i="61"/>
  <c r="AK37" i="61"/>
  <c r="N37" i="61"/>
  <c r="I37" i="61"/>
  <c r="AH36" i="61"/>
  <c r="N36" i="61"/>
  <c r="I36" i="61"/>
  <c r="AH35" i="61"/>
  <c r="AK35" i="61"/>
  <c r="N35" i="61"/>
  <c r="I35" i="61"/>
  <c r="AH34" i="61"/>
  <c r="AK34" i="61"/>
  <c r="N34" i="61"/>
  <c r="I34" i="61"/>
  <c r="AH33" i="61"/>
  <c r="AK33" i="61"/>
  <c r="N33" i="61"/>
  <c r="I33" i="61"/>
  <c r="AH32" i="61"/>
  <c r="N32" i="61"/>
  <c r="I32" i="61"/>
  <c r="AH31" i="61"/>
  <c r="AK31" i="61"/>
  <c r="N31" i="61"/>
  <c r="I31" i="61"/>
  <c r="AH30" i="61"/>
  <c r="AK30" i="61"/>
  <c r="N30" i="61"/>
  <c r="I30" i="61"/>
  <c r="AH29" i="61"/>
  <c r="N29" i="61"/>
  <c r="I29" i="61"/>
  <c r="AH28" i="61"/>
  <c r="N28" i="61"/>
  <c r="I28" i="61"/>
  <c r="AC26" i="61"/>
  <c r="AB26" i="61"/>
  <c r="AA26" i="61"/>
  <c r="AA49" i="61" s="1"/>
  <c r="K26" i="61"/>
  <c r="K51" i="61" s="1"/>
  <c r="C26" i="61"/>
  <c r="AH24" i="61"/>
  <c r="AK24" i="61"/>
  <c r="N24" i="61"/>
  <c r="I24" i="61"/>
  <c r="AH23" i="61"/>
  <c r="AK23" i="61"/>
  <c r="N23" i="61"/>
  <c r="I23" i="61"/>
  <c r="AH22" i="61"/>
  <c r="AK22" i="61"/>
  <c r="N22" i="61"/>
  <c r="I22" i="61"/>
  <c r="AH21" i="61"/>
  <c r="AK21" i="61"/>
  <c r="N21" i="61"/>
  <c r="I21" i="61"/>
  <c r="AH20" i="61"/>
  <c r="AK20" i="61"/>
  <c r="N20" i="61"/>
  <c r="I20" i="61"/>
  <c r="AH19" i="61"/>
  <c r="AK19" i="61"/>
  <c r="N19" i="61"/>
  <c r="I19" i="61"/>
  <c r="AH18" i="61"/>
  <c r="AK18" i="61"/>
  <c r="N18" i="61"/>
  <c r="I18" i="61"/>
  <c r="AH17" i="61"/>
  <c r="N17" i="61"/>
  <c r="I17" i="61"/>
  <c r="AH16" i="61"/>
  <c r="AK16" i="61"/>
  <c r="N16" i="61"/>
  <c r="I16" i="61"/>
  <c r="AH15" i="61"/>
  <c r="AK15" i="61"/>
  <c r="N15" i="61"/>
  <c r="I15" i="61"/>
  <c r="AH14" i="61"/>
  <c r="AK14" i="61"/>
  <c r="N14" i="61"/>
  <c r="I14" i="61"/>
  <c r="AH13" i="61"/>
  <c r="N13" i="61"/>
  <c r="I13" i="61"/>
  <c r="AH12" i="61"/>
  <c r="AK12" i="61"/>
  <c r="N12" i="61"/>
  <c r="I12" i="61"/>
  <c r="AH11" i="61"/>
  <c r="N11" i="61"/>
  <c r="I11" i="61"/>
  <c r="AH10" i="61"/>
  <c r="AK10" i="61"/>
  <c r="N10" i="61"/>
  <c r="I10" i="61"/>
  <c r="AH9" i="61"/>
  <c r="N9" i="61"/>
  <c r="I9" i="61"/>
  <c r="AH8" i="61"/>
  <c r="AK8" i="61"/>
  <c r="N8" i="61"/>
  <c r="I8" i="61"/>
  <c r="AH7" i="61"/>
  <c r="N7" i="61"/>
  <c r="I7" i="61"/>
  <c r="AH6" i="61"/>
  <c r="AK6" i="61"/>
  <c r="N6" i="61"/>
  <c r="I6" i="61"/>
  <c r="AH5" i="61"/>
  <c r="N5" i="61"/>
  <c r="I5" i="61"/>
  <c r="AH4" i="61"/>
  <c r="AK4" i="61"/>
  <c r="N4" i="61"/>
  <c r="I4" i="61"/>
  <c r="AH3" i="61"/>
  <c r="AH25" i="61" s="1"/>
  <c r="AK3" i="61"/>
  <c r="N3" i="61"/>
  <c r="I3" i="61"/>
  <c r="I26" i="61" s="1"/>
  <c r="J51" i="60"/>
  <c r="G51" i="60"/>
  <c r="F51" i="60"/>
  <c r="E51" i="60"/>
  <c r="D51" i="60"/>
  <c r="AA50" i="60"/>
  <c r="AC49" i="60"/>
  <c r="AB49" i="60"/>
  <c r="K49" i="60"/>
  <c r="C49" i="60"/>
  <c r="AH47" i="60"/>
  <c r="N47" i="60"/>
  <c r="I47" i="60"/>
  <c r="AH46" i="60"/>
  <c r="N46" i="60"/>
  <c r="I46" i="60"/>
  <c r="AH45" i="60"/>
  <c r="N45" i="60"/>
  <c r="I45" i="60"/>
  <c r="AH44" i="60"/>
  <c r="AK44" i="60"/>
  <c r="N44" i="60"/>
  <c r="I44" i="60"/>
  <c r="AH43" i="60"/>
  <c r="N43" i="60"/>
  <c r="I43" i="60"/>
  <c r="AH42" i="60"/>
  <c r="N42" i="60"/>
  <c r="I42" i="60"/>
  <c r="AH41" i="60"/>
  <c r="N41" i="60"/>
  <c r="I41" i="60"/>
  <c r="AH40" i="60"/>
  <c r="N40" i="60"/>
  <c r="I40" i="60"/>
  <c r="AH39" i="60"/>
  <c r="N39" i="60"/>
  <c r="I39" i="60"/>
  <c r="AH38" i="60"/>
  <c r="N38" i="60"/>
  <c r="I38" i="60"/>
  <c r="AH37" i="60"/>
  <c r="N37" i="60"/>
  <c r="I37" i="60"/>
  <c r="AH36" i="60"/>
  <c r="N36" i="60"/>
  <c r="I36" i="60"/>
  <c r="AH35" i="60"/>
  <c r="N35" i="60"/>
  <c r="I35" i="60"/>
  <c r="AH34" i="60"/>
  <c r="N34" i="60"/>
  <c r="I34" i="60"/>
  <c r="AH33" i="60"/>
  <c r="N33" i="60"/>
  <c r="I33" i="60"/>
  <c r="AH32" i="60"/>
  <c r="N32" i="60"/>
  <c r="I32" i="60"/>
  <c r="AH31" i="60"/>
  <c r="N31" i="60"/>
  <c r="I31" i="60"/>
  <c r="AH30" i="60"/>
  <c r="AK30" i="60"/>
  <c r="N30" i="60"/>
  <c r="I30" i="60"/>
  <c r="AH29" i="60"/>
  <c r="N29" i="60"/>
  <c r="I29" i="60"/>
  <c r="AH28" i="60"/>
  <c r="N28" i="60"/>
  <c r="I28" i="60"/>
  <c r="I49" i="60" s="1"/>
  <c r="AC26" i="60"/>
  <c r="AC51" i="60" s="1"/>
  <c r="AB26" i="60"/>
  <c r="AA26" i="60"/>
  <c r="AA49" i="60" s="1"/>
  <c r="K26" i="60"/>
  <c r="K51" i="60" s="1"/>
  <c r="C26" i="60"/>
  <c r="C51" i="60" s="1"/>
  <c r="AH24" i="60"/>
  <c r="AK24" i="60"/>
  <c r="N24" i="60"/>
  <c r="I24" i="60"/>
  <c r="AH23" i="60"/>
  <c r="N23" i="60"/>
  <c r="I23" i="60"/>
  <c r="AH22" i="60"/>
  <c r="N22" i="60"/>
  <c r="I22" i="60"/>
  <c r="AH21" i="60"/>
  <c r="AK21" i="60"/>
  <c r="N21" i="60"/>
  <c r="I21" i="60"/>
  <c r="AH20" i="60"/>
  <c r="AK20" i="60"/>
  <c r="N20" i="60"/>
  <c r="I20" i="60"/>
  <c r="AH19" i="60"/>
  <c r="N19" i="60"/>
  <c r="I19" i="60"/>
  <c r="AH18" i="60"/>
  <c r="AK18" i="60"/>
  <c r="N18" i="60"/>
  <c r="I18" i="60"/>
  <c r="AH17" i="60"/>
  <c r="AK17" i="60"/>
  <c r="N17" i="60"/>
  <c r="I17" i="60"/>
  <c r="AH16" i="60"/>
  <c r="N16" i="60"/>
  <c r="I16" i="60"/>
  <c r="AH15" i="60"/>
  <c r="N15" i="60"/>
  <c r="I15" i="60"/>
  <c r="AH14" i="60"/>
  <c r="N14" i="60"/>
  <c r="I14" i="60"/>
  <c r="AH13" i="60"/>
  <c r="AK13" i="60"/>
  <c r="N13" i="60"/>
  <c r="I13" i="60"/>
  <c r="AH12" i="60"/>
  <c r="N12" i="60"/>
  <c r="I12" i="60"/>
  <c r="AH11" i="60"/>
  <c r="N11" i="60"/>
  <c r="I11" i="60"/>
  <c r="AH10" i="60"/>
  <c r="AK10" i="60"/>
  <c r="N10" i="60"/>
  <c r="I10" i="60"/>
  <c r="AH9" i="60"/>
  <c r="AK9" i="60"/>
  <c r="N9" i="60"/>
  <c r="I9" i="60"/>
  <c r="AH8" i="60"/>
  <c r="N8" i="60"/>
  <c r="I8" i="60"/>
  <c r="AH7" i="60"/>
  <c r="N7" i="60"/>
  <c r="I7" i="60"/>
  <c r="AH6" i="60"/>
  <c r="AK6" i="60"/>
  <c r="N6" i="60"/>
  <c r="I6" i="60"/>
  <c r="AH5" i="60"/>
  <c r="AK5" i="60"/>
  <c r="N5" i="60"/>
  <c r="I5" i="60"/>
  <c r="AH4" i="60"/>
  <c r="N4" i="60"/>
  <c r="I4" i="60"/>
  <c r="AH3" i="60"/>
  <c r="AH25" i="60" s="1"/>
  <c r="N3" i="60"/>
  <c r="I3" i="60"/>
  <c r="I26" i="60" s="1"/>
  <c r="I51" i="60" s="1"/>
  <c r="Z47" i="59"/>
  <c r="X47" i="59"/>
  <c r="T47" i="59"/>
  <c r="S47" i="59"/>
  <c r="Q47" i="59"/>
  <c r="P47" i="59"/>
  <c r="Z46" i="59"/>
  <c r="X46" i="59"/>
  <c r="T46" i="59"/>
  <c r="S46" i="59"/>
  <c r="Q46" i="59"/>
  <c r="P46" i="59"/>
  <c r="Z45" i="59"/>
  <c r="X45" i="59"/>
  <c r="T45" i="59"/>
  <c r="S45" i="59"/>
  <c r="Q45" i="59"/>
  <c r="P45" i="59"/>
  <c r="AK45" i="59" s="1"/>
  <c r="Z44" i="59"/>
  <c r="X44" i="59"/>
  <c r="T44" i="59"/>
  <c r="S44" i="59"/>
  <c r="Q44" i="59"/>
  <c r="P44" i="59"/>
  <c r="Z43" i="59"/>
  <c r="X43" i="59"/>
  <c r="T43" i="59"/>
  <c r="S43" i="59"/>
  <c r="Q43" i="59"/>
  <c r="P43" i="59"/>
  <c r="Z42" i="59"/>
  <c r="X42" i="59"/>
  <c r="T42" i="59"/>
  <c r="S42" i="59"/>
  <c r="Q42" i="59"/>
  <c r="P42" i="59"/>
  <c r="AK42" i="59" s="1"/>
  <c r="Z41" i="59"/>
  <c r="X41" i="59"/>
  <c r="T41" i="59"/>
  <c r="S41" i="59"/>
  <c r="Q41" i="59"/>
  <c r="P41" i="59"/>
  <c r="AK41" i="59" s="1"/>
  <c r="Z40" i="59"/>
  <c r="X40" i="59"/>
  <c r="T40" i="59"/>
  <c r="S40" i="59"/>
  <c r="Q40" i="59"/>
  <c r="P40" i="59"/>
  <c r="Z39" i="59"/>
  <c r="X39" i="59"/>
  <c r="T39" i="59"/>
  <c r="S39" i="59"/>
  <c r="Q39" i="59"/>
  <c r="P39" i="59"/>
  <c r="Z38" i="59"/>
  <c r="X38" i="59"/>
  <c r="T38" i="59"/>
  <c r="S38" i="59"/>
  <c r="Q38" i="59"/>
  <c r="P38" i="59"/>
  <c r="Z37" i="59"/>
  <c r="X37" i="59"/>
  <c r="T37" i="59"/>
  <c r="S37" i="59"/>
  <c r="Q37" i="59"/>
  <c r="P37" i="59"/>
  <c r="AK37" i="59" s="1"/>
  <c r="Z36" i="59"/>
  <c r="X36" i="59"/>
  <c r="T36" i="59"/>
  <c r="S36" i="59"/>
  <c r="Q36" i="59"/>
  <c r="P36" i="59"/>
  <c r="AK36" i="59" s="1"/>
  <c r="Z35" i="59"/>
  <c r="X35" i="59"/>
  <c r="T35" i="59"/>
  <c r="S35" i="59"/>
  <c r="Q35" i="59"/>
  <c r="P35" i="59"/>
  <c r="Z34" i="59"/>
  <c r="X34" i="59"/>
  <c r="T34" i="59"/>
  <c r="S34" i="59"/>
  <c r="Q34" i="59"/>
  <c r="P34" i="59"/>
  <c r="AK34" i="59" s="1"/>
  <c r="Z33" i="59"/>
  <c r="X33" i="59"/>
  <c r="T33" i="59"/>
  <c r="S33" i="59"/>
  <c r="Q33" i="59"/>
  <c r="P33" i="59"/>
  <c r="AK33" i="59" s="1"/>
  <c r="Z32" i="59"/>
  <c r="X32" i="59"/>
  <c r="T32" i="59"/>
  <c r="S32" i="59"/>
  <c r="Q32" i="59"/>
  <c r="P32" i="59"/>
  <c r="Z31" i="59"/>
  <c r="X31" i="59"/>
  <c r="T31" i="59"/>
  <c r="S31" i="59"/>
  <c r="Q31" i="59"/>
  <c r="P31" i="59"/>
  <c r="AK31" i="59" s="1"/>
  <c r="Z30" i="59"/>
  <c r="X30" i="59"/>
  <c r="T30" i="59"/>
  <c r="S30" i="59"/>
  <c r="Q30" i="59"/>
  <c r="P30" i="59"/>
  <c r="AK30" i="59" s="1"/>
  <c r="Z29" i="59"/>
  <c r="X29" i="59"/>
  <c r="T29" i="59"/>
  <c r="S29" i="59"/>
  <c r="Q29" i="59"/>
  <c r="P29" i="59"/>
  <c r="Z28" i="59"/>
  <c r="X28" i="59"/>
  <c r="T28" i="59"/>
  <c r="S28" i="59"/>
  <c r="Q28" i="59"/>
  <c r="P28" i="59"/>
  <c r="Z24" i="59"/>
  <c r="X24" i="59"/>
  <c r="T24" i="59"/>
  <c r="S24" i="59"/>
  <c r="Q24" i="59"/>
  <c r="P24" i="59"/>
  <c r="AK24" i="59" s="1"/>
  <c r="Z23" i="59"/>
  <c r="X23" i="59"/>
  <c r="T23" i="59"/>
  <c r="S23" i="59"/>
  <c r="Q23" i="59"/>
  <c r="P23" i="59"/>
  <c r="AK23" i="59" s="1"/>
  <c r="Z22" i="59"/>
  <c r="X22" i="59"/>
  <c r="T22" i="59"/>
  <c r="S22" i="59"/>
  <c r="Q22" i="59"/>
  <c r="P22" i="59"/>
  <c r="AK22" i="59" s="1"/>
  <c r="Z21" i="59"/>
  <c r="X21" i="59"/>
  <c r="T21" i="59"/>
  <c r="S21" i="59"/>
  <c r="Q21" i="59"/>
  <c r="P21" i="59"/>
  <c r="Z20" i="59"/>
  <c r="X20" i="59"/>
  <c r="T20" i="59"/>
  <c r="S20" i="59"/>
  <c r="Q20" i="59"/>
  <c r="P20" i="59"/>
  <c r="Z19" i="59"/>
  <c r="X19" i="59"/>
  <c r="T19" i="59"/>
  <c r="S19" i="59"/>
  <c r="Q19" i="59"/>
  <c r="P19" i="59"/>
  <c r="AK19" i="59" s="1"/>
  <c r="Z18" i="59"/>
  <c r="X18" i="59"/>
  <c r="T18" i="59"/>
  <c r="S18" i="59"/>
  <c r="Q18" i="59"/>
  <c r="P18" i="59"/>
  <c r="AK18" i="59" s="1"/>
  <c r="Z17" i="59"/>
  <c r="X17" i="59"/>
  <c r="T17" i="59"/>
  <c r="S17" i="59"/>
  <c r="Q17" i="59"/>
  <c r="P17" i="59"/>
  <c r="Z16" i="59"/>
  <c r="X16" i="59"/>
  <c r="T16" i="59"/>
  <c r="S16" i="59"/>
  <c r="Q16" i="59"/>
  <c r="P16" i="59"/>
  <c r="Z15" i="59"/>
  <c r="X15" i="59"/>
  <c r="T15" i="59"/>
  <c r="S15" i="59"/>
  <c r="Q15" i="59"/>
  <c r="P15" i="59"/>
  <c r="Z14" i="59"/>
  <c r="X14" i="59"/>
  <c r="T14" i="59"/>
  <c r="S14" i="59"/>
  <c r="Q14" i="59"/>
  <c r="P14" i="59"/>
  <c r="AK14" i="59" s="1"/>
  <c r="Z13" i="59"/>
  <c r="X13" i="59"/>
  <c r="T13" i="59"/>
  <c r="S13" i="59"/>
  <c r="Q13" i="59"/>
  <c r="P13" i="59"/>
  <c r="AK13" i="59" s="1"/>
  <c r="Z12" i="59"/>
  <c r="X12" i="59"/>
  <c r="T12" i="59"/>
  <c r="S12" i="59"/>
  <c r="Q12" i="59"/>
  <c r="P12" i="59"/>
  <c r="Z11" i="59"/>
  <c r="X11" i="59"/>
  <c r="T11" i="59"/>
  <c r="S11" i="59"/>
  <c r="Q11" i="59"/>
  <c r="P11" i="59"/>
  <c r="AK11" i="59" s="1"/>
  <c r="Z10" i="59"/>
  <c r="X10" i="59"/>
  <c r="T10" i="59"/>
  <c r="S10" i="59"/>
  <c r="Q10" i="59"/>
  <c r="P10" i="59"/>
  <c r="Z9" i="59"/>
  <c r="X9" i="59"/>
  <c r="T9" i="59"/>
  <c r="S9" i="59"/>
  <c r="Q9" i="59"/>
  <c r="P9" i="59"/>
  <c r="AK9" i="59" s="1"/>
  <c r="Z8" i="59"/>
  <c r="X8" i="59"/>
  <c r="T8" i="59"/>
  <c r="S8" i="59"/>
  <c r="Q8" i="59"/>
  <c r="P8" i="59"/>
  <c r="Z7" i="59"/>
  <c r="X7" i="59"/>
  <c r="T7" i="59"/>
  <c r="S7" i="59"/>
  <c r="Q7" i="59"/>
  <c r="P7" i="59"/>
  <c r="AK7" i="59" s="1"/>
  <c r="Z6" i="59"/>
  <c r="X6" i="59"/>
  <c r="T6" i="59"/>
  <c r="S6" i="59"/>
  <c r="Q6" i="59"/>
  <c r="P6" i="59"/>
  <c r="Z5" i="59"/>
  <c r="X5" i="59"/>
  <c r="T5" i="59"/>
  <c r="S5" i="59"/>
  <c r="Q5" i="59"/>
  <c r="P5" i="59"/>
  <c r="AK5" i="59" s="1"/>
  <c r="Z4" i="59"/>
  <c r="X4" i="59"/>
  <c r="T4" i="59"/>
  <c r="S4" i="59"/>
  <c r="Q4" i="59"/>
  <c r="P4" i="59"/>
  <c r="Z3" i="59"/>
  <c r="X3" i="59"/>
  <c r="T3" i="59"/>
  <c r="S3" i="59"/>
  <c r="Q3" i="59"/>
  <c r="P3" i="59"/>
  <c r="AK3" i="59" s="1"/>
  <c r="AC51" i="59"/>
  <c r="J51" i="59"/>
  <c r="G51" i="59"/>
  <c r="F51" i="59"/>
  <c r="E51" i="59"/>
  <c r="D51" i="59"/>
  <c r="AA50" i="59"/>
  <c r="AC49" i="59"/>
  <c r="AB49" i="59"/>
  <c r="K49" i="59"/>
  <c r="E32" i="6" s="1"/>
  <c r="C49" i="59"/>
  <c r="AH47" i="59"/>
  <c r="N47" i="59"/>
  <c r="I47" i="59"/>
  <c r="AH46" i="59"/>
  <c r="AK46" i="59"/>
  <c r="N46" i="59"/>
  <c r="I46" i="59"/>
  <c r="AH45" i="59"/>
  <c r="N45" i="59"/>
  <c r="I45" i="59"/>
  <c r="AH44" i="59"/>
  <c r="N44" i="59"/>
  <c r="I44" i="59"/>
  <c r="AH43" i="59"/>
  <c r="N43" i="59"/>
  <c r="I43" i="59"/>
  <c r="AH42" i="59"/>
  <c r="N42" i="59"/>
  <c r="I42" i="59"/>
  <c r="AH41" i="59"/>
  <c r="N41" i="59"/>
  <c r="I41" i="59"/>
  <c r="AH40" i="59"/>
  <c r="N40" i="59"/>
  <c r="I40" i="59"/>
  <c r="AH39" i="59"/>
  <c r="N39" i="59"/>
  <c r="I39" i="59"/>
  <c r="AH38" i="59"/>
  <c r="N38" i="59"/>
  <c r="I38" i="59"/>
  <c r="AH37" i="59"/>
  <c r="N37" i="59"/>
  <c r="I37" i="59"/>
  <c r="AH36" i="59"/>
  <c r="N36" i="59"/>
  <c r="I36" i="59"/>
  <c r="AH35" i="59"/>
  <c r="N35" i="59"/>
  <c r="I35" i="59"/>
  <c r="AH34" i="59"/>
  <c r="N34" i="59"/>
  <c r="I34" i="59"/>
  <c r="AH33" i="59"/>
  <c r="N33" i="59"/>
  <c r="I33" i="59"/>
  <c r="AH32" i="59"/>
  <c r="N32" i="59"/>
  <c r="I32" i="59"/>
  <c r="AH31" i="59"/>
  <c r="N31" i="59"/>
  <c r="I31" i="59"/>
  <c r="AH30" i="59"/>
  <c r="N30" i="59"/>
  <c r="I30" i="59"/>
  <c r="AH29" i="59"/>
  <c r="N29" i="59"/>
  <c r="I29" i="59"/>
  <c r="AH28" i="59"/>
  <c r="N28" i="59"/>
  <c r="I28" i="59"/>
  <c r="AC26" i="59"/>
  <c r="AB26" i="59"/>
  <c r="AA26" i="59"/>
  <c r="AA49" i="59" s="1"/>
  <c r="Q32" i="6" s="1"/>
  <c r="K26" i="59"/>
  <c r="K51" i="59" s="1"/>
  <c r="C26" i="59"/>
  <c r="AH24" i="59"/>
  <c r="N24" i="59"/>
  <c r="I24" i="59"/>
  <c r="AH23" i="59"/>
  <c r="N23" i="59"/>
  <c r="I23" i="59"/>
  <c r="AH22" i="59"/>
  <c r="N22" i="59"/>
  <c r="I22" i="59"/>
  <c r="AH21" i="59"/>
  <c r="N21" i="59"/>
  <c r="I21" i="59"/>
  <c r="AH20" i="59"/>
  <c r="N20" i="59"/>
  <c r="I20" i="59"/>
  <c r="AH19" i="59"/>
  <c r="N19" i="59"/>
  <c r="I19" i="59"/>
  <c r="AH18" i="59"/>
  <c r="N18" i="59"/>
  <c r="I18" i="59"/>
  <c r="AH17" i="59"/>
  <c r="N17" i="59"/>
  <c r="I17" i="59"/>
  <c r="AH16" i="59"/>
  <c r="N16" i="59"/>
  <c r="I16" i="59"/>
  <c r="AH15" i="59"/>
  <c r="N15" i="59"/>
  <c r="I15" i="59"/>
  <c r="AH14" i="59"/>
  <c r="N14" i="59"/>
  <c r="I14" i="59"/>
  <c r="AH13" i="59"/>
  <c r="N13" i="59"/>
  <c r="I13" i="59"/>
  <c r="AH12" i="59"/>
  <c r="N12" i="59"/>
  <c r="I12" i="59"/>
  <c r="AH11" i="59"/>
  <c r="N11" i="59"/>
  <c r="I11" i="59"/>
  <c r="AH10" i="59"/>
  <c r="N10" i="59"/>
  <c r="I10" i="59"/>
  <c r="AH9" i="59"/>
  <c r="N9" i="59"/>
  <c r="I9" i="59"/>
  <c r="AH8" i="59"/>
  <c r="N8" i="59"/>
  <c r="I8" i="59"/>
  <c r="AH7" i="59"/>
  <c r="N7" i="59"/>
  <c r="I7" i="59"/>
  <c r="AH6" i="59"/>
  <c r="N6" i="59"/>
  <c r="I6" i="59"/>
  <c r="AH5" i="59"/>
  <c r="N5" i="59"/>
  <c r="I5" i="59"/>
  <c r="AH4" i="59"/>
  <c r="N4" i="59"/>
  <c r="I4" i="59"/>
  <c r="AH3" i="59"/>
  <c r="I3" i="59"/>
  <c r="Z47" i="54"/>
  <c r="X47" i="54"/>
  <c r="T47" i="54"/>
  <c r="S47" i="54"/>
  <c r="Q47" i="54"/>
  <c r="P47" i="54"/>
  <c r="Z46" i="54"/>
  <c r="X46" i="54"/>
  <c r="T46" i="54"/>
  <c r="S46" i="54"/>
  <c r="Q46" i="54"/>
  <c r="P46" i="54"/>
  <c r="AK46" i="54" s="1"/>
  <c r="Z45" i="54"/>
  <c r="X45" i="54"/>
  <c r="T45" i="54"/>
  <c r="S45" i="54"/>
  <c r="Q45" i="54"/>
  <c r="P45" i="54"/>
  <c r="Z44" i="54"/>
  <c r="X44" i="54"/>
  <c r="T44" i="54"/>
  <c r="S44" i="54"/>
  <c r="Q44" i="54"/>
  <c r="P44" i="54"/>
  <c r="Z43" i="54"/>
  <c r="X43" i="54"/>
  <c r="T43" i="54"/>
  <c r="S43" i="54"/>
  <c r="Q43" i="54"/>
  <c r="P43" i="54"/>
  <c r="Z42" i="54"/>
  <c r="X42" i="54"/>
  <c r="T42" i="54"/>
  <c r="S42" i="54"/>
  <c r="Q42" i="54"/>
  <c r="P42" i="54"/>
  <c r="AK42" i="54" s="1"/>
  <c r="Z41" i="54"/>
  <c r="X41" i="54"/>
  <c r="T41" i="54"/>
  <c r="S41" i="54"/>
  <c r="Q41" i="54"/>
  <c r="P41" i="54"/>
  <c r="AK41" i="54" s="1"/>
  <c r="Z40" i="54"/>
  <c r="X40" i="54"/>
  <c r="T40" i="54"/>
  <c r="S40" i="54"/>
  <c r="Q40" i="54"/>
  <c r="P40" i="54"/>
  <c r="AK40" i="54" s="1"/>
  <c r="Z39" i="54"/>
  <c r="X39" i="54"/>
  <c r="T39" i="54"/>
  <c r="S39" i="54"/>
  <c r="Q39" i="54"/>
  <c r="P39" i="54"/>
  <c r="Z38" i="54"/>
  <c r="X38" i="54"/>
  <c r="T38" i="54"/>
  <c r="S38" i="54"/>
  <c r="Q38" i="54"/>
  <c r="P38" i="54"/>
  <c r="AK38" i="54" s="1"/>
  <c r="Z37" i="54"/>
  <c r="X37" i="54"/>
  <c r="T37" i="54"/>
  <c r="S37" i="54"/>
  <c r="Q37" i="54"/>
  <c r="P37" i="54"/>
  <c r="Z36" i="54"/>
  <c r="X36" i="54"/>
  <c r="T36" i="54"/>
  <c r="S36" i="54"/>
  <c r="Q36" i="54"/>
  <c r="P36" i="54"/>
  <c r="AK36" i="54" s="1"/>
  <c r="Z35" i="54"/>
  <c r="X35" i="54"/>
  <c r="T35" i="54"/>
  <c r="S35" i="54"/>
  <c r="Q35" i="54"/>
  <c r="P35" i="54"/>
  <c r="AK35" i="54" s="1"/>
  <c r="Z34" i="54"/>
  <c r="X34" i="54"/>
  <c r="T34" i="54"/>
  <c r="S34" i="54"/>
  <c r="Q34" i="54"/>
  <c r="P34" i="54"/>
  <c r="Z33" i="54"/>
  <c r="X33" i="54"/>
  <c r="T33" i="54"/>
  <c r="S33" i="54"/>
  <c r="Q33" i="54"/>
  <c r="P33" i="54"/>
  <c r="AK33" i="54" s="1"/>
  <c r="Z32" i="54"/>
  <c r="X32" i="54"/>
  <c r="T32" i="54"/>
  <c r="S32" i="54"/>
  <c r="Q32" i="54"/>
  <c r="P32" i="54"/>
  <c r="Z31" i="54"/>
  <c r="X31" i="54"/>
  <c r="T31" i="54"/>
  <c r="S31" i="54"/>
  <c r="Q31" i="54"/>
  <c r="P31" i="54"/>
  <c r="AK31" i="54" s="1"/>
  <c r="Z30" i="54"/>
  <c r="X30" i="54"/>
  <c r="T30" i="54"/>
  <c r="S30" i="54"/>
  <c r="Q30" i="54"/>
  <c r="P30" i="54"/>
  <c r="Z29" i="54"/>
  <c r="X29" i="54"/>
  <c r="T29" i="54"/>
  <c r="S29" i="54"/>
  <c r="Q29" i="54"/>
  <c r="P29" i="54"/>
  <c r="AK29" i="54" s="1"/>
  <c r="Z28" i="54"/>
  <c r="X28" i="54"/>
  <c r="T28" i="54"/>
  <c r="S28" i="54"/>
  <c r="Q28" i="54"/>
  <c r="P28" i="54"/>
  <c r="Z24" i="54"/>
  <c r="X24" i="54"/>
  <c r="T24" i="54"/>
  <c r="S24" i="54"/>
  <c r="Q24" i="54"/>
  <c r="P24" i="54"/>
  <c r="AK24" i="54" s="1"/>
  <c r="Z23" i="54"/>
  <c r="X23" i="54"/>
  <c r="T23" i="54"/>
  <c r="S23" i="54"/>
  <c r="Q23" i="54"/>
  <c r="P23" i="54"/>
  <c r="Z22" i="54"/>
  <c r="X22" i="54"/>
  <c r="T22" i="54"/>
  <c r="S22" i="54"/>
  <c r="Q22" i="54"/>
  <c r="P22" i="54"/>
  <c r="AK22" i="54" s="1"/>
  <c r="Z21" i="54"/>
  <c r="X21" i="54"/>
  <c r="T21" i="54"/>
  <c r="S21" i="54"/>
  <c r="Q21" i="54"/>
  <c r="P21" i="54"/>
  <c r="Z20" i="54"/>
  <c r="X20" i="54"/>
  <c r="T20" i="54"/>
  <c r="S20" i="54"/>
  <c r="Q20" i="54"/>
  <c r="P20" i="54"/>
  <c r="AK20" i="54" s="1"/>
  <c r="Z19" i="54"/>
  <c r="X19" i="54"/>
  <c r="T19" i="54"/>
  <c r="S19" i="54"/>
  <c r="Q19" i="54"/>
  <c r="P19" i="54"/>
  <c r="AK19" i="54" s="1"/>
  <c r="Z18" i="54"/>
  <c r="X18" i="54"/>
  <c r="T18" i="54"/>
  <c r="S18" i="54"/>
  <c r="Q18" i="54"/>
  <c r="P18" i="54"/>
  <c r="AK18" i="54" s="1"/>
  <c r="Z17" i="54"/>
  <c r="X17" i="54"/>
  <c r="T17" i="54"/>
  <c r="S17" i="54"/>
  <c r="Q17" i="54"/>
  <c r="P17" i="54"/>
  <c r="Z16" i="54"/>
  <c r="X16" i="54"/>
  <c r="T16" i="54"/>
  <c r="S16" i="54"/>
  <c r="Q16" i="54"/>
  <c r="P16" i="54"/>
  <c r="AK16" i="54" s="1"/>
  <c r="Z15" i="54"/>
  <c r="X15" i="54"/>
  <c r="T15" i="54"/>
  <c r="S15" i="54"/>
  <c r="Q15" i="54"/>
  <c r="P15" i="54"/>
  <c r="Z14" i="54"/>
  <c r="X14" i="54"/>
  <c r="T14" i="54"/>
  <c r="S14" i="54"/>
  <c r="Q14" i="54"/>
  <c r="P14" i="54"/>
  <c r="AK14" i="54" s="1"/>
  <c r="Z13" i="54"/>
  <c r="X13" i="54"/>
  <c r="T13" i="54"/>
  <c r="S13" i="54"/>
  <c r="Q13" i="54"/>
  <c r="P13" i="54"/>
  <c r="Z12" i="54"/>
  <c r="X12" i="54"/>
  <c r="T12" i="54"/>
  <c r="S12" i="54"/>
  <c r="Q12" i="54"/>
  <c r="P12" i="54"/>
  <c r="Z11" i="54"/>
  <c r="X11" i="54"/>
  <c r="T11" i="54"/>
  <c r="S11" i="54"/>
  <c r="Q11" i="54"/>
  <c r="P11" i="54"/>
  <c r="AK11" i="54" s="1"/>
  <c r="Z10" i="54"/>
  <c r="X10" i="54"/>
  <c r="T10" i="54"/>
  <c r="S10" i="54"/>
  <c r="Q10" i="54"/>
  <c r="P10" i="54"/>
  <c r="AK10" i="54" s="1"/>
  <c r="Z9" i="54"/>
  <c r="X9" i="54"/>
  <c r="T9" i="54"/>
  <c r="S9" i="54"/>
  <c r="Q9" i="54"/>
  <c r="P9" i="54"/>
  <c r="Z8" i="54"/>
  <c r="X8" i="54"/>
  <c r="T8" i="54"/>
  <c r="S8" i="54"/>
  <c r="Q8" i="54"/>
  <c r="P8" i="54"/>
  <c r="Z7" i="54"/>
  <c r="X7" i="54"/>
  <c r="T7" i="54"/>
  <c r="S7" i="54"/>
  <c r="Q7" i="54"/>
  <c r="P7" i="54"/>
  <c r="AK7" i="54" s="1"/>
  <c r="Z6" i="54"/>
  <c r="X6" i="54"/>
  <c r="T6" i="54"/>
  <c r="S6" i="54"/>
  <c r="Q6" i="54"/>
  <c r="P6" i="54"/>
  <c r="AK6" i="54" s="1"/>
  <c r="Z5" i="54"/>
  <c r="X5" i="54"/>
  <c r="T5" i="54"/>
  <c r="S5" i="54"/>
  <c r="Q5" i="54"/>
  <c r="P5" i="54"/>
  <c r="Z4" i="54"/>
  <c r="X4" i="54"/>
  <c r="T4" i="54"/>
  <c r="S4" i="54"/>
  <c r="Q4" i="54"/>
  <c r="P4" i="54"/>
  <c r="Z3" i="54"/>
  <c r="X3" i="54"/>
  <c r="T3" i="54"/>
  <c r="S3" i="54"/>
  <c r="Q3" i="54"/>
  <c r="P3" i="54"/>
  <c r="J51" i="54"/>
  <c r="G51" i="54"/>
  <c r="F51" i="54"/>
  <c r="E51" i="54"/>
  <c r="D51" i="54"/>
  <c r="AA50" i="54"/>
  <c r="AC49" i="54"/>
  <c r="AB49" i="54"/>
  <c r="K49" i="54"/>
  <c r="E30" i="6" s="1"/>
  <c r="C49" i="54"/>
  <c r="AH47" i="54"/>
  <c r="N47" i="54"/>
  <c r="I47" i="54"/>
  <c r="AH46" i="54"/>
  <c r="N46" i="54"/>
  <c r="I46" i="54"/>
  <c r="AH45" i="54"/>
  <c r="N45" i="54"/>
  <c r="I45" i="54"/>
  <c r="AH44" i="54"/>
  <c r="N44" i="54"/>
  <c r="I44" i="54"/>
  <c r="AH43" i="54"/>
  <c r="N43" i="54"/>
  <c r="I43" i="54"/>
  <c r="AH42" i="54"/>
  <c r="N42" i="54"/>
  <c r="I42" i="54"/>
  <c r="AH41" i="54"/>
  <c r="N41" i="54"/>
  <c r="I41" i="54"/>
  <c r="AH40" i="54"/>
  <c r="N40" i="54"/>
  <c r="I40" i="54"/>
  <c r="AH39" i="54"/>
  <c r="N39" i="54"/>
  <c r="I39" i="54"/>
  <c r="AH38" i="54"/>
  <c r="N38" i="54"/>
  <c r="I38" i="54"/>
  <c r="AH37" i="54"/>
  <c r="N37" i="54"/>
  <c r="I37" i="54"/>
  <c r="AH36" i="54"/>
  <c r="N36" i="54"/>
  <c r="I36" i="54"/>
  <c r="AH35" i="54"/>
  <c r="N35" i="54"/>
  <c r="I35" i="54"/>
  <c r="AH34" i="54"/>
  <c r="N34" i="54"/>
  <c r="I34" i="54"/>
  <c r="AH33" i="54"/>
  <c r="N33" i="54"/>
  <c r="I33" i="54"/>
  <c r="AH32" i="54"/>
  <c r="N32" i="54"/>
  <c r="I32" i="54"/>
  <c r="AH31" i="54"/>
  <c r="N31" i="54"/>
  <c r="I31" i="54"/>
  <c r="AH30" i="54"/>
  <c r="N30" i="54"/>
  <c r="I30" i="54"/>
  <c r="AH29" i="54"/>
  <c r="N29" i="54"/>
  <c r="I29" i="54"/>
  <c r="AH28" i="54"/>
  <c r="AH48" i="54" s="1"/>
  <c r="N28" i="54"/>
  <c r="I28" i="54"/>
  <c r="AC26" i="54"/>
  <c r="AC51" i="54" s="1"/>
  <c r="AB26" i="54"/>
  <c r="AA26" i="54"/>
  <c r="Q29" i="6" s="1"/>
  <c r="K26" i="54"/>
  <c r="K51" i="54" s="1"/>
  <c r="C26" i="54"/>
  <c r="C51" i="54" s="1"/>
  <c r="AH24" i="54"/>
  <c r="N24" i="54"/>
  <c r="I24" i="54"/>
  <c r="AH23" i="54"/>
  <c r="N23" i="54"/>
  <c r="I23" i="54"/>
  <c r="AH22" i="54"/>
  <c r="N22" i="54"/>
  <c r="I22" i="54"/>
  <c r="AH21" i="54"/>
  <c r="N21" i="54"/>
  <c r="I21" i="54"/>
  <c r="AH20" i="54"/>
  <c r="N20" i="54"/>
  <c r="I20" i="54"/>
  <c r="AH19" i="54"/>
  <c r="N19" i="54"/>
  <c r="I19" i="54"/>
  <c r="AH18" i="54"/>
  <c r="N18" i="54"/>
  <c r="I18" i="54"/>
  <c r="AH17" i="54"/>
  <c r="N17" i="54"/>
  <c r="I17" i="54"/>
  <c r="AH16" i="54"/>
  <c r="N16" i="54"/>
  <c r="I16" i="54"/>
  <c r="AH15" i="54"/>
  <c r="N15" i="54"/>
  <c r="I15" i="54"/>
  <c r="AH14" i="54"/>
  <c r="N14" i="54"/>
  <c r="I14" i="54"/>
  <c r="AH13" i="54"/>
  <c r="N13" i="54"/>
  <c r="I13" i="54"/>
  <c r="AH12" i="54"/>
  <c r="N12" i="54"/>
  <c r="I12" i="54"/>
  <c r="AH11" i="54"/>
  <c r="N11" i="54"/>
  <c r="I11" i="54"/>
  <c r="AH10" i="54"/>
  <c r="N10" i="54"/>
  <c r="I10" i="54"/>
  <c r="AH9" i="54"/>
  <c r="N9" i="54"/>
  <c r="I9" i="54"/>
  <c r="AH8" i="54"/>
  <c r="N8" i="54"/>
  <c r="I8" i="54"/>
  <c r="AH7" i="54"/>
  <c r="N7" i="54"/>
  <c r="I7" i="54"/>
  <c r="AH6" i="54"/>
  <c r="N6" i="54"/>
  <c r="I6" i="54"/>
  <c r="AH5" i="54"/>
  <c r="N5" i="54"/>
  <c r="I5" i="54"/>
  <c r="AH4" i="54"/>
  <c r="N4" i="54"/>
  <c r="I4" i="54"/>
  <c r="AH3" i="54"/>
  <c r="N3" i="54"/>
  <c r="I3" i="54"/>
  <c r="K50" i="64" l="1"/>
  <c r="L31" i="64"/>
  <c r="K26" i="64"/>
  <c r="D50" i="64"/>
  <c r="E6" i="64"/>
  <c r="F6" i="64" s="1"/>
  <c r="D26" i="64"/>
  <c r="AA50" i="63"/>
  <c r="Q31" i="6"/>
  <c r="E31" i="6"/>
  <c r="I26" i="59"/>
  <c r="F5" i="66"/>
  <c r="E6" i="66"/>
  <c r="M32" i="66"/>
  <c r="G32" i="66" s="1"/>
  <c r="L33" i="66"/>
  <c r="F33" i="66"/>
  <c r="E34" i="66"/>
  <c r="L7" i="66"/>
  <c r="M6" i="66"/>
  <c r="G6" i="66" s="1"/>
  <c r="E33" i="65"/>
  <c r="F32" i="65"/>
  <c r="F8" i="65"/>
  <c r="E11" i="65"/>
  <c r="E9" i="65"/>
  <c r="M6" i="65"/>
  <c r="G6" i="65" s="1"/>
  <c r="L7" i="65"/>
  <c r="M32" i="65"/>
  <c r="G32" i="65" s="1"/>
  <c r="L33" i="65"/>
  <c r="R66" i="6"/>
  <c r="N66" i="6"/>
  <c r="E7" i="64"/>
  <c r="L7" i="64"/>
  <c r="E31" i="64"/>
  <c r="E29" i="6"/>
  <c r="AA26" i="63"/>
  <c r="C49" i="63"/>
  <c r="C26" i="63"/>
  <c r="S66" i="6"/>
  <c r="V66" i="6"/>
  <c r="Z6" i="63"/>
  <c r="T9" i="63"/>
  <c r="Z14" i="63"/>
  <c r="T17" i="63"/>
  <c r="Z22" i="63"/>
  <c r="T28" i="63"/>
  <c r="Z29" i="63"/>
  <c r="T36" i="63"/>
  <c r="Z37" i="63"/>
  <c r="T44" i="63"/>
  <c r="Z45" i="63"/>
  <c r="P9" i="63"/>
  <c r="X15" i="63"/>
  <c r="P17" i="63"/>
  <c r="X23" i="63"/>
  <c r="P28" i="63"/>
  <c r="S29" i="63"/>
  <c r="X30" i="63"/>
  <c r="S37" i="63"/>
  <c r="X38" i="63"/>
  <c r="P44" i="63"/>
  <c r="S45" i="63"/>
  <c r="X46" i="63"/>
  <c r="X7" i="63"/>
  <c r="T5" i="63"/>
  <c r="T13" i="63"/>
  <c r="T21" i="63"/>
  <c r="Z33" i="63"/>
  <c r="Z41" i="63"/>
  <c r="X34" i="63"/>
  <c r="X42" i="63"/>
  <c r="Z10" i="63"/>
  <c r="Z18" i="63"/>
  <c r="Z4" i="63"/>
  <c r="Z8" i="63"/>
  <c r="Z12" i="63"/>
  <c r="Z16" i="63"/>
  <c r="Z20" i="63"/>
  <c r="Z24" i="63"/>
  <c r="T30" i="63"/>
  <c r="T38" i="63"/>
  <c r="S8" i="63"/>
  <c r="X9" i="63"/>
  <c r="X13" i="63"/>
  <c r="X17" i="63"/>
  <c r="X21" i="63"/>
  <c r="X28" i="63"/>
  <c r="X36" i="63"/>
  <c r="X44" i="63"/>
  <c r="X5" i="63"/>
  <c r="X32" i="63"/>
  <c r="X40" i="63"/>
  <c r="T8" i="63"/>
  <c r="Z9" i="63"/>
  <c r="T16" i="63"/>
  <c r="Z17" i="63"/>
  <c r="T24" i="63"/>
  <c r="Z28" i="63"/>
  <c r="Q30" i="63"/>
  <c r="T31" i="63"/>
  <c r="Z32" i="63"/>
  <c r="T35" i="63"/>
  <c r="Z36" i="63"/>
  <c r="Q38" i="63"/>
  <c r="T39" i="63"/>
  <c r="Z40" i="63"/>
  <c r="T43" i="63"/>
  <c r="Z44" i="63"/>
  <c r="Q46" i="63"/>
  <c r="T47" i="63"/>
  <c r="X8" i="63"/>
  <c r="X16" i="63"/>
  <c r="T3" i="63"/>
  <c r="T11" i="63"/>
  <c r="T19" i="63"/>
  <c r="Z31" i="63"/>
  <c r="Z39" i="63"/>
  <c r="Z47" i="63"/>
  <c r="Z13" i="63"/>
  <c r="Z5" i="63"/>
  <c r="T7" i="63"/>
  <c r="T15" i="63"/>
  <c r="T23" i="63"/>
  <c r="Z35" i="63"/>
  <c r="Z43" i="63"/>
  <c r="T46" i="63"/>
  <c r="Z21" i="63"/>
  <c r="P32" i="63"/>
  <c r="Z3" i="63"/>
  <c r="Q5" i="63"/>
  <c r="T6" i="63"/>
  <c r="Z7" i="63"/>
  <c r="Q9" i="63"/>
  <c r="Z11" i="63"/>
  <c r="Q13" i="63"/>
  <c r="T14" i="63"/>
  <c r="Z15" i="63"/>
  <c r="Q17" i="63"/>
  <c r="Z19" i="63"/>
  <c r="Q21" i="63"/>
  <c r="T22" i="63"/>
  <c r="Z23" i="63"/>
  <c r="Q28" i="63"/>
  <c r="T29" i="63"/>
  <c r="Z30" i="63"/>
  <c r="Q32" i="63"/>
  <c r="T33" i="63"/>
  <c r="Z34" i="63"/>
  <c r="Q36" i="63"/>
  <c r="T37" i="63"/>
  <c r="Z38" i="63"/>
  <c r="Q40" i="63"/>
  <c r="T41" i="63"/>
  <c r="Z42" i="63"/>
  <c r="Q44" i="63"/>
  <c r="T45" i="63"/>
  <c r="Z46" i="63"/>
  <c r="X24" i="63"/>
  <c r="X6" i="63"/>
  <c r="P8" i="63"/>
  <c r="S9" i="63"/>
  <c r="X10" i="63"/>
  <c r="X14" i="63"/>
  <c r="S17" i="63"/>
  <c r="X18" i="63"/>
  <c r="X22" i="63"/>
  <c r="S28" i="63"/>
  <c r="X29" i="63"/>
  <c r="S36" i="63"/>
  <c r="X37" i="63"/>
  <c r="P39" i="63"/>
  <c r="S44" i="63"/>
  <c r="X45" i="63"/>
  <c r="P47" i="63"/>
  <c r="S5" i="63"/>
  <c r="S13" i="63"/>
  <c r="S21" i="63"/>
  <c r="X33" i="63"/>
  <c r="X41" i="63"/>
  <c r="T4" i="63"/>
  <c r="T12" i="63"/>
  <c r="T20" i="63"/>
  <c r="X4" i="63"/>
  <c r="S7" i="63"/>
  <c r="X12" i="63"/>
  <c r="S15" i="63"/>
  <c r="X20" i="63"/>
  <c r="S23" i="63"/>
  <c r="S30" i="63"/>
  <c r="X31" i="63"/>
  <c r="S34" i="63"/>
  <c r="X35" i="63"/>
  <c r="S38" i="63"/>
  <c r="X39" i="63"/>
  <c r="S42" i="63"/>
  <c r="X43" i="63"/>
  <c r="S46" i="63"/>
  <c r="X47" i="63"/>
  <c r="X3" i="63"/>
  <c r="X11" i="63"/>
  <c r="X19" i="63"/>
  <c r="P5" i="63"/>
  <c r="P13" i="63"/>
  <c r="P21" i="63"/>
  <c r="S33" i="63"/>
  <c r="S41" i="63"/>
  <c r="T10" i="63"/>
  <c r="T18" i="63"/>
  <c r="P43" i="63"/>
  <c r="T34" i="63"/>
  <c r="T42" i="63"/>
  <c r="T32" i="63"/>
  <c r="T40" i="63"/>
  <c r="P3" i="63"/>
  <c r="S4" i="63"/>
  <c r="S12" i="63"/>
  <c r="S16" i="63"/>
  <c r="S20" i="63"/>
  <c r="S24" i="63"/>
  <c r="S31" i="63"/>
  <c r="S35" i="63"/>
  <c r="S39" i="63"/>
  <c r="S43" i="63"/>
  <c r="S47" i="63"/>
  <c r="S3" i="63"/>
  <c r="S11" i="63"/>
  <c r="S19" i="63"/>
  <c r="Q8" i="63"/>
  <c r="S6" i="63"/>
  <c r="S10" i="63"/>
  <c r="S14" i="63"/>
  <c r="S18" i="63"/>
  <c r="S22" i="63"/>
  <c r="S32" i="63"/>
  <c r="Q16" i="63"/>
  <c r="Q24" i="63"/>
  <c r="P12" i="63"/>
  <c r="P4" i="63"/>
  <c r="S40" i="63"/>
  <c r="Q6" i="63"/>
  <c r="Q10" i="63"/>
  <c r="Q14" i="63"/>
  <c r="Q18" i="63"/>
  <c r="Q22" i="63"/>
  <c r="Q29" i="63"/>
  <c r="Q33" i="63"/>
  <c r="Q37" i="63"/>
  <c r="Q41" i="63"/>
  <c r="Q45" i="63"/>
  <c r="Q34" i="63"/>
  <c r="Q42" i="63"/>
  <c r="Q35" i="63"/>
  <c r="Q43" i="63"/>
  <c r="Q4" i="63"/>
  <c r="Q12" i="63"/>
  <c r="Q20" i="63"/>
  <c r="Q31" i="63"/>
  <c r="Q39" i="63"/>
  <c r="Q47" i="63"/>
  <c r="P30" i="63"/>
  <c r="P34" i="63"/>
  <c r="Q3" i="63"/>
  <c r="Q7" i="63"/>
  <c r="Q11" i="63"/>
  <c r="Q15" i="63"/>
  <c r="Q19" i="63"/>
  <c r="Q23" i="63"/>
  <c r="Z36" i="62"/>
  <c r="S47" i="62"/>
  <c r="P36" i="63"/>
  <c r="P15" i="63"/>
  <c r="P23" i="63"/>
  <c r="P37" i="63"/>
  <c r="P45" i="63"/>
  <c r="P10" i="63"/>
  <c r="Z8" i="62"/>
  <c r="X9" i="62"/>
  <c r="Z16" i="62"/>
  <c r="X17" i="62"/>
  <c r="T32" i="62"/>
  <c r="X39" i="62"/>
  <c r="T40" i="62"/>
  <c r="P18" i="63"/>
  <c r="P16" i="63"/>
  <c r="P24" i="63"/>
  <c r="P42" i="63"/>
  <c r="P35" i="63"/>
  <c r="P11" i="63"/>
  <c r="P19" i="63"/>
  <c r="P29" i="63"/>
  <c r="P20" i="63"/>
  <c r="P38" i="63"/>
  <c r="P46" i="63"/>
  <c r="P31" i="63"/>
  <c r="P6" i="63"/>
  <c r="P14" i="63"/>
  <c r="P22" i="63"/>
  <c r="P40" i="63"/>
  <c r="P7" i="63"/>
  <c r="P33" i="63"/>
  <c r="P41" i="63"/>
  <c r="Z5" i="62"/>
  <c r="X6" i="62"/>
  <c r="T7" i="62"/>
  <c r="S8" i="62"/>
  <c r="Z13" i="62"/>
  <c r="S16" i="62"/>
  <c r="Z21" i="62"/>
  <c r="S24" i="62"/>
  <c r="Q31" i="62"/>
  <c r="X36" i="62"/>
  <c r="Q47" i="62"/>
  <c r="Z7" i="62"/>
  <c r="T9" i="62"/>
  <c r="Z15" i="62"/>
  <c r="T17" i="62"/>
  <c r="Z29" i="62"/>
  <c r="X30" i="62"/>
  <c r="Z37" i="62"/>
  <c r="X38" i="62"/>
  <c r="Z45" i="62"/>
  <c r="X46" i="62"/>
  <c r="AK7" i="60"/>
  <c r="AK45" i="60"/>
  <c r="AH25" i="63"/>
  <c r="AK23" i="60"/>
  <c r="AK29" i="60"/>
  <c r="AK15" i="60"/>
  <c r="AK37" i="60"/>
  <c r="I40" i="63"/>
  <c r="I49" i="63" s="1"/>
  <c r="Q9" i="62"/>
  <c r="X14" i="62"/>
  <c r="T15" i="62"/>
  <c r="Q17" i="62"/>
  <c r="X22" i="62"/>
  <c r="T23" i="62"/>
  <c r="X28" i="62"/>
  <c r="T29" i="62"/>
  <c r="S30" i="62"/>
  <c r="AK32" i="60"/>
  <c r="Z35" i="62"/>
  <c r="T37" i="62"/>
  <c r="S38" i="62"/>
  <c r="Q39" i="62"/>
  <c r="AK40" i="60"/>
  <c r="Z43" i="62"/>
  <c r="X44" i="62"/>
  <c r="T45" i="62"/>
  <c r="S46" i="62"/>
  <c r="AK19" i="60"/>
  <c r="Q32" i="62"/>
  <c r="AK33" i="60"/>
  <c r="X37" i="62"/>
  <c r="T38" i="62"/>
  <c r="S39" i="62"/>
  <c r="Q40" i="62"/>
  <c r="AK41" i="60"/>
  <c r="Z44" i="62"/>
  <c r="X45" i="62"/>
  <c r="T46" i="62"/>
  <c r="Z23" i="62"/>
  <c r="AK34" i="60"/>
  <c r="I3" i="63"/>
  <c r="I26" i="63" s="1"/>
  <c r="AH48" i="63"/>
  <c r="T10" i="62"/>
  <c r="T18" i="62"/>
  <c r="Z24" i="62"/>
  <c r="Z30" i="62"/>
  <c r="X31" i="62"/>
  <c r="Z38" i="62"/>
  <c r="Z46" i="62"/>
  <c r="X47" i="62"/>
  <c r="K26" i="63"/>
  <c r="AK14" i="60"/>
  <c r="AK22" i="60"/>
  <c r="AK36" i="60"/>
  <c r="K49" i="63"/>
  <c r="P3" i="62"/>
  <c r="AK3" i="62" s="1"/>
  <c r="Z6" i="62"/>
  <c r="X7" i="62"/>
  <c r="T8" i="62"/>
  <c r="S9" i="62"/>
  <c r="Q10" i="62"/>
  <c r="P11" i="62"/>
  <c r="AK11" i="62" s="1"/>
  <c r="Z14" i="62"/>
  <c r="X15" i="62"/>
  <c r="T16" i="62"/>
  <c r="S17" i="62"/>
  <c r="Q18" i="62"/>
  <c r="Z22" i="62"/>
  <c r="X23" i="62"/>
  <c r="T24" i="62"/>
  <c r="Z28" i="62"/>
  <c r="X29" i="62"/>
  <c r="T30" i="62"/>
  <c r="S31" i="62"/>
  <c r="Q38" i="62"/>
  <c r="P39" i="62"/>
  <c r="Z42" i="62"/>
  <c r="X43" i="62"/>
  <c r="T44" i="62"/>
  <c r="S45" i="62"/>
  <c r="Q46" i="62"/>
  <c r="P47" i="62"/>
  <c r="AA26" i="62"/>
  <c r="Z41" i="62"/>
  <c r="X42" i="62"/>
  <c r="Z34" i="62"/>
  <c r="X35" i="62"/>
  <c r="T36" i="62"/>
  <c r="Z20" i="62"/>
  <c r="X21" i="62"/>
  <c r="T22" i="62"/>
  <c r="T28" i="62"/>
  <c r="Z3" i="62"/>
  <c r="Z11" i="62"/>
  <c r="Z19" i="62"/>
  <c r="Z33" i="62"/>
  <c r="X34" i="62"/>
  <c r="Z4" i="62"/>
  <c r="X5" i="62"/>
  <c r="T6" i="62"/>
  <c r="Z12" i="62"/>
  <c r="X13" i="62"/>
  <c r="T14" i="62"/>
  <c r="Z10" i="62"/>
  <c r="Z18" i="62"/>
  <c r="Z32" i="62"/>
  <c r="Z40" i="62"/>
  <c r="T3" i="62"/>
  <c r="Z9" i="62"/>
  <c r="X10" i="62"/>
  <c r="T11" i="62"/>
  <c r="Z17" i="62"/>
  <c r="X18" i="62"/>
  <c r="T19" i="62"/>
  <c r="Z31" i="62"/>
  <c r="X32" i="62"/>
  <c r="T33" i="62"/>
  <c r="Z39" i="62"/>
  <c r="X40" i="62"/>
  <c r="T41" i="62"/>
  <c r="S42" i="62"/>
  <c r="Z47" i="62"/>
  <c r="AJ47" i="62" s="1"/>
  <c r="X8" i="62"/>
  <c r="X16" i="62"/>
  <c r="X24" i="62"/>
  <c r="X3" i="62"/>
  <c r="T4" i="62"/>
  <c r="S5" i="62"/>
  <c r="X11" i="62"/>
  <c r="T12" i="62"/>
  <c r="S13" i="62"/>
  <c r="X19" i="62"/>
  <c r="T20" i="62"/>
  <c r="S21" i="62"/>
  <c r="X33" i="62"/>
  <c r="T34" i="62"/>
  <c r="S35" i="62"/>
  <c r="X41" i="62"/>
  <c r="T42" i="62"/>
  <c r="S43" i="62"/>
  <c r="X4" i="62"/>
  <c r="T5" i="62"/>
  <c r="S6" i="62"/>
  <c r="X12" i="62"/>
  <c r="T13" i="62"/>
  <c r="S14" i="62"/>
  <c r="X20" i="62"/>
  <c r="T21" i="62"/>
  <c r="S22" i="62"/>
  <c r="S28" i="62"/>
  <c r="T35" i="62"/>
  <c r="S36" i="62"/>
  <c r="T43" i="62"/>
  <c r="S44" i="62"/>
  <c r="S34" i="62"/>
  <c r="Q3" i="62"/>
  <c r="S10" i="62"/>
  <c r="Q11" i="62"/>
  <c r="S18" i="62"/>
  <c r="Q19" i="62"/>
  <c r="T31" i="62"/>
  <c r="S32" i="62"/>
  <c r="Q33" i="62"/>
  <c r="T39" i="62"/>
  <c r="S40" i="62"/>
  <c r="Q41" i="62"/>
  <c r="T47" i="62"/>
  <c r="S7" i="62"/>
  <c r="Q8" i="62"/>
  <c r="S15" i="62"/>
  <c r="Q16" i="62"/>
  <c r="S23" i="62"/>
  <c r="Q24" i="62"/>
  <c r="S29" i="62"/>
  <c r="Q30" i="62"/>
  <c r="P31" i="62"/>
  <c r="S37" i="62"/>
  <c r="S3" i="62"/>
  <c r="Q4" i="62"/>
  <c r="S11" i="62"/>
  <c r="Q12" i="62"/>
  <c r="S19" i="62"/>
  <c r="Q20" i="62"/>
  <c r="S33" i="62"/>
  <c r="Q34" i="62"/>
  <c r="P35" i="62"/>
  <c r="S41" i="62"/>
  <c r="Q42" i="62"/>
  <c r="P43" i="62"/>
  <c r="S4" i="62"/>
  <c r="Q5" i="62"/>
  <c r="S12" i="62"/>
  <c r="Q13" i="62"/>
  <c r="S20" i="62"/>
  <c r="Q21" i="62"/>
  <c r="P28" i="62"/>
  <c r="Q35" i="62"/>
  <c r="Q43" i="62"/>
  <c r="Q6" i="62"/>
  <c r="Q14" i="62"/>
  <c r="Q22" i="62"/>
  <c r="Q28" i="62"/>
  <c r="Q36" i="62"/>
  <c r="Q44" i="62"/>
  <c r="Q7" i="62"/>
  <c r="P8" i="62"/>
  <c r="AK8" i="62" s="1"/>
  <c r="Q15" i="62"/>
  <c r="P16" i="62"/>
  <c r="AK16" i="62" s="1"/>
  <c r="Q23" i="62"/>
  <c r="Q29" i="62"/>
  <c r="Q37" i="62"/>
  <c r="P38" i="62"/>
  <c r="AK38" i="62" s="1"/>
  <c r="Q45" i="62"/>
  <c r="P46" i="62"/>
  <c r="AK46" i="62" s="1"/>
  <c r="P4" i="62"/>
  <c r="AK4" i="62" s="1"/>
  <c r="P12" i="62"/>
  <c r="AK12" i="62" s="1"/>
  <c r="P42" i="62"/>
  <c r="AK42" i="62" s="1"/>
  <c r="P24" i="62"/>
  <c r="AK24" i="62" s="1"/>
  <c r="P34" i="62"/>
  <c r="AK34" i="62" s="1"/>
  <c r="P9" i="62"/>
  <c r="P17" i="62"/>
  <c r="AK17" i="62" s="1"/>
  <c r="P10" i="62"/>
  <c r="P18" i="62"/>
  <c r="AK18" i="62" s="1"/>
  <c r="P36" i="62"/>
  <c r="AK36" i="62" s="1"/>
  <c r="P44" i="62"/>
  <c r="AK44" i="62" s="1"/>
  <c r="P19" i="62"/>
  <c r="AK19" i="62" s="1"/>
  <c r="P29" i="62"/>
  <c r="AK29" i="62" s="1"/>
  <c r="P37" i="62"/>
  <c r="AK37" i="62" s="1"/>
  <c r="P45" i="62"/>
  <c r="AK45" i="62" s="1"/>
  <c r="P20" i="62"/>
  <c r="AK20" i="62" s="1"/>
  <c r="P30" i="62"/>
  <c r="AK30" i="62" s="1"/>
  <c r="P5" i="62"/>
  <c r="P13" i="62"/>
  <c r="AK13" i="62" s="1"/>
  <c r="P21" i="62"/>
  <c r="AK21" i="62" s="1"/>
  <c r="P6" i="62"/>
  <c r="P14" i="62"/>
  <c r="P22" i="62"/>
  <c r="P32" i="62"/>
  <c r="P40" i="62"/>
  <c r="AK40" i="62" s="1"/>
  <c r="P7" i="62"/>
  <c r="P15" i="62"/>
  <c r="AK15" i="62" s="1"/>
  <c r="P23" i="62"/>
  <c r="AK23" i="62" s="1"/>
  <c r="P33" i="62"/>
  <c r="AK33" i="62" s="1"/>
  <c r="P41" i="62"/>
  <c r="AK41" i="62" s="1"/>
  <c r="K49" i="62"/>
  <c r="N28" i="62"/>
  <c r="K26" i="62"/>
  <c r="I49" i="62"/>
  <c r="C49" i="62"/>
  <c r="I26" i="62"/>
  <c r="I51" i="62" s="1"/>
  <c r="C26" i="62"/>
  <c r="C51" i="62" s="1"/>
  <c r="U43" i="61"/>
  <c r="AH48" i="62"/>
  <c r="AH25" i="62"/>
  <c r="AA52" i="62"/>
  <c r="U19" i="61"/>
  <c r="R20" i="61"/>
  <c r="AI20" i="61" s="1"/>
  <c r="U33" i="61"/>
  <c r="U19" i="54"/>
  <c r="U23" i="54"/>
  <c r="U34" i="54"/>
  <c r="U42" i="54"/>
  <c r="U46" i="54"/>
  <c r="U13" i="61"/>
  <c r="R6" i="61"/>
  <c r="AI6" i="61" s="1"/>
  <c r="AJ7" i="61"/>
  <c r="R41" i="61"/>
  <c r="AI41" i="61" s="1"/>
  <c r="U22" i="61"/>
  <c r="U36" i="61"/>
  <c r="R37" i="61"/>
  <c r="AI37" i="61" s="1"/>
  <c r="U38" i="61"/>
  <c r="R40" i="61"/>
  <c r="W40" i="61" s="1"/>
  <c r="R47" i="61"/>
  <c r="O47" i="61" s="1"/>
  <c r="R5" i="61"/>
  <c r="W5" i="61" s="1"/>
  <c r="R12" i="61"/>
  <c r="AG12" i="61" s="1"/>
  <c r="AM12" i="61" s="1"/>
  <c r="U32" i="61"/>
  <c r="R5" i="60"/>
  <c r="AJ17" i="60"/>
  <c r="U41" i="61"/>
  <c r="R31" i="61"/>
  <c r="AG31" i="61" s="1"/>
  <c r="AM31" i="61" s="1"/>
  <c r="R44" i="61"/>
  <c r="AI44" i="61" s="1"/>
  <c r="U18" i="61"/>
  <c r="U45" i="60"/>
  <c r="AJ28" i="61"/>
  <c r="U7" i="61"/>
  <c r="U14" i="61"/>
  <c r="AJ17" i="61"/>
  <c r="R36" i="61"/>
  <c r="AG36" i="61" s="1"/>
  <c r="AM36" i="61" s="1"/>
  <c r="U40" i="61"/>
  <c r="U47" i="61"/>
  <c r="R8" i="61"/>
  <c r="AG8" i="61" s="1"/>
  <c r="AM8" i="61" s="1"/>
  <c r="R9" i="61"/>
  <c r="W9" i="61" s="1"/>
  <c r="U12" i="61"/>
  <c r="U17" i="61"/>
  <c r="U21" i="61"/>
  <c r="U23" i="61"/>
  <c r="R28" i="61"/>
  <c r="AI28" i="61" s="1"/>
  <c r="U31" i="61"/>
  <c r="R32" i="61"/>
  <c r="W32" i="61" s="1"/>
  <c r="U37" i="61"/>
  <c r="T26" i="61"/>
  <c r="I35" i="6" s="1"/>
  <c r="R14" i="61"/>
  <c r="AI14" i="61" s="1"/>
  <c r="AJ15" i="61"/>
  <c r="R24" i="61"/>
  <c r="AI24" i="61" s="1"/>
  <c r="AJ30" i="61"/>
  <c r="R35" i="61"/>
  <c r="R4" i="61"/>
  <c r="U8" i="61"/>
  <c r="U24" i="61"/>
  <c r="U28" i="61"/>
  <c r="U29" i="61"/>
  <c r="U35" i="61"/>
  <c r="U44" i="61"/>
  <c r="R45" i="61"/>
  <c r="O45" i="61" s="1"/>
  <c r="Z26" i="61"/>
  <c r="L35" i="6" s="1"/>
  <c r="U4" i="61"/>
  <c r="U9" i="61"/>
  <c r="R10" i="61"/>
  <c r="AI10" i="61" s="1"/>
  <c r="AJ11" i="61"/>
  <c r="R15" i="61"/>
  <c r="AJ16" i="61"/>
  <c r="R19" i="61"/>
  <c r="AI19" i="61" s="1"/>
  <c r="AJ20" i="61"/>
  <c r="R22" i="61"/>
  <c r="AI22" i="61" s="1"/>
  <c r="X49" i="61"/>
  <c r="M36" i="6" s="1"/>
  <c r="R30" i="61"/>
  <c r="O30" i="61" s="1"/>
  <c r="U45" i="61"/>
  <c r="U10" i="61"/>
  <c r="U15" i="61"/>
  <c r="AJ23" i="61"/>
  <c r="R33" i="61"/>
  <c r="AI33" i="61" s="1"/>
  <c r="U46" i="61"/>
  <c r="Q26" i="61"/>
  <c r="G35" i="6" s="1"/>
  <c r="U5" i="61"/>
  <c r="U11" i="61"/>
  <c r="R39" i="61"/>
  <c r="U42" i="61"/>
  <c r="P26" i="61"/>
  <c r="F35" i="6" s="1"/>
  <c r="X26" i="61"/>
  <c r="M35" i="6" s="1"/>
  <c r="U6" i="61"/>
  <c r="R13" i="61"/>
  <c r="AI13" i="61" s="1"/>
  <c r="U16" i="61"/>
  <c r="R17" i="61"/>
  <c r="W17" i="61" s="1"/>
  <c r="U20" i="61"/>
  <c r="AJ21" i="61"/>
  <c r="U34" i="61"/>
  <c r="U39" i="61"/>
  <c r="R43" i="61"/>
  <c r="O43" i="61" s="1"/>
  <c r="U42" i="59"/>
  <c r="AJ3" i="61"/>
  <c r="AK7" i="61"/>
  <c r="AK11" i="61"/>
  <c r="AK17" i="61"/>
  <c r="R21" i="61"/>
  <c r="S49" i="61"/>
  <c r="H36" i="6" s="1"/>
  <c r="AH48" i="61"/>
  <c r="AK29" i="61"/>
  <c r="AJ29" i="61"/>
  <c r="R42" i="61"/>
  <c r="AJ42" i="61"/>
  <c r="AJ4" i="61"/>
  <c r="R7" i="61"/>
  <c r="AJ8" i="61"/>
  <c r="R11" i="61"/>
  <c r="AJ12" i="61"/>
  <c r="R18" i="61"/>
  <c r="AJ24" i="61"/>
  <c r="T49" i="61"/>
  <c r="I36" i="6" s="1"/>
  <c r="R3" i="61"/>
  <c r="R29" i="61"/>
  <c r="R38" i="61"/>
  <c r="AJ38" i="61"/>
  <c r="S26" i="61"/>
  <c r="H35" i="6" s="1"/>
  <c r="AJ5" i="61"/>
  <c r="AJ9" i="61"/>
  <c r="AJ13" i="61"/>
  <c r="AJ18" i="61"/>
  <c r="C51" i="61"/>
  <c r="I49" i="61"/>
  <c r="I51" i="61" s="1"/>
  <c r="AK5" i="61"/>
  <c r="AK9" i="61"/>
  <c r="AK13" i="61"/>
  <c r="AJ14" i="61"/>
  <c r="R16" i="61"/>
  <c r="U30" i="61"/>
  <c r="R34" i="61"/>
  <c r="AJ34" i="61"/>
  <c r="U3" i="61"/>
  <c r="AJ6" i="61"/>
  <c r="AJ10" i="61"/>
  <c r="AJ19" i="61"/>
  <c r="AJ22" i="61"/>
  <c r="R23" i="61"/>
  <c r="AK28" i="61"/>
  <c r="P49" i="61"/>
  <c r="F36" i="6" s="1"/>
  <c r="Z49" i="61"/>
  <c r="L36" i="6" s="1"/>
  <c r="R46" i="61"/>
  <c r="AJ46" i="61"/>
  <c r="U3" i="60"/>
  <c r="Q49" i="61"/>
  <c r="G36" i="6" s="1"/>
  <c r="AK46" i="61"/>
  <c r="AJ31" i="61"/>
  <c r="AJ35" i="61"/>
  <c r="AJ39" i="61"/>
  <c r="AJ43" i="61"/>
  <c r="AJ47" i="61"/>
  <c r="AK43" i="61"/>
  <c r="AK47" i="61"/>
  <c r="AJ32" i="61"/>
  <c r="AJ36" i="61"/>
  <c r="AJ40" i="61"/>
  <c r="AJ44" i="61"/>
  <c r="AK32" i="61"/>
  <c r="AK36" i="61"/>
  <c r="AK40" i="61"/>
  <c r="AK44" i="61"/>
  <c r="AJ33" i="61"/>
  <c r="AJ37" i="61"/>
  <c r="AJ41" i="61"/>
  <c r="AJ45" i="61"/>
  <c r="AA52" i="61"/>
  <c r="AJ42" i="60"/>
  <c r="U42" i="60"/>
  <c r="R22" i="60"/>
  <c r="W22" i="60" s="1"/>
  <c r="AJ20" i="60"/>
  <c r="R32" i="60"/>
  <c r="AI32" i="60" s="1"/>
  <c r="U39" i="60"/>
  <c r="U12" i="60"/>
  <c r="R43" i="60"/>
  <c r="AI43" i="60" s="1"/>
  <c r="R7" i="60"/>
  <c r="W7" i="60" s="1"/>
  <c r="U15" i="60"/>
  <c r="U9" i="60"/>
  <c r="U44" i="60"/>
  <c r="R32" i="59"/>
  <c r="AI32" i="59" s="1"/>
  <c r="U13" i="60"/>
  <c r="R21" i="60"/>
  <c r="AI21" i="60" s="1"/>
  <c r="U32" i="60"/>
  <c r="AJ16" i="60"/>
  <c r="R41" i="60"/>
  <c r="AI41" i="60" s="1"/>
  <c r="AJ21" i="60"/>
  <c r="U23" i="60"/>
  <c r="U43" i="60"/>
  <c r="R11" i="60"/>
  <c r="AI11" i="60" s="1"/>
  <c r="U11" i="60"/>
  <c r="AJ24" i="60"/>
  <c r="U4" i="60"/>
  <c r="U5" i="60"/>
  <c r="AJ11" i="60"/>
  <c r="U33" i="60"/>
  <c r="R35" i="60"/>
  <c r="AI35" i="60" s="1"/>
  <c r="U47" i="60"/>
  <c r="R12" i="60"/>
  <c r="AG12" i="60" s="1"/>
  <c r="AM12" i="60" s="1"/>
  <c r="R18" i="60"/>
  <c r="O18" i="60" s="1"/>
  <c r="U22" i="60"/>
  <c r="R37" i="60"/>
  <c r="AI37" i="60" s="1"/>
  <c r="AJ38" i="60"/>
  <c r="R23" i="54"/>
  <c r="AG23" i="54" s="1"/>
  <c r="AM23" i="54" s="1"/>
  <c r="R34" i="54"/>
  <c r="W34" i="54" s="1"/>
  <c r="U39" i="54"/>
  <c r="U43" i="54"/>
  <c r="U47" i="54"/>
  <c r="U8" i="60"/>
  <c r="U18" i="60"/>
  <c r="U37" i="60"/>
  <c r="U14" i="60"/>
  <c r="R16" i="60"/>
  <c r="W16" i="60" s="1"/>
  <c r="U38" i="60"/>
  <c r="R17" i="59"/>
  <c r="AI17" i="59" s="1"/>
  <c r="X26" i="60"/>
  <c r="M33" i="6" s="1"/>
  <c r="U7" i="60"/>
  <c r="R8" i="60"/>
  <c r="AI8" i="60" s="1"/>
  <c r="U10" i="60"/>
  <c r="AJ34" i="60"/>
  <c r="U36" i="60"/>
  <c r="U41" i="60"/>
  <c r="U46" i="60"/>
  <c r="AK16" i="60"/>
  <c r="R39" i="60"/>
  <c r="AG39" i="60" s="1"/>
  <c r="AM39" i="60" s="1"/>
  <c r="P26" i="60"/>
  <c r="F33" i="6" s="1"/>
  <c r="R19" i="60"/>
  <c r="AG19" i="60" s="1"/>
  <c r="AM19" i="60" s="1"/>
  <c r="R23" i="60"/>
  <c r="AI23" i="60" s="1"/>
  <c r="Q49" i="60"/>
  <c r="G34" i="6" s="1"/>
  <c r="AJ6" i="60"/>
  <c r="R9" i="60"/>
  <c r="S49" i="60"/>
  <c r="H34" i="6" s="1"/>
  <c r="R34" i="60"/>
  <c r="AG34" i="60" s="1"/>
  <c r="AM34" i="60" s="1"/>
  <c r="R44" i="60"/>
  <c r="AI44" i="60" s="1"/>
  <c r="R42" i="54"/>
  <c r="AI42" i="54" s="1"/>
  <c r="T26" i="60"/>
  <c r="I33" i="6" s="1"/>
  <c r="AJ18" i="60"/>
  <c r="R20" i="60"/>
  <c r="AI20" i="60" s="1"/>
  <c r="AJ22" i="60"/>
  <c r="R24" i="60"/>
  <c r="W24" i="60" s="1"/>
  <c r="T49" i="60"/>
  <c r="I34" i="6" s="1"/>
  <c r="AJ31" i="60"/>
  <c r="U34" i="60"/>
  <c r="R40" i="60"/>
  <c r="AG40" i="60" s="1"/>
  <c r="AM40" i="60" s="1"/>
  <c r="U32" i="59"/>
  <c r="U15" i="59"/>
  <c r="R4" i="60"/>
  <c r="AI4" i="60" s="1"/>
  <c r="U6" i="60"/>
  <c r="AJ7" i="60"/>
  <c r="AJ10" i="60"/>
  <c r="R13" i="60"/>
  <c r="U24" i="60"/>
  <c r="R45" i="60"/>
  <c r="AJ46" i="60"/>
  <c r="Z26" i="60"/>
  <c r="L33" i="6" s="1"/>
  <c r="AK11" i="60"/>
  <c r="U17" i="60"/>
  <c r="AJ19" i="60"/>
  <c r="AJ23" i="60"/>
  <c r="Z49" i="60"/>
  <c r="L34" i="6" s="1"/>
  <c r="U31" i="60"/>
  <c r="AJ33" i="60"/>
  <c r="R36" i="60"/>
  <c r="O36" i="60" s="1"/>
  <c r="R47" i="60"/>
  <c r="AG47" i="60" s="1"/>
  <c r="AM47" i="60" s="1"/>
  <c r="Y7" i="60"/>
  <c r="R46" i="54"/>
  <c r="AI46" i="54" s="1"/>
  <c r="R6" i="60"/>
  <c r="R10" i="60"/>
  <c r="R14" i="60"/>
  <c r="R15" i="60"/>
  <c r="R17" i="60"/>
  <c r="X49" i="60"/>
  <c r="M34" i="6" s="1"/>
  <c r="R33" i="60"/>
  <c r="Q26" i="60"/>
  <c r="G33" i="6" s="1"/>
  <c r="AK3" i="60"/>
  <c r="AJ4" i="60"/>
  <c r="AJ8" i="60"/>
  <c r="AJ12" i="60"/>
  <c r="AK28" i="60"/>
  <c r="P49" i="60"/>
  <c r="F34" i="6" s="1"/>
  <c r="R42" i="60"/>
  <c r="AK42" i="60"/>
  <c r="R38" i="54"/>
  <c r="AI38" i="54" s="1"/>
  <c r="R3" i="60"/>
  <c r="AK4" i="60"/>
  <c r="AK8" i="60"/>
  <c r="AK12" i="60"/>
  <c r="AJ15" i="60"/>
  <c r="U19" i="60"/>
  <c r="U20" i="60"/>
  <c r="U21" i="60"/>
  <c r="AH48" i="60"/>
  <c r="AJ3" i="60"/>
  <c r="AJ28" i="59"/>
  <c r="S26" i="60"/>
  <c r="H33" i="6" s="1"/>
  <c r="AJ5" i="60"/>
  <c r="AJ9" i="60"/>
  <c r="AJ13" i="60"/>
  <c r="R28" i="60"/>
  <c r="AJ28" i="60"/>
  <c r="R29" i="60"/>
  <c r="AJ29" i="60"/>
  <c r="R30" i="60"/>
  <c r="AJ30" i="60"/>
  <c r="U35" i="60"/>
  <c r="R31" i="60"/>
  <c r="AK31" i="60"/>
  <c r="R22" i="59"/>
  <c r="W22" i="59" s="1"/>
  <c r="U29" i="60"/>
  <c r="U30" i="60"/>
  <c r="AJ22" i="59"/>
  <c r="AJ14" i="60"/>
  <c r="U16" i="60"/>
  <c r="R38" i="60"/>
  <c r="AK38" i="60"/>
  <c r="U40" i="60"/>
  <c r="R46" i="60"/>
  <c r="AK46" i="60"/>
  <c r="U28" i="60"/>
  <c r="AJ35" i="60"/>
  <c r="AJ39" i="60"/>
  <c r="AJ43" i="60"/>
  <c r="AJ47" i="60"/>
  <c r="AK35" i="60"/>
  <c r="AK39" i="60"/>
  <c r="AK43" i="60"/>
  <c r="AK47" i="60"/>
  <c r="AJ32" i="60"/>
  <c r="AJ36" i="60"/>
  <c r="AJ40" i="60"/>
  <c r="AJ44" i="60"/>
  <c r="AJ37" i="60"/>
  <c r="AJ41" i="60"/>
  <c r="AJ45" i="60"/>
  <c r="AA52" i="60"/>
  <c r="R14" i="54"/>
  <c r="AI14" i="54" s="1"/>
  <c r="R19" i="54"/>
  <c r="AI19" i="54" s="1"/>
  <c r="U36" i="54"/>
  <c r="U4" i="54"/>
  <c r="U8" i="54"/>
  <c r="U12" i="54"/>
  <c r="R15" i="54"/>
  <c r="AI15" i="54" s="1"/>
  <c r="U16" i="54"/>
  <c r="U20" i="54"/>
  <c r="U24" i="54"/>
  <c r="AK17" i="59"/>
  <c r="U3" i="54"/>
  <c r="R6" i="54"/>
  <c r="U7" i="54"/>
  <c r="AJ17" i="54"/>
  <c r="AJ21" i="54"/>
  <c r="AJ32" i="54"/>
  <c r="AJ38" i="54"/>
  <c r="U5" i="59"/>
  <c r="U13" i="59"/>
  <c r="U41" i="59"/>
  <c r="R4" i="54"/>
  <c r="W4" i="54" s="1"/>
  <c r="U5" i="54"/>
  <c r="R8" i="54"/>
  <c r="O8" i="54" s="1"/>
  <c r="U9" i="54"/>
  <c r="R12" i="54"/>
  <c r="W12" i="54" s="1"/>
  <c r="U13" i="54"/>
  <c r="U17" i="54"/>
  <c r="U21" i="54"/>
  <c r="X49" i="54"/>
  <c r="M30" i="6" s="1"/>
  <c r="U32" i="54"/>
  <c r="U6" i="59"/>
  <c r="U14" i="59"/>
  <c r="U23" i="59"/>
  <c r="U34" i="59"/>
  <c r="U35" i="59"/>
  <c r="R44" i="59"/>
  <c r="W44" i="59" s="1"/>
  <c r="U44" i="59"/>
  <c r="R45" i="59"/>
  <c r="AI45" i="59" s="1"/>
  <c r="R19" i="59"/>
  <c r="AG19" i="59" s="1"/>
  <c r="AM19" i="59" s="1"/>
  <c r="AJ23" i="59"/>
  <c r="AJ43" i="59"/>
  <c r="R47" i="59"/>
  <c r="AI47" i="59" s="1"/>
  <c r="AJ19" i="54"/>
  <c r="R22" i="54"/>
  <c r="O22" i="54" s="1"/>
  <c r="U30" i="54"/>
  <c r="U38" i="54"/>
  <c r="U10" i="59"/>
  <c r="U19" i="59"/>
  <c r="R21" i="59"/>
  <c r="AG21" i="59" s="1"/>
  <c r="AM21" i="59" s="1"/>
  <c r="AJ24" i="59"/>
  <c r="U38" i="59"/>
  <c r="U39" i="59"/>
  <c r="R40" i="59"/>
  <c r="AG40" i="59" s="1"/>
  <c r="AM40" i="59" s="1"/>
  <c r="U46" i="59"/>
  <c r="R5" i="59"/>
  <c r="O5" i="59" s="1"/>
  <c r="AJ17" i="59"/>
  <c r="R33" i="59"/>
  <c r="W33" i="59" s="1"/>
  <c r="AJ15" i="54"/>
  <c r="AJ23" i="54"/>
  <c r="U20" i="59"/>
  <c r="U43" i="59"/>
  <c r="U40" i="54"/>
  <c r="R43" i="54"/>
  <c r="AG43" i="54" s="1"/>
  <c r="AM43" i="54" s="1"/>
  <c r="U44" i="54"/>
  <c r="R47" i="54"/>
  <c r="AG47" i="54" s="1"/>
  <c r="AM47" i="54" s="1"/>
  <c r="R10" i="59"/>
  <c r="AJ18" i="59"/>
  <c r="U22" i="59"/>
  <c r="R23" i="59"/>
  <c r="O23" i="59" s="1"/>
  <c r="AJ40" i="59"/>
  <c r="U3" i="59"/>
  <c r="R12" i="59"/>
  <c r="O12" i="59" s="1"/>
  <c r="U17" i="59"/>
  <c r="U45" i="59"/>
  <c r="AJ35" i="59"/>
  <c r="U11" i="54"/>
  <c r="T26" i="59"/>
  <c r="I31" i="6" s="1"/>
  <c r="R6" i="59"/>
  <c r="O6" i="59" s="1"/>
  <c r="U47" i="59"/>
  <c r="U8" i="59"/>
  <c r="R9" i="59"/>
  <c r="W9" i="59" s="1"/>
  <c r="R18" i="59"/>
  <c r="AI18" i="59" s="1"/>
  <c r="U40" i="59"/>
  <c r="AJ7" i="54"/>
  <c r="U9" i="59"/>
  <c r="U12" i="59"/>
  <c r="R13" i="59"/>
  <c r="W13" i="59" s="1"/>
  <c r="U18" i="59"/>
  <c r="AJ19" i="59"/>
  <c r="U21" i="59"/>
  <c r="R31" i="59"/>
  <c r="AI31" i="59" s="1"/>
  <c r="R37" i="59"/>
  <c r="W37" i="59" s="1"/>
  <c r="R41" i="59"/>
  <c r="AG41" i="59" s="1"/>
  <c r="AM41" i="59" s="1"/>
  <c r="AJ44" i="59"/>
  <c r="AK44" i="59"/>
  <c r="U16" i="59"/>
  <c r="U36" i="59"/>
  <c r="U37" i="59"/>
  <c r="R4" i="59"/>
  <c r="R7" i="59"/>
  <c r="R42" i="59"/>
  <c r="AI42" i="59" s="1"/>
  <c r="AJ42" i="59"/>
  <c r="U30" i="59"/>
  <c r="AJ31" i="59"/>
  <c r="U7" i="59"/>
  <c r="R11" i="59"/>
  <c r="AK40" i="59"/>
  <c r="AJ34" i="59"/>
  <c r="R5" i="54"/>
  <c r="AI5" i="54" s="1"/>
  <c r="U6" i="54"/>
  <c r="R9" i="54"/>
  <c r="U10" i="54"/>
  <c r="R13" i="54"/>
  <c r="AG13" i="54" s="1"/>
  <c r="AM13" i="54" s="1"/>
  <c r="R28" i="54"/>
  <c r="AI28" i="54" s="1"/>
  <c r="U29" i="54"/>
  <c r="U33" i="54"/>
  <c r="R36" i="54"/>
  <c r="O36" i="54" s="1"/>
  <c r="U37" i="54"/>
  <c r="U41" i="54"/>
  <c r="R44" i="54"/>
  <c r="AG44" i="54" s="1"/>
  <c r="U45" i="54"/>
  <c r="R8" i="59"/>
  <c r="AI8" i="59" s="1"/>
  <c r="U11" i="59"/>
  <c r="AJ21" i="59"/>
  <c r="R30" i="59"/>
  <c r="O30" i="59" s="1"/>
  <c r="R36" i="59"/>
  <c r="AG36" i="59" s="1"/>
  <c r="AM36" i="59" s="1"/>
  <c r="T49" i="59"/>
  <c r="I32" i="6" s="1"/>
  <c r="U28" i="59"/>
  <c r="Z26" i="59"/>
  <c r="L31" i="6" s="1"/>
  <c r="AJ10" i="59"/>
  <c r="AJ10" i="54"/>
  <c r="AJ14" i="54"/>
  <c r="AJ18" i="54"/>
  <c r="P26" i="59"/>
  <c r="F31" i="6" s="1"/>
  <c r="AK10" i="59"/>
  <c r="U24" i="59"/>
  <c r="AH48" i="59"/>
  <c r="U31" i="59"/>
  <c r="AK39" i="54"/>
  <c r="R39" i="54"/>
  <c r="AG39" i="54" s="1"/>
  <c r="AM39" i="54" s="1"/>
  <c r="Q26" i="59"/>
  <c r="G31" i="6" s="1"/>
  <c r="R39" i="59"/>
  <c r="AK39" i="59"/>
  <c r="AJ39" i="59"/>
  <c r="AJ14" i="59"/>
  <c r="R14" i="59"/>
  <c r="X26" i="59"/>
  <c r="M31" i="6" s="1"/>
  <c r="AK38" i="59"/>
  <c r="AJ38" i="59"/>
  <c r="R38" i="59"/>
  <c r="R35" i="54"/>
  <c r="AG35" i="54" s="1"/>
  <c r="AM35" i="54" s="1"/>
  <c r="AH25" i="59"/>
  <c r="AJ6" i="59"/>
  <c r="AJ15" i="59"/>
  <c r="R15" i="59"/>
  <c r="AK15" i="59"/>
  <c r="U4" i="59"/>
  <c r="AK6" i="59"/>
  <c r="AK20" i="59"/>
  <c r="AJ20" i="59"/>
  <c r="R20" i="59"/>
  <c r="R10" i="54"/>
  <c r="W10" i="54" s="1"/>
  <c r="U15" i="54"/>
  <c r="R18" i="54"/>
  <c r="AG18" i="54" s="1"/>
  <c r="AM18" i="54" s="1"/>
  <c r="R45" i="54"/>
  <c r="AI45" i="54" s="1"/>
  <c r="AK45" i="54"/>
  <c r="AK16" i="59"/>
  <c r="AJ16" i="59"/>
  <c r="R16" i="59"/>
  <c r="R31" i="54"/>
  <c r="W31" i="54" s="1"/>
  <c r="AJ31" i="54"/>
  <c r="Q49" i="54"/>
  <c r="G30" i="6" s="1"/>
  <c r="S49" i="59"/>
  <c r="H32" i="6" s="1"/>
  <c r="AK29" i="59"/>
  <c r="AJ29" i="59"/>
  <c r="R29" i="59"/>
  <c r="AJ7" i="59"/>
  <c r="AJ11" i="59"/>
  <c r="R35" i="59"/>
  <c r="AK35" i="59"/>
  <c r="AJ3" i="59"/>
  <c r="AK21" i="59"/>
  <c r="C51" i="59"/>
  <c r="I49" i="59"/>
  <c r="U29" i="59"/>
  <c r="AJ4" i="59"/>
  <c r="AJ8" i="59"/>
  <c r="AJ12" i="59"/>
  <c r="X49" i="59"/>
  <c r="M32" i="6" s="1"/>
  <c r="R3" i="59"/>
  <c r="AK4" i="59"/>
  <c r="AK8" i="59"/>
  <c r="AK12" i="59"/>
  <c r="AK28" i="59"/>
  <c r="P49" i="59"/>
  <c r="F32" i="6" s="1"/>
  <c r="Z49" i="59"/>
  <c r="L32" i="6" s="1"/>
  <c r="AJ30" i="59"/>
  <c r="R34" i="59"/>
  <c r="X26" i="54"/>
  <c r="M29" i="6" s="1"/>
  <c r="S26" i="59"/>
  <c r="H31" i="6" s="1"/>
  <c r="AJ5" i="59"/>
  <c r="AJ9" i="59"/>
  <c r="AJ13" i="59"/>
  <c r="Q49" i="59"/>
  <c r="G32" i="6" s="1"/>
  <c r="R43" i="59"/>
  <c r="AK43" i="59"/>
  <c r="R46" i="59"/>
  <c r="AJ46" i="59"/>
  <c r="AJ11" i="54"/>
  <c r="R24" i="59"/>
  <c r="R28" i="59"/>
  <c r="U33" i="59"/>
  <c r="AJ47" i="59"/>
  <c r="AK47" i="59"/>
  <c r="AJ32" i="59"/>
  <c r="AJ36" i="59"/>
  <c r="AK32" i="59"/>
  <c r="AJ33" i="59"/>
  <c r="AJ37" i="59"/>
  <c r="AJ41" i="59"/>
  <c r="AJ45" i="59"/>
  <c r="AA52" i="59"/>
  <c r="AJ24" i="54"/>
  <c r="S49" i="54"/>
  <c r="H30" i="6" s="1"/>
  <c r="AK17" i="54"/>
  <c r="R40" i="54"/>
  <c r="AI40" i="54" s="1"/>
  <c r="AK9" i="54"/>
  <c r="AK32" i="54"/>
  <c r="AK28" i="54"/>
  <c r="AK44" i="54"/>
  <c r="AK13" i="54"/>
  <c r="I26" i="54"/>
  <c r="R3" i="54"/>
  <c r="P26" i="54"/>
  <c r="F29" i="6" s="1"/>
  <c r="AK3" i="54"/>
  <c r="AJ3" i="54"/>
  <c r="AH25" i="54"/>
  <c r="T26" i="54"/>
  <c r="I29" i="6" s="1"/>
  <c r="U14" i="54"/>
  <c r="AJ22" i="54"/>
  <c r="Q26" i="54"/>
  <c r="G29" i="6" s="1"/>
  <c r="AJ4" i="54"/>
  <c r="R7" i="54"/>
  <c r="R11" i="54"/>
  <c r="AJ12" i="54"/>
  <c r="AK23" i="54"/>
  <c r="R24" i="54"/>
  <c r="S26" i="54"/>
  <c r="H29" i="6" s="1"/>
  <c r="AJ8" i="54"/>
  <c r="Z26" i="54"/>
  <c r="L29" i="6" s="1"/>
  <c r="AK4" i="54"/>
  <c r="AK8" i="54"/>
  <c r="AK12" i="54"/>
  <c r="AK15" i="54"/>
  <c r="R20" i="54"/>
  <c r="U28" i="54"/>
  <c r="T49" i="54"/>
  <c r="I30" i="6" s="1"/>
  <c r="AJ28" i="54"/>
  <c r="U31" i="54"/>
  <c r="AJ5" i="54"/>
  <c r="AJ9" i="54"/>
  <c r="AJ13" i="54"/>
  <c r="R16" i="54"/>
  <c r="U22" i="54"/>
  <c r="I49" i="54"/>
  <c r="R29" i="54"/>
  <c r="AJ33" i="54"/>
  <c r="AJ35" i="54"/>
  <c r="R30" i="54"/>
  <c r="AK30" i="54"/>
  <c r="AK5" i="54"/>
  <c r="AJ6" i="54"/>
  <c r="R21" i="54"/>
  <c r="AK21" i="54"/>
  <c r="R32" i="54"/>
  <c r="R17" i="54"/>
  <c r="AJ20" i="54"/>
  <c r="AA49" i="54"/>
  <c r="Q30" i="6" s="1"/>
  <c r="AA52" i="54"/>
  <c r="P49" i="54"/>
  <c r="F30" i="6" s="1"/>
  <c r="Z49" i="54"/>
  <c r="L30" i="6" s="1"/>
  <c r="AJ29" i="54"/>
  <c r="U35" i="54"/>
  <c r="AJ16" i="54"/>
  <c r="U18" i="54"/>
  <c r="AK37" i="54"/>
  <c r="AJ37" i="54"/>
  <c r="R37" i="54"/>
  <c r="AJ30" i="54"/>
  <c r="R33" i="54"/>
  <c r="AJ34" i="54"/>
  <c r="R41" i="54"/>
  <c r="AJ42" i="54"/>
  <c r="AJ46" i="54"/>
  <c r="AK34" i="54"/>
  <c r="AJ39" i="54"/>
  <c r="AJ43" i="54"/>
  <c r="AJ47" i="54"/>
  <c r="AK43" i="54"/>
  <c r="AK47" i="54"/>
  <c r="AJ36" i="54"/>
  <c r="AJ40" i="54"/>
  <c r="AJ44" i="54"/>
  <c r="AJ41" i="54"/>
  <c r="AJ45" i="54"/>
  <c r="J37" i="50"/>
  <c r="J35" i="50"/>
  <c r="J49" i="50"/>
  <c r="J38" i="50"/>
  <c r="J33" i="50"/>
  <c r="J39" i="50"/>
  <c r="J40" i="50"/>
  <c r="J34" i="50"/>
  <c r="J41" i="50"/>
  <c r="J36" i="50"/>
  <c r="J42" i="50"/>
  <c r="J43" i="50"/>
  <c r="J44" i="50"/>
  <c r="J45" i="50"/>
  <c r="J46" i="50"/>
  <c r="J47" i="50"/>
  <c r="J31" i="50"/>
  <c r="J30" i="50"/>
  <c r="J48" i="50"/>
  <c r="J32" i="50"/>
  <c r="J8" i="50"/>
  <c r="J9" i="50"/>
  <c r="J5" i="50"/>
  <c r="J7" i="50"/>
  <c r="J13" i="50"/>
  <c r="J12" i="50"/>
  <c r="J6" i="50"/>
  <c r="J14" i="50"/>
  <c r="J15" i="50"/>
  <c r="J16" i="50"/>
  <c r="J17" i="50"/>
  <c r="J11" i="50"/>
  <c r="J10" i="50"/>
  <c r="J18" i="50"/>
  <c r="J19" i="50"/>
  <c r="J20" i="50"/>
  <c r="J21" i="50"/>
  <c r="J22" i="50"/>
  <c r="J23" i="50"/>
  <c r="J24" i="50"/>
  <c r="J25" i="50"/>
  <c r="J4" i="50"/>
  <c r="C36" i="50"/>
  <c r="C35" i="50"/>
  <c r="C48" i="50"/>
  <c r="C37" i="50"/>
  <c r="C31" i="50"/>
  <c r="C45" i="50"/>
  <c r="C38" i="50"/>
  <c r="C32" i="50"/>
  <c r="C42" i="50"/>
  <c r="C33" i="50"/>
  <c r="C46" i="50"/>
  <c r="C39" i="50"/>
  <c r="C40" i="50"/>
  <c r="C43" i="50"/>
  <c r="C41" i="50"/>
  <c r="C47" i="50"/>
  <c r="C34" i="50"/>
  <c r="C30" i="50"/>
  <c r="C44" i="50"/>
  <c r="C49" i="50"/>
  <c r="C8" i="50"/>
  <c r="C10" i="50"/>
  <c r="C5" i="50"/>
  <c r="C7" i="50"/>
  <c r="C24" i="50"/>
  <c r="C9" i="50"/>
  <c r="C6" i="50"/>
  <c r="C13" i="50"/>
  <c r="C12" i="50"/>
  <c r="C25" i="50"/>
  <c r="C15" i="50"/>
  <c r="C11" i="50"/>
  <c r="C14" i="50"/>
  <c r="C16" i="50"/>
  <c r="C17" i="50"/>
  <c r="C18" i="50"/>
  <c r="C19" i="50"/>
  <c r="C20" i="50"/>
  <c r="C21" i="50"/>
  <c r="C22" i="50"/>
  <c r="C23" i="50"/>
  <c r="C4" i="50"/>
  <c r="AA49" i="40"/>
  <c r="AA52" i="40"/>
  <c r="AD1" i="49"/>
  <c r="Z47" i="49"/>
  <c r="X47" i="49"/>
  <c r="T47" i="49"/>
  <c r="S47" i="49"/>
  <c r="Q47" i="49"/>
  <c r="P47" i="49"/>
  <c r="Z46" i="49"/>
  <c r="X46" i="49"/>
  <c r="T46" i="49"/>
  <c r="S46" i="49"/>
  <c r="Q46" i="49"/>
  <c r="P46" i="49"/>
  <c r="Z45" i="49"/>
  <c r="X45" i="49"/>
  <c r="T45" i="49"/>
  <c r="S45" i="49"/>
  <c r="Q45" i="49"/>
  <c r="P45" i="49"/>
  <c r="Z44" i="49"/>
  <c r="X44" i="49"/>
  <c r="T44" i="49"/>
  <c r="S44" i="49"/>
  <c r="Q44" i="49"/>
  <c r="P44" i="49"/>
  <c r="Z43" i="49"/>
  <c r="X43" i="49"/>
  <c r="T43" i="49"/>
  <c r="S43" i="49"/>
  <c r="Q43" i="49"/>
  <c r="P43" i="49"/>
  <c r="Z42" i="49"/>
  <c r="X42" i="49"/>
  <c r="T42" i="49"/>
  <c r="S42" i="49"/>
  <c r="Q42" i="49"/>
  <c r="P42" i="49"/>
  <c r="Z41" i="49"/>
  <c r="X41" i="49"/>
  <c r="T41" i="49"/>
  <c r="S41" i="49"/>
  <c r="Q41" i="49"/>
  <c r="P41" i="49"/>
  <c r="Z40" i="49"/>
  <c r="X40" i="49"/>
  <c r="T40" i="49"/>
  <c r="S40" i="49"/>
  <c r="Q40" i="49"/>
  <c r="P40" i="49"/>
  <c r="Z39" i="49"/>
  <c r="X39" i="49"/>
  <c r="T39" i="49"/>
  <c r="S39" i="49"/>
  <c r="Q39" i="49"/>
  <c r="P39" i="49"/>
  <c r="Z38" i="49"/>
  <c r="X38" i="49"/>
  <c r="T38" i="49"/>
  <c r="S38" i="49"/>
  <c r="Q38" i="49"/>
  <c r="P38" i="49"/>
  <c r="Z37" i="49"/>
  <c r="X37" i="49"/>
  <c r="T37" i="49"/>
  <c r="S37" i="49"/>
  <c r="Q37" i="49"/>
  <c r="P37" i="49"/>
  <c r="Z36" i="49"/>
  <c r="X36" i="49"/>
  <c r="T36" i="49"/>
  <c r="S36" i="49"/>
  <c r="Q36" i="49"/>
  <c r="P36" i="49"/>
  <c r="Z35" i="49"/>
  <c r="X35" i="49"/>
  <c r="T35" i="49"/>
  <c r="S35" i="49"/>
  <c r="Q35" i="49"/>
  <c r="P35" i="49"/>
  <c r="Z34" i="49"/>
  <c r="X34" i="49"/>
  <c r="T34" i="49"/>
  <c r="S34" i="49"/>
  <c r="Q34" i="49"/>
  <c r="P34" i="49"/>
  <c r="Z33" i="49"/>
  <c r="X33" i="49"/>
  <c r="T33" i="49"/>
  <c r="S33" i="49"/>
  <c r="Q33" i="49"/>
  <c r="P33" i="49"/>
  <c r="Z32" i="49"/>
  <c r="X32" i="49"/>
  <c r="T32" i="49"/>
  <c r="S32" i="49"/>
  <c r="Q32" i="49"/>
  <c r="P32" i="49"/>
  <c r="Z31" i="49"/>
  <c r="X31" i="49"/>
  <c r="T31" i="49"/>
  <c r="S31" i="49"/>
  <c r="Q31" i="49"/>
  <c r="P31" i="49"/>
  <c r="Z30" i="49"/>
  <c r="X30" i="49"/>
  <c r="T30" i="49"/>
  <c r="S30" i="49"/>
  <c r="Q30" i="49"/>
  <c r="P30" i="49"/>
  <c r="Z29" i="49"/>
  <c r="X29" i="49"/>
  <c r="T29" i="49"/>
  <c r="S29" i="49"/>
  <c r="Q29" i="49"/>
  <c r="P29" i="49"/>
  <c r="Z28" i="49"/>
  <c r="X28" i="49"/>
  <c r="T28" i="49"/>
  <c r="S28" i="49"/>
  <c r="Q28" i="49"/>
  <c r="P28" i="49"/>
  <c r="Z24" i="49"/>
  <c r="X24" i="49"/>
  <c r="T24" i="49"/>
  <c r="S24" i="49"/>
  <c r="Q24" i="49"/>
  <c r="P24" i="49"/>
  <c r="Z23" i="49"/>
  <c r="X23" i="49"/>
  <c r="T23" i="49"/>
  <c r="S23" i="49"/>
  <c r="Q23" i="49"/>
  <c r="P23" i="49"/>
  <c r="Z22" i="49"/>
  <c r="X22" i="49"/>
  <c r="T22" i="49"/>
  <c r="S22" i="49"/>
  <c r="Q22" i="49"/>
  <c r="P22" i="49"/>
  <c r="Z21" i="49"/>
  <c r="X21" i="49"/>
  <c r="T21" i="49"/>
  <c r="S21" i="49"/>
  <c r="Q21" i="49"/>
  <c r="P21" i="49"/>
  <c r="Z20" i="49"/>
  <c r="X20" i="49"/>
  <c r="T20" i="49"/>
  <c r="S20" i="49"/>
  <c r="Q20" i="49"/>
  <c r="P20" i="49"/>
  <c r="Z19" i="49"/>
  <c r="X19" i="49"/>
  <c r="T19" i="49"/>
  <c r="S19" i="49"/>
  <c r="Q19" i="49"/>
  <c r="P19" i="49"/>
  <c r="Z18" i="49"/>
  <c r="X18" i="49"/>
  <c r="T18" i="49"/>
  <c r="S18" i="49"/>
  <c r="Q18" i="49"/>
  <c r="P18" i="49"/>
  <c r="Z17" i="49"/>
  <c r="X17" i="49"/>
  <c r="T17" i="49"/>
  <c r="S17" i="49"/>
  <c r="Q17" i="49"/>
  <c r="P17" i="49"/>
  <c r="Z16" i="49"/>
  <c r="X16" i="49"/>
  <c r="T16" i="49"/>
  <c r="S16" i="49"/>
  <c r="Q16" i="49"/>
  <c r="P16" i="49"/>
  <c r="Z15" i="49"/>
  <c r="X15" i="49"/>
  <c r="T15" i="49"/>
  <c r="S15" i="49"/>
  <c r="Q15" i="49"/>
  <c r="P15" i="49"/>
  <c r="Z14" i="49"/>
  <c r="X14" i="49"/>
  <c r="T14" i="49"/>
  <c r="S14" i="49"/>
  <c r="Q14" i="49"/>
  <c r="P14" i="49"/>
  <c r="Z13" i="49"/>
  <c r="X13" i="49"/>
  <c r="T13" i="49"/>
  <c r="S13" i="49"/>
  <c r="Q13" i="49"/>
  <c r="P13" i="49"/>
  <c r="Z12" i="49"/>
  <c r="X12" i="49"/>
  <c r="T12" i="49"/>
  <c r="S12" i="49"/>
  <c r="Q12" i="49"/>
  <c r="P12" i="49"/>
  <c r="Z11" i="49"/>
  <c r="X11" i="49"/>
  <c r="T11" i="49"/>
  <c r="S11" i="49"/>
  <c r="Q11" i="49"/>
  <c r="P11" i="49"/>
  <c r="Z10" i="49"/>
  <c r="X10" i="49"/>
  <c r="T10" i="49"/>
  <c r="S10" i="49"/>
  <c r="Q10" i="49"/>
  <c r="P10" i="49"/>
  <c r="Z9" i="49"/>
  <c r="X9" i="49"/>
  <c r="T9" i="49"/>
  <c r="S9" i="49"/>
  <c r="Q9" i="49"/>
  <c r="P9" i="49"/>
  <c r="Z8" i="49"/>
  <c r="X8" i="49"/>
  <c r="T8" i="49"/>
  <c r="S8" i="49"/>
  <c r="Q8" i="49"/>
  <c r="P8" i="49"/>
  <c r="Z7" i="49"/>
  <c r="X7" i="49"/>
  <c r="T7" i="49"/>
  <c r="S7" i="49"/>
  <c r="Q7" i="49"/>
  <c r="P7" i="49"/>
  <c r="Z6" i="49"/>
  <c r="X6" i="49"/>
  <c r="T6" i="49"/>
  <c r="S6" i="49"/>
  <c r="Q6" i="49"/>
  <c r="P6" i="49"/>
  <c r="Z5" i="49"/>
  <c r="X5" i="49"/>
  <c r="T5" i="49"/>
  <c r="S5" i="49"/>
  <c r="Q5" i="49"/>
  <c r="P5" i="49"/>
  <c r="Z4" i="49"/>
  <c r="X4" i="49"/>
  <c r="T4" i="49"/>
  <c r="S4" i="49"/>
  <c r="Q4" i="49"/>
  <c r="P4" i="49"/>
  <c r="Z3" i="49"/>
  <c r="X3" i="49"/>
  <c r="T3" i="49"/>
  <c r="S3" i="49"/>
  <c r="Q3" i="49"/>
  <c r="P3" i="49"/>
  <c r="AA50" i="49"/>
  <c r="AA26" i="49"/>
  <c r="J50" i="52"/>
  <c r="K47" i="52" s="1"/>
  <c r="C50" i="52"/>
  <c r="D41" i="52" s="1"/>
  <c r="D47" i="52"/>
  <c r="D39" i="52"/>
  <c r="K37" i="52"/>
  <c r="K35" i="52"/>
  <c r="K34" i="52"/>
  <c r="K33" i="52"/>
  <c r="K32" i="52"/>
  <c r="K31" i="52"/>
  <c r="D31" i="52"/>
  <c r="K30" i="52"/>
  <c r="J26" i="52"/>
  <c r="K25" i="52" s="1"/>
  <c r="C26" i="52"/>
  <c r="D25" i="52" s="1"/>
  <c r="K21" i="52"/>
  <c r="K18" i="52"/>
  <c r="K12" i="52"/>
  <c r="K11" i="52"/>
  <c r="K10" i="52"/>
  <c r="K6" i="52"/>
  <c r="K5" i="52"/>
  <c r="K4" i="52"/>
  <c r="L4" i="52" s="1"/>
  <c r="M4" i="52" s="1"/>
  <c r="G4" i="52" s="1"/>
  <c r="M31" i="64" l="1"/>
  <c r="G31" i="64" s="1"/>
  <c r="L32" i="64"/>
  <c r="AG45" i="60"/>
  <c r="AG4" i="59"/>
  <c r="AG13" i="60"/>
  <c r="AG15" i="61"/>
  <c r="AG10" i="59"/>
  <c r="AG4" i="61"/>
  <c r="I51" i="59"/>
  <c r="AG5" i="60"/>
  <c r="AG9" i="60"/>
  <c r="M7" i="66"/>
  <c r="G7" i="66" s="1"/>
  <c r="L8" i="66"/>
  <c r="F34" i="66"/>
  <c r="E35" i="66"/>
  <c r="M33" i="66"/>
  <c r="G33" i="66" s="1"/>
  <c r="L34" i="66"/>
  <c r="F6" i="66"/>
  <c r="E7" i="66"/>
  <c r="M7" i="65"/>
  <c r="G7" i="65" s="1"/>
  <c r="L8" i="65"/>
  <c r="F9" i="65"/>
  <c r="E10" i="65"/>
  <c r="F10" i="65" s="1"/>
  <c r="F11" i="65"/>
  <c r="E12" i="65"/>
  <c r="M33" i="65"/>
  <c r="G33" i="65" s="1"/>
  <c r="L34" i="65"/>
  <c r="F33" i="65"/>
  <c r="E34" i="65"/>
  <c r="K39" i="52"/>
  <c r="K42" i="52"/>
  <c r="K44" i="52"/>
  <c r="K38" i="52"/>
  <c r="D43" i="52"/>
  <c r="D35" i="52"/>
  <c r="D33" i="52"/>
  <c r="D17" i="52"/>
  <c r="D10" i="52"/>
  <c r="D15" i="52"/>
  <c r="D5" i="52"/>
  <c r="D16" i="52"/>
  <c r="D11" i="52"/>
  <c r="D6" i="52"/>
  <c r="D18" i="52"/>
  <c r="D12" i="52"/>
  <c r="D7" i="52"/>
  <c r="D19" i="52"/>
  <c r="D8" i="52"/>
  <c r="D13" i="52"/>
  <c r="D20" i="52"/>
  <c r="D4" i="52"/>
  <c r="E4" i="52" s="1"/>
  <c r="D9" i="52"/>
  <c r="D14" i="52"/>
  <c r="D21" i="52"/>
  <c r="K7" i="52"/>
  <c r="K8" i="52"/>
  <c r="K14" i="52"/>
  <c r="K45" i="52"/>
  <c r="K46" i="52"/>
  <c r="K40" i="52"/>
  <c r="K41" i="52"/>
  <c r="K36" i="52"/>
  <c r="K43" i="52"/>
  <c r="K49" i="52"/>
  <c r="L5" i="52"/>
  <c r="M5" i="52" s="1"/>
  <c r="K9" i="52"/>
  <c r="K13" i="52"/>
  <c r="K17" i="52"/>
  <c r="K24" i="52"/>
  <c r="K15" i="52"/>
  <c r="K20" i="52"/>
  <c r="K16" i="52"/>
  <c r="K19" i="52"/>
  <c r="K22" i="52"/>
  <c r="K23" i="52"/>
  <c r="D48" i="52"/>
  <c r="D32" i="52"/>
  <c r="D36" i="52"/>
  <c r="D40" i="52"/>
  <c r="D44" i="52"/>
  <c r="D49" i="52"/>
  <c r="D37" i="52"/>
  <c r="D45" i="52"/>
  <c r="E30" i="52"/>
  <c r="D34" i="52"/>
  <c r="D38" i="52"/>
  <c r="D42" i="52"/>
  <c r="D46" i="52"/>
  <c r="D24" i="52"/>
  <c r="D22" i="52"/>
  <c r="D23" i="52"/>
  <c r="F31" i="64"/>
  <c r="E32" i="64"/>
  <c r="M7" i="64"/>
  <c r="L8" i="64"/>
  <c r="F7" i="64"/>
  <c r="E8" i="64"/>
  <c r="AG9" i="54"/>
  <c r="AG6" i="54"/>
  <c r="W31" i="61"/>
  <c r="O8" i="60"/>
  <c r="C51" i="63"/>
  <c r="AA52" i="63"/>
  <c r="AA53" i="63" s="1"/>
  <c r="AA49" i="63"/>
  <c r="AK47" i="63"/>
  <c r="U11" i="63"/>
  <c r="Y11" i="63" s="1"/>
  <c r="U15" i="63"/>
  <c r="Y15" i="63" s="1"/>
  <c r="U31" i="63"/>
  <c r="Y31" i="63" s="1"/>
  <c r="U19" i="63"/>
  <c r="Y19" i="63" s="1"/>
  <c r="AK16" i="63"/>
  <c r="AK13" i="63"/>
  <c r="AK39" i="63"/>
  <c r="R46" i="63"/>
  <c r="W46" i="63" s="1"/>
  <c r="AK43" i="63"/>
  <c r="R11" i="63"/>
  <c r="W11" i="63" s="1"/>
  <c r="AK8" i="63"/>
  <c r="AK35" i="63"/>
  <c r="AK42" i="63"/>
  <c r="AK4" i="63"/>
  <c r="AK3" i="63"/>
  <c r="AK17" i="63"/>
  <c r="J34" i="6"/>
  <c r="AE34" i="6" s="1"/>
  <c r="J32" i="6"/>
  <c r="AE32" i="6" s="1"/>
  <c r="J36" i="6"/>
  <c r="D36" i="6" s="1"/>
  <c r="J31" i="6"/>
  <c r="D31" i="6" s="1"/>
  <c r="J35" i="6"/>
  <c r="J29" i="6"/>
  <c r="J33" i="6"/>
  <c r="J30" i="6"/>
  <c r="U44" i="63"/>
  <c r="Y44" i="63" s="1"/>
  <c r="U45" i="63"/>
  <c r="Y45" i="63" s="1"/>
  <c r="Y37" i="61"/>
  <c r="Y43" i="61"/>
  <c r="Y44" i="61"/>
  <c r="Y33" i="61"/>
  <c r="Y39" i="61"/>
  <c r="Y23" i="61"/>
  <c r="Y13" i="61"/>
  <c r="U36" i="62"/>
  <c r="Y36" i="62" s="1"/>
  <c r="Y8" i="61"/>
  <c r="Y32" i="61"/>
  <c r="Y34" i="61"/>
  <c r="Y15" i="61"/>
  <c r="Y31" i="61"/>
  <c r="Y20" i="61"/>
  <c r="Y10" i="61"/>
  <c r="Y40" i="61"/>
  <c r="Y19" i="61"/>
  <c r="Y16" i="61"/>
  <c r="Y5" i="61"/>
  <c r="Y29" i="61"/>
  <c r="Y21" i="61"/>
  <c r="Y41" i="61"/>
  <c r="Y38" i="61"/>
  <c r="Y22" i="61"/>
  <c r="Y18" i="61"/>
  <c r="Y35" i="61"/>
  <c r="Y11" i="61"/>
  <c r="Y9" i="61"/>
  <c r="Y28" i="61"/>
  <c r="Y17" i="61"/>
  <c r="Y14" i="61"/>
  <c r="Y42" i="61"/>
  <c r="Y47" i="61"/>
  <c r="Y45" i="61"/>
  <c r="Y6" i="61"/>
  <c r="Y46" i="61"/>
  <c r="Y4" i="61"/>
  <c r="Y24" i="61"/>
  <c r="Y12" i="61"/>
  <c r="Y7" i="61"/>
  <c r="Y36" i="61"/>
  <c r="Y33" i="60"/>
  <c r="Y41" i="60"/>
  <c r="Y38" i="60"/>
  <c r="Y47" i="60"/>
  <c r="Y13" i="60"/>
  <c r="Y39" i="60"/>
  <c r="Y31" i="60"/>
  <c r="Y36" i="60"/>
  <c r="Y43" i="60"/>
  <c r="Y45" i="60"/>
  <c r="Y14" i="60"/>
  <c r="Y34" i="60"/>
  <c r="Y10" i="60"/>
  <c r="Y37" i="60"/>
  <c r="Y9" i="60"/>
  <c r="Y18" i="60"/>
  <c r="Y5" i="60"/>
  <c r="Y15" i="60"/>
  <c r="Y42" i="60"/>
  <c r="Y3" i="60"/>
  <c r="Y17" i="60"/>
  <c r="Y8" i="60"/>
  <c r="Y22" i="60"/>
  <c r="Y4" i="60"/>
  <c r="Y24" i="60"/>
  <c r="Y23" i="60"/>
  <c r="Y6" i="60"/>
  <c r="Y32" i="60"/>
  <c r="Y44" i="60"/>
  <c r="Y46" i="60"/>
  <c r="Y11" i="60"/>
  <c r="Y12" i="60"/>
  <c r="Y43" i="59"/>
  <c r="Y22" i="59"/>
  <c r="Y20" i="59"/>
  <c r="Y39" i="59"/>
  <c r="Y41" i="59"/>
  <c r="Y32" i="59"/>
  <c r="Y38" i="59"/>
  <c r="Y37" i="59"/>
  <c r="Y21" i="59"/>
  <c r="Y45" i="59"/>
  <c r="Y34" i="59"/>
  <c r="Y5" i="59"/>
  <c r="Y40" i="59"/>
  <c r="Y13" i="59"/>
  <c r="Y36" i="59"/>
  <c r="Y17" i="59"/>
  <c r="Y23" i="59"/>
  <c r="Y9" i="59"/>
  <c r="Y44" i="59"/>
  <c r="Y11" i="59"/>
  <c r="Y16" i="59"/>
  <c r="Y18" i="59"/>
  <c r="Y8" i="59"/>
  <c r="Y19" i="59"/>
  <c r="Y14" i="59"/>
  <c r="Y35" i="59"/>
  <c r="Y30" i="59"/>
  <c r="Y47" i="59"/>
  <c r="Y3" i="59"/>
  <c r="Y10" i="59"/>
  <c r="Y6" i="59"/>
  <c r="Y42" i="59"/>
  <c r="Y15" i="59"/>
  <c r="Y12" i="59"/>
  <c r="Y46" i="59"/>
  <c r="Y30" i="54"/>
  <c r="Y33" i="54"/>
  <c r="U28" i="63"/>
  <c r="Y28" i="63" s="1"/>
  <c r="Y29" i="54"/>
  <c r="Y45" i="54"/>
  <c r="Y36" i="54"/>
  <c r="Y44" i="54"/>
  <c r="Y46" i="54"/>
  <c r="Y41" i="54"/>
  <c r="Y47" i="54"/>
  <c r="Y42" i="54"/>
  <c r="Y39" i="54"/>
  <c r="Y37" i="54"/>
  <c r="Y40" i="54"/>
  <c r="Y38" i="54"/>
  <c r="Y32" i="54"/>
  <c r="Y43" i="54"/>
  <c r="Y34" i="54"/>
  <c r="Y17" i="54"/>
  <c r="Y11" i="54"/>
  <c r="Y21" i="54"/>
  <c r="Y8" i="54"/>
  <c r="Y19" i="54"/>
  <c r="Y15" i="54"/>
  <c r="Y13" i="54"/>
  <c r="Y4" i="54"/>
  <c r="Y24" i="54"/>
  <c r="Y10" i="54"/>
  <c r="Y9" i="54"/>
  <c r="Y20" i="54"/>
  <c r="Y16" i="54"/>
  <c r="Y6" i="54"/>
  <c r="Y5" i="54"/>
  <c r="Y7" i="54"/>
  <c r="Y12" i="54"/>
  <c r="Y23" i="54"/>
  <c r="Y3" i="54"/>
  <c r="U36" i="63"/>
  <c r="Y36" i="63" s="1"/>
  <c r="U21" i="63"/>
  <c r="Y21" i="63" s="1"/>
  <c r="U37" i="63"/>
  <c r="Y37" i="63" s="1"/>
  <c r="U30" i="63"/>
  <c r="Y30" i="63" s="1"/>
  <c r="U7" i="63"/>
  <c r="Y7" i="63" s="1"/>
  <c r="U34" i="63"/>
  <c r="Y34" i="63" s="1"/>
  <c r="U14" i="63"/>
  <c r="Y14" i="63" s="1"/>
  <c r="AJ39" i="63"/>
  <c r="U41" i="63"/>
  <c r="Y41" i="63" s="1"/>
  <c r="R43" i="63"/>
  <c r="AG43" i="63" s="1"/>
  <c r="AM43" i="63" s="1"/>
  <c r="U6" i="63"/>
  <c r="Y6" i="63" s="1"/>
  <c r="U22" i="63"/>
  <c r="Y22" i="63" s="1"/>
  <c r="AJ43" i="63"/>
  <c r="U23" i="63"/>
  <c r="Y23" i="63" s="1"/>
  <c r="Z49" i="63"/>
  <c r="R39" i="63"/>
  <c r="AG39" i="63" s="1"/>
  <c r="AM39" i="63" s="1"/>
  <c r="U20" i="63"/>
  <c r="Y20" i="63" s="1"/>
  <c r="R47" i="63"/>
  <c r="W47" i="63" s="1"/>
  <c r="AJ47" i="63"/>
  <c r="X26" i="63"/>
  <c r="X49" i="63"/>
  <c r="Z26" i="63"/>
  <c r="R12" i="63"/>
  <c r="AI12" i="63" s="1"/>
  <c r="S49" i="63"/>
  <c r="T26" i="63"/>
  <c r="S26" i="63"/>
  <c r="T49" i="63"/>
  <c r="AK11" i="63"/>
  <c r="U47" i="62"/>
  <c r="Y47" i="62" s="1"/>
  <c r="Q49" i="63"/>
  <c r="Q26" i="63"/>
  <c r="R11" i="62"/>
  <c r="AJ11" i="62"/>
  <c r="U40" i="62"/>
  <c r="Y40" i="62" s="1"/>
  <c r="P26" i="63"/>
  <c r="U17" i="62"/>
  <c r="Y17" i="62" s="1"/>
  <c r="U33" i="63"/>
  <c r="Y33" i="63" s="1"/>
  <c r="P49" i="63"/>
  <c r="U32" i="62"/>
  <c r="Y32" i="62" s="1"/>
  <c r="U3" i="63"/>
  <c r="Y3" i="63" s="1"/>
  <c r="U35" i="63"/>
  <c r="Y35" i="63" s="1"/>
  <c r="AK31" i="63"/>
  <c r="U4" i="63"/>
  <c r="Y4" i="63" s="1"/>
  <c r="R35" i="63"/>
  <c r="O35" i="63" s="1"/>
  <c r="U47" i="63"/>
  <c r="Y47" i="63" s="1"/>
  <c r="R31" i="62"/>
  <c r="AI31" i="62" s="1"/>
  <c r="AJ35" i="63"/>
  <c r="AJ31" i="63"/>
  <c r="U12" i="63"/>
  <c r="Y12" i="63" s="1"/>
  <c r="R28" i="63"/>
  <c r="R3" i="63"/>
  <c r="W3" i="63" s="1"/>
  <c r="U7" i="62"/>
  <c r="Y7" i="62" s="1"/>
  <c r="U42" i="63"/>
  <c r="Y42" i="63" s="1"/>
  <c r="R47" i="62"/>
  <c r="AG47" i="62" s="1"/>
  <c r="AM47" i="62" s="1"/>
  <c r="U16" i="63"/>
  <c r="Y16" i="63" s="1"/>
  <c r="R8" i="63"/>
  <c r="U43" i="63"/>
  <c r="Y43" i="63" s="1"/>
  <c r="K51" i="63"/>
  <c r="U13" i="63"/>
  <c r="Y13" i="63" s="1"/>
  <c r="AJ11" i="63"/>
  <c r="U16" i="62"/>
  <c r="Y16" i="62" s="1"/>
  <c r="U24" i="62"/>
  <c r="Y24" i="62" s="1"/>
  <c r="AK46" i="63"/>
  <c r="AJ3" i="63"/>
  <c r="U8" i="62"/>
  <c r="Y8" i="62" s="1"/>
  <c r="U45" i="62"/>
  <c r="Y45" i="62" s="1"/>
  <c r="U24" i="63"/>
  <c r="Y24" i="63" s="1"/>
  <c r="U38" i="62"/>
  <c r="Y38" i="62" s="1"/>
  <c r="U9" i="62"/>
  <c r="Y9" i="62" s="1"/>
  <c r="AJ17" i="63"/>
  <c r="U23" i="62"/>
  <c r="Y23" i="62" s="1"/>
  <c r="R39" i="62"/>
  <c r="AI39" i="62" s="1"/>
  <c r="AJ46" i="63"/>
  <c r="U39" i="63"/>
  <c r="Y39" i="63" s="1"/>
  <c r="U17" i="63"/>
  <c r="Y17" i="63" s="1"/>
  <c r="U32" i="63"/>
  <c r="Y32" i="63" s="1"/>
  <c r="AJ28" i="63"/>
  <c r="U40" i="63"/>
  <c r="Y40" i="63" s="1"/>
  <c r="R13" i="63"/>
  <c r="W13" i="63" s="1"/>
  <c r="AJ7" i="62"/>
  <c r="U9" i="63"/>
  <c r="Y9" i="63" s="1"/>
  <c r="AJ4" i="63"/>
  <c r="U10" i="63"/>
  <c r="Y10" i="63" s="1"/>
  <c r="AJ8" i="63"/>
  <c r="R4" i="63"/>
  <c r="AI4" i="63" s="1"/>
  <c r="U8" i="63"/>
  <c r="Y8" i="63" s="1"/>
  <c r="U30" i="62"/>
  <c r="Y30" i="62" s="1"/>
  <c r="R17" i="63"/>
  <c r="AI17" i="63" s="1"/>
  <c r="AK28" i="63"/>
  <c r="U18" i="62"/>
  <c r="Y18" i="62" s="1"/>
  <c r="U18" i="63"/>
  <c r="Y18" i="63" s="1"/>
  <c r="R16" i="63"/>
  <c r="AI16" i="63" s="1"/>
  <c r="U46" i="62"/>
  <c r="Y46" i="62" s="1"/>
  <c r="AJ13" i="63"/>
  <c r="AJ38" i="63"/>
  <c r="AJ12" i="63"/>
  <c r="AK12" i="63"/>
  <c r="R42" i="63"/>
  <c r="O42" i="63" s="1"/>
  <c r="AJ42" i="63"/>
  <c r="AJ16" i="63"/>
  <c r="AJ39" i="62"/>
  <c r="R38" i="63"/>
  <c r="W38" i="63" s="1"/>
  <c r="U5" i="63"/>
  <c r="Y5" i="63" s="1"/>
  <c r="AK38" i="63"/>
  <c r="U10" i="62"/>
  <c r="Y10" i="62" s="1"/>
  <c r="U15" i="62"/>
  <c r="Y15" i="62" s="1"/>
  <c r="AK33" i="63"/>
  <c r="AJ33" i="63"/>
  <c r="R33" i="63"/>
  <c r="AJ37" i="63"/>
  <c r="AK37" i="63"/>
  <c r="R37" i="63"/>
  <c r="U29" i="63"/>
  <c r="AK34" i="63"/>
  <c r="AJ34" i="63"/>
  <c r="R34" i="63"/>
  <c r="U46" i="63"/>
  <c r="AK40" i="63"/>
  <c r="R40" i="63"/>
  <c r="AJ40" i="63"/>
  <c r="AK15" i="63"/>
  <c r="AJ15" i="63"/>
  <c r="R15" i="63"/>
  <c r="AK47" i="62"/>
  <c r="AJ44" i="63"/>
  <c r="R44" i="63"/>
  <c r="AK44" i="63"/>
  <c r="AK7" i="63"/>
  <c r="R7" i="63"/>
  <c r="AJ7" i="63"/>
  <c r="U37" i="62"/>
  <c r="Y37" i="62" s="1"/>
  <c r="AK10" i="63"/>
  <c r="AJ10" i="63"/>
  <c r="R10" i="63"/>
  <c r="AJ22" i="63"/>
  <c r="R22" i="63"/>
  <c r="AK22" i="63"/>
  <c r="AJ18" i="63"/>
  <c r="R18" i="63"/>
  <c r="AK18" i="63"/>
  <c r="AK32" i="63"/>
  <c r="R32" i="63"/>
  <c r="AJ32" i="63"/>
  <c r="AK14" i="63"/>
  <c r="R14" i="63"/>
  <c r="AJ14" i="63"/>
  <c r="AJ36" i="63"/>
  <c r="AK36" i="63"/>
  <c r="R36" i="63"/>
  <c r="AK9" i="63"/>
  <c r="R9" i="63"/>
  <c r="AJ9" i="63"/>
  <c r="AJ19" i="63"/>
  <c r="R19" i="63"/>
  <c r="AK19" i="63"/>
  <c r="AK20" i="63"/>
  <c r="R20" i="63"/>
  <c r="AJ20" i="63"/>
  <c r="AJ29" i="63"/>
  <c r="R29" i="63"/>
  <c r="AK29" i="63"/>
  <c r="AJ43" i="62"/>
  <c r="AJ3" i="62"/>
  <c r="AK6" i="63"/>
  <c r="R6" i="63"/>
  <c r="AJ6" i="63"/>
  <c r="AJ21" i="63"/>
  <c r="AK21" i="63"/>
  <c r="R21" i="63"/>
  <c r="AJ41" i="63"/>
  <c r="R41" i="63"/>
  <c r="AK41" i="63"/>
  <c r="U38" i="63"/>
  <c r="AK30" i="63"/>
  <c r="R30" i="63"/>
  <c r="AJ30" i="63"/>
  <c r="R31" i="63"/>
  <c r="AJ45" i="63"/>
  <c r="R45" i="63"/>
  <c r="AK45" i="63"/>
  <c r="U31" i="62"/>
  <c r="Y31" i="62" s="1"/>
  <c r="R3" i="62"/>
  <c r="O3" i="62" s="1"/>
  <c r="I51" i="63"/>
  <c r="AK5" i="63"/>
  <c r="R5" i="63"/>
  <c r="AJ5" i="63"/>
  <c r="AK24" i="63"/>
  <c r="R24" i="63"/>
  <c r="AJ24" i="63"/>
  <c r="AK23" i="63"/>
  <c r="R23" i="63"/>
  <c r="AJ23" i="63"/>
  <c r="AJ22" i="62"/>
  <c r="AJ28" i="62"/>
  <c r="U44" i="62"/>
  <c r="Y44" i="62" s="1"/>
  <c r="AK39" i="62"/>
  <c r="U22" i="62"/>
  <c r="Y22" i="62" s="1"/>
  <c r="U33" i="62"/>
  <c r="Y33" i="62" s="1"/>
  <c r="U28" i="62"/>
  <c r="Y28" i="62" s="1"/>
  <c r="U43" i="62"/>
  <c r="Y43" i="62" s="1"/>
  <c r="U3" i="62"/>
  <c r="Y3" i="62" s="1"/>
  <c r="U12" i="62"/>
  <c r="Y12" i="62" s="1"/>
  <c r="U6" i="62"/>
  <c r="Y6" i="62" s="1"/>
  <c r="AJ32" i="62"/>
  <c r="U21" i="62"/>
  <c r="Y21" i="62" s="1"/>
  <c r="AJ10" i="62"/>
  <c r="AJ9" i="62"/>
  <c r="U13" i="62"/>
  <c r="Y13" i="62" s="1"/>
  <c r="Z49" i="62"/>
  <c r="U20" i="62"/>
  <c r="Y20" i="62" s="1"/>
  <c r="U14" i="62"/>
  <c r="Y14" i="62" s="1"/>
  <c r="Z26" i="62"/>
  <c r="AJ31" i="62"/>
  <c r="U34" i="62"/>
  <c r="Y34" i="62" s="1"/>
  <c r="AK31" i="62"/>
  <c r="U35" i="62"/>
  <c r="Y35" i="62" s="1"/>
  <c r="X49" i="62"/>
  <c r="T26" i="62"/>
  <c r="U19" i="62"/>
  <c r="Y19" i="62" s="1"/>
  <c r="U42" i="62"/>
  <c r="Y42" i="62" s="1"/>
  <c r="AJ19" i="62"/>
  <c r="AJ16" i="62"/>
  <c r="U11" i="62"/>
  <c r="Y11" i="62" s="1"/>
  <c r="U5" i="62"/>
  <c r="Y5" i="62" s="1"/>
  <c r="R12" i="62"/>
  <c r="O12" i="62" s="1"/>
  <c r="AJ4" i="62"/>
  <c r="R6" i="62"/>
  <c r="W6" i="62" s="1"/>
  <c r="R36" i="62"/>
  <c r="O36" i="62" s="1"/>
  <c r="U41" i="62"/>
  <c r="Y41" i="62" s="1"/>
  <c r="R4" i="62"/>
  <c r="AI4" i="62" s="1"/>
  <c r="R16" i="62"/>
  <c r="O16" i="62" s="1"/>
  <c r="X26" i="62"/>
  <c r="T49" i="62"/>
  <c r="U39" i="62"/>
  <c r="Y39" i="62" s="1"/>
  <c r="R45" i="62"/>
  <c r="AI45" i="62" s="1"/>
  <c r="AJ6" i="62"/>
  <c r="AK22" i="62"/>
  <c r="U4" i="62"/>
  <c r="Y4" i="62" s="1"/>
  <c r="S49" i="62"/>
  <c r="AK10" i="62"/>
  <c r="AJ29" i="62"/>
  <c r="R20" i="62"/>
  <c r="O20" i="62" s="1"/>
  <c r="U29" i="62"/>
  <c r="Y29" i="62" s="1"/>
  <c r="AJ17" i="62"/>
  <c r="AJ45" i="62"/>
  <c r="R35" i="62"/>
  <c r="AG35" i="62" s="1"/>
  <c r="AM35" i="62" s="1"/>
  <c r="S26" i="62"/>
  <c r="AK43" i="62"/>
  <c r="AK32" i="62"/>
  <c r="R8" i="62"/>
  <c r="AI8" i="62" s="1"/>
  <c r="R17" i="62"/>
  <c r="AI17" i="62" s="1"/>
  <c r="R22" i="62"/>
  <c r="AG22" i="62" s="1"/>
  <c r="AM22" i="62" s="1"/>
  <c r="R46" i="62"/>
  <c r="AI46" i="62" s="1"/>
  <c r="R32" i="62"/>
  <c r="O32" i="62" s="1"/>
  <c r="R10" i="62"/>
  <c r="O10" i="62" s="1"/>
  <c r="AJ46" i="62"/>
  <c r="R29" i="62"/>
  <c r="W29" i="62" s="1"/>
  <c r="R13" i="62"/>
  <c r="W13" i="62" s="1"/>
  <c r="R43" i="62"/>
  <c r="AG43" i="62" s="1"/>
  <c r="AM43" i="62" s="1"/>
  <c r="AJ34" i="62"/>
  <c r="R34" i="62"/>
  <c r="AG34" i="62" s="1"/>
  <c r="AM34" i="62" s="1"/>
  <c r="AK28" i="62"/>
  <c r="R33" i="62"/>
  <c r="O33" i="62" s="1"/>
  <c r="AJ35" i="62"/>
  <c r="AJ33" i="62"/>
  <c r="AK6" i="62"/>
  <c r="AK35" i="62"/>
  <c r="Q26" i="62"/>
  <c r="Q49" i="62"/>
  <c r="AK7" i="62"/>
  <c r="R14" i="62"/>
  <c r="W14" i="62" s="1"/>
  <c r="AJ44" i="62"/>
  <c r="AJ23" i="62"/>
  <c r="R38" i="62"/>
  <c r="O38" i="62" s="1"/>
  <c r="AJ24" i="62"/>
  <c r="AJ36" i="62"/>
  <c r="R44" i="62"/>
  <c r="AI44" i="62" s="1"/>
  <c r="AJ21" i="62"/>
  <c r="AJ12" i="62"/>
  <c r="AJ15" i="62"/>
  <c r="R28" i="62"/>
  <c r="O28" i="62" s="1"/>
  <c r="R15" i="62"/>
  <c r="O15" i="62" s="1"/>
  <c r="AJ8" i="62"/>
  <c r="AJ13" i="62"/>
  <c r="AJ42" i="62"/>
  <c r="R23" i="62"/>
  <c r="W23" i="62" s="1"/>
  <c r="R42" i="62"/>
  <c r="O42" i="62" s="1"/>
  <c r="AJ38" i="62"/>
  <c r="P49" i="62"/>
  <c r="AJ14" i="62"/>
  <c r="R37" i="62"/>
  <c r="AI37" i="62" s="1"/>
  <c r="R21" i="62"/>
  <c r="O21" i="62" s="1"/>
  <c r="R41" i="62"/>
  <c r="AI41" i="62" s="1"/>
  <c r="AK14" i="62"/>
  <c r="P26" i="62"/>
  <c r="AJ41" i="62"/>
  <c r="R19" i="62"/>
  <c r="AG19" i="62" s="1"/>
  <c r="AM19" i="62" s="1"/>
  <c r="AK9" i="62"/>
  <c r="R7" i="62"/>
  <c r="O7" i="62" s="1"/>
  <c r="R9" i="62"/>
  <c r="AJ37" i="62"/>
  <c r="AK5" i="62"/>
  <c r="R24" i="62"/>
  <c r="W24" i="62" s="1"/>
  <c r="R5" i="62"/>
  <c r="AG5" i="62" s="1"/>
  <c r="AJ5" i="62"/>
  <c r="AJ18" i="62"/>
  <c r="R18" i="62"/>
  <c r="AI18" i="62" s="1"/>
  <c r="R40" i="62"/>
  <c r="AG40" i="62" s="1"/>
  <c r="AM40" i="62" s="1"/>
  <c r="R30" i="62"/>
  <c r="AI30" i="62" s="1"/>
  <c r="AJ40" i="62"/>
  <c r="AJ30" i="62"/>
  <c r="AJ20" i="62"/>
  <c r="K51" i="62"/>
  <c r="AG5" i="61"/>
  <c r="O5" i="61"/>
  <c r="AI5" i="61"/>
  <c r="O37" i="61"/>
  <c r="O37" i="60"/>
  <c r="O46" i="54"/>
  <c r="AG17" i="59"/>
  <c r="AM17" i="59" s="1"/>
  <c r="W41" i="61"/>
  <c r="AG28" i="61"/>
  <c r="W6" i="61"/>
  <c r="O28" i="61"/>
  <c r="W8" i="61"/>
  <c r="O12" i="60"/>
  <c r="AG21" i="60"/>
  <c r="AM21" i="60" s="1"/>
  <c r="AA54" i="62"/>
  <c r="AI16" i="60"/>
  <c r="AG41" i="61"/>
  <c r="AM41" i="61" s="1"/>
  <c r="O6" i="61"/>
  <c r="O36" i="61"/>
  <c r="AG20" i="61"/>
  <c r="AM20" i="61" s="1"/>
  <c r="AG47" i="61"/>
  <c r="AM47" i="61" s="1"/>
  <c r="AI15" i="61"/>
  <c r="W36" i="61"/>
  <c r="AG24" i="61"/>
  <c r="AM24" i="61" s="1"/>
  <c r="O20" i="61"/>
  <c r="AI40" i="61"/>
  <c r="W15" i="61"/>
  <c r="AG44" i="61"/>
  <c r="AM44" i="61" s="1"/>
  <c r="AG6" i="61"/>
  <c r="AI36" i="61"/>
  <c r="W20" i="61"/>
  <c r="O15" i="61"/>
  <c r="O44" i="61"/>
  <c r="W44" i="61"/>
  <c r="O41" i="61"/>
  <c r="AI12" i="61"/>
  <c r="O45" i="60"/>
  <c r="P51" i="61"/>
  <c r="AK51" i="61" s="1"/>
  <c r="AG19" i="61"/>
  <c r="AM19" i="61" s="1"/>
  <c r="AG10" i="61"/>
  <c r="W4" i="61"/>
  <c r="O19" i="61"/>
  <c r="O22" i="61"/>
  <c r="AG37" i="61"/>
  <c r="AI8" i="61"/>
  <c r="W19" i="61"/>
  <c r="T51" i="61"/>
  <c r="AI5" i="60"/>
  <c r="W12" i="61"/>
  <c r="W5" i="60"/>
  <c r="AG7" i="60"/>
  <c r="AG33" i="61"/>
  <c r="O12" i="61"/>
  <c r="AI44" i="59"/>
  <c r="O5" i="60"/>
  <c r="O33" i="61"/>
  <c r="W47" i="61"/>
  <c r="AI7" i="60"/>
  <c r="Q51" i="61"/>
  <c r="AG14" i="61"/>
  <c r="AM14" i="61" s="1"/>
  <c r="X51" i="61"/>
  <c r="AK48" i="61"/>
  <c r="O21" i="60"/>
  <c r="AG40" i="61"/>
  <c r="AM40" i="61" s="1"/>
  <c r="W45" i="61"/>
  <c r="W37" i="61"/>
  <c r="W33" i="61"/>
  <c r="O4" i="61"/>
  <c r="AG9" i="61"/>
  <c r="W21" i="60"/>
  <c r="W11" i="60"/>
  <c r="T51" i="60"/>
  <c r="O40" i="61"/>
  <c r="W14" i="61"/>
  <c r="W30" i="61"/>
  <c r="AI45" i="61"/>
  <c r="AI9" i="61"/>
  <c r="AI47" i="61"/>
  <c r="W34" i="60"/>
  <c r="O7" i="60"/>
  <c r="AG11" i="60"/>
  <c r="AI43" i="61"/>
  <c r="O14" i="61"/>
  <c r="AI32" i="61"/>
  <c r="W46" i="54"/>
  <c r="O41" i="59"/>
  <c r="O32" i="60"/>
  <c r="AI17" i="61"/>
  <c r="AJ48" i="61"/>
  <c r="AI36" i="54"/>
  <c r="AG32" i="59"/>
  <c r="AM32" i="59" s="1"/>
  <c r="AG34" i="54"/>
  <c r="AM34" i="54" s="1"/>
  <c r="AI34" i="54"/>
  <c r="O32" i="59"/>
  <c r="AG35" i="60"/>
  <c r="AM35" i="60" s="1"/>
  <c r="AI31" i="61"/>
  <c r="AI30" i="61"/>
  <c r="W28" i="61"/>
  <c r="AG32" i="61"/>
  <c r="AM32" i="61" s="1"/>
  <c r="O8" i="61"/>
  <c r="AG17" i="61"/>
  <c r="AM17" i="61" s="1"/>
  <c r="AG46" i="54"/>
  <c r="AI30" i="59"/>
  <c r="AG41" i="60"/>
  <c r="AM41" i="60" s="1"/>
  <c r="AG45" i="61"/>
  <c r="O32" i="61"/>
  <c r="O17" i="61"/>
  <c r="O31" i="61"/>
  <c r="W41" i="60"/>
  <c r="AG32" i="60"/>
  <c r="AM32" i="60" s="1"/>
  <c r="AI4" i="61"/>
  <c r="W39" i="60"/>
  <c r="Z51" i="61"/>
  <c r="W10" i="61"/>
  <c r="AG30" i="61"/>
  <c r="AG35" i="61"/>
  <c r="AM35" i="61" s="1"/>
  <c r="O35" i="61"/>
  <c r="W35" i="61"/>
  <c r="AI35" i="61"/>
  <c r="O10" i="61"/>
  <c r="U49" i="61"/>
  <c r="Y49" i="61" s="1"/>
  <c r="O24" i="61"/>
  <c r="AI22" i="60"/>
  <c r="W43" i="61"/>
  <c r="W24" i="61"/>
  <c r="AG13" i="61"/>
  <c r="O9" i="61"/>
  <c r="AG22" i="60"/>
  <c r="AM22" i="60" s="1"/>
  <c r="AG43" i="61"/>
  <c r="AM43" i="61" s="1"/>
  <c r="AK25" i="61"/>
  <c r="O13" i="61"/>
  <c r="AG22" i="61"/>
  <c r="AM22" i="61" s="1"/>
  <c r="W22" i="61"/>
  <c r="W13" i="61"/>
  <c r="O39" i="60"/>
  <c r="AG39" i="61"/>
  <c r="AM39" i="61" s="1"/>
  <c r="AI39" i="61"/>
  <c r="O39" i="61"/>
  <c r="W39" i="61"/>
  <c r="AI46" i="61"/>
  <c r="W46" i="61"/>
  <c r="O46" i="61"/>
  <c r="AG46" i="61"/>
  <c r="AM46" i="61" s="1"/>
  <c r="AI34" i="61"/>
  <c r="W34" i="61"/>
  <c r="O34" i="61"/>
  <c r="AG34" i="61"/>
  <c r="AM34" i="61" s="1"/>
  <c r="O4" i="60"/>
  <c r="AI23" i="61"/>
  <c r="W23" i="61"/>
  <c r="O23" i="61"/>
  <c r="AG23" i="61"/>
  <c r="AM23" i="61" s="1"/>
  <c r="AG3" i="61"/>
  <c r="AI3" i="61"/>
  <c r="O3" i="61"/>
  <c r="R26" i="61"/>
  <c r="W3" i="61"/>
  <c r="AJ25" i="61"/>
  <c r="O10" i="59"/>
  <c r="AI16" i="61"/>
  <c r="W16" i="61"/>
  <c r="O16" i="61"/>
  <c r="AG16" i="61"/>
  <c r="AI7" i="61"/>
  <c r="W7" i="61"/>
  <c r="O7" i="61"/>
  <c r="AG7" i="61"/>
  <c r="U26" i="61"/>
  <c r="Y3" i="61"/>
  <c r="Y30" i="61"/>
  <c r="AI29" i="61"/>
  <c r="W29" i="61"/>
  <c r="O29" i="61"/>
  <c r="AG29" i="61"/>
  <c r="AM29" i="61" s="1"/>
  <c r="AG18" i="61"/>
  <c r="AM18" i="61" s="1"/>
  <c r="O18" i="61"/>
  <c r="W18" i="61"/>
  <c r="AI18" i="61"/>
  <c r="AI42" i="61"/>
  <c r="W42" i="61"/>
  <c r="O42" i="61"/>
  <c r="AG42" i="61"/>
  <c r="AM42" i="61" s="1"/>
  <c r="AI33" i="59"/>
  <c r="AA54" i="61"/>
  <c r="AI38" i="61"/>
  <c r="W38" i="61"/>
  <c r="O38" i="61"/>
  <c r="AG38" i="61"/>
  <c r="AM38" i="61" s="1"/>
  <c r="AI21" i="61"/>
  <c r="W21" i="61"/>
  <c r="O21" i="61"/>
  <c r="AG21" i="61"/>
  <c r="AM21" i="61" s="1"/>
  <c r="AG19" i="54"/>
  <c r="AM19" i="54" s="1"/>
  <c r="W42" i="59"/>
  <c r="AI9" i="60"/>
  <c r="O22" i="60"/>
  <c r="AG16" i="60"/>
  <c r="S51" i="61"/>
  <c r="R49" i="61"/>
  <c r="W30" i="59"/>
  <c r="AI11" i="61"/>
  <c r="W11" i="61"/>
  <c r="O11" i="61"/>
  <c r="AG11" i="61"/>
  <c r="O34" i="54"/>
  <c r="W45" i="60"/>
  <c r="S51" i="60"/>
  <c r="O16" i="60"/>
  <c r="X51" i="60"/>
  <c r="AI45" i="60"/>
  <c r="Q51" i="60"/>
  <c r="O43" i="60"/>
  <c r="AG24" i="60"/>
  <c r="AM24" i="60" s="1"/>
  <c r="AI47" i="60"/>
  <c r="AG38" i="54"/>
  <c r="W43" i="60"/>
  <c r="W18" i="60"/>
  <c r="W32" i="59"/>
  <c r="AG43" i="60"/>
  <c r="AM43" i="60" s="1"/>
  <c r="W32" i="60"/>
  <c r="O35" i="60"/>
  <c r="AI18" i="60"/>
  <c r="W35" i="60"/>
  <c r="W22" i="54"/>
  <c r="W14" i="54"/>
  <c r="AI36" i="59"/>
  <c r="AI40" i="60"/>
  <c r="AI34" i="60"/>
  <c r="AG37" i="60"/>
  <c r="AI24" i="60"/>
  <c r="O47" i="60"/>
  <c r="AG8" i="60"/>
  <c r="AM8" i="60" s="1"/>
  <c r="W23" i="54"/>
  <c r="W15" i="54"/>
  <c r="AI39" i="60"/>
  <c r="O11" i="60"/>
  <c r="O15" i="54"/>
  <c r="O38" i="54"/>
  <c r="O34" i="60"/>
  <c r="O41" i="60"/>
  <c r="AG42" i="54"/>
  <c r="AM42" i="54" s="1"/>
  <c r="O24" i="60"/>
  <c r="AG18" i="60"/>
  <c r="AM18" i="60" s="1"/>
  <c r="O22" i="59"/>
  <c r="W37" i="60"/>
  <c r="AG23" i="60"/>
  <c r="AM23" i="60" s="1"/>
  <c r="O42" i="54"/>
  <c r="O9" i="59"/>
  <c r="W44" i="60"/>
  <c r="O19" i="60"/>
  <c r="O6" i="54"/>
  <c r="W12" i="59"/>
  <c r="AG44" i="60"/>
  <c r="AM44" i="60" s="1"/>
  <c r="AI4" i="54"/>
  <c r="W6" i="54"/>
  <c r="AI22" i="54"/>
  <c r="W9" i="60"/>
  <c r="AG4" i="60"/>
  <c r="AI12" i="60"/>
  <c r="O9" i="54"/>
  <c r="AI6" i="54"/>
  <c r="AG22" i="54"/>
  <c r="AM22" i="54" s="1"/>
  <c r="O14" i="54"/>
  <c r="O9" i="60"/>
  <c r="W4" i="60"/>
  <c r="AG14" i="54"/>
  <c r="AM14" i="54" s="1"/>
  <c r="AG36" i="60"/>
  <c r="AM36" i="60" s="1"/>
  <c r="W38" i="54"/>
  <c r="O23" i="54"/>
  <c r="O40" i="59"/>
  <c r="AG44" i="59"/>
  <c r="AM44" i="59" s="1"/>
  <c r="O17" i="59"/>
  <c r="W40" i="60"/>
  <c r="W36" i="60"/>
  <c r="O23" i="60"/>
  <c r="AI23" i="54"/>
  <c r="O44" i="59"/>
  <c r="W17" i="59"/>
  <c r="O40" i="60"/>
  <c r="AI36" i="60"/>
  <c r="W23" i="60"/>
  <c r="W12" i="60"/>
  <c r="W42" i="54"/>
  <c r="W36" i="59"/>
  <c r="AG30" i="59"/>
  <c r="W10" i="59"/>
  <c r="W19" i="54"/>
  <c r="O44" i="60"/>
  <c r="AJ48" i="60"/>
  <c r="P51" i="60"/>
  <c r="AK51" i="60" s="1"/>
  <c r="W19" i="60"/>
  <c r="W8" i="60"/>
  <c r="O4" i="54"/>
  <c r="AI22" i="59"/>
  <c r="AI10" i="59"/>
  <c r="U26" i="60"/>
  <c r="Y26" i="60" s="1"/>
  <c r="AI19" i="60"/>
  <c r="AK25" i="60"/>
  <c r="AG20" i="60"/>
  <c r="AM20" i="60" s="1"/>
  <c r="O20" i="60"/>
  <c r="AG5" i="54"/>
  <c r="AI40" i="59"/>
  <c r="AG13" i="59"/>
  <c r="T51" i="59"/>
  <c r="AG22" i="59"/>
  <c r="AM22" i="59" s="1"/>
  <c r="AI13" i="60"/>
  <c r="W20" i="60"/>
  <c r="W47" i="60"/>
  <c r="W40" i="54"/>
  <c r="O5" i="54"/>
  <c r="X51" i="54"/>
  <c r="W13" i="60"/>
  <c r="W40" i="59"/>
  <c r="AI47" i="54"/>
  <c r="O19" i="54"/>
  <c r="AG4" i="54"/>
  <c r="W5" i="54"/>
  <c r="O13" i="60"/>
  <c r="Z51" i="60"/>
  <c r="O47" i="54"/>
  <c r="O18" i="54"/>
  <c r="AG42" i="59"/>
  <c r="AM42" i="59" s="1"/>
  <c r="O47" i="59"/>
  <c r="AJ25" i="60"/>
  <c r="Y19" i="60"/>
  <c r="AI10" i="60"/>
  <c r="W10" i="60"/>
  <c r="O10" i="60"/>
  <c r="AG10" i="60"/>
  <c r="W47" i="54"/>
  <c r="O42" i="59"/>
  <c r="AI29" i="60"/>
  <c r="W29" i="60"/>
  <c r="O29" i="60"/>
  <c r="AG29" i="60"/>
  <c r="AM29" i="60" s="1"/>
  <c r="Y35" i="60"/>
  <c r="R49" i="60"/>
  <c r="AI28" i="60"/>
  <c r="W28" i="60"/>
  <c r="O28" i="60"/>
  <c r="AG28" i="60"/>
  <c r="AG17" i="60"/>
  <c r="AM17" i="60" s="1"/>
  <c r="O17" i="60"/>
  <c r="W17" i="60"/>
  <c r="AI17" i="60"/>
  <c r="AI6" i="60"/>
  <c r="W6" i="60"/>
  <c r="O6" i="60"/>
  <c r="AG6" i="60"/>
  <c r="R26" i="60"/>
  <c r="AG3" i="60"/>
  <c r="AI3" i="60"/>
  <c r="W3" i="60"/>
  <c r="O3" i="60"/>
  <c r="Y40" i="60"/>
  <c r="Y30" i="60"/>
  <c r="Y21" i="60"/>
  <c r="AI15" i="60"/>
  <c r="W15" i="60"/>
  <c r="O15" i="60"/>
  <c r="AG15" i="60"/>
  <c r="AI42" i="60"/>
  <c r="W42" i="60"/>
  <c r="O42" i="60"/>
  <c r="AG42" i="60"/>
  <c r="AM42" i="60" s="1"/>
  <c r="AA54" i="60"/>
  <c r="Y28" i="60"/>
  <c r="U49" i="60"/>
  <c r="Y49" i="60" s="1"/>
  <c r="Y29" i="60"/>
  <c r="AI14" i="60"/>
  <c r="W14" i="60"/>
  <c r="O14" i="60"/>
  <c r="AG14" i="60"/>
  <c r="AM14" i="60" s="1"/>
  <c r="W47" i="59"/>
  <c r="AI38" i="60"/>
  <c r="W38" i="60"/>
  <c r="O38" i="60"/>
  <c r="AG38" i="60"/>
  <c r="AM38" i="60" s="1"/>
  <c r="AG31" i="60"/>
  <c r="AM31" i="60" s="1"/>
  <c r="AI31" i="60"/>
  <c r="W31" i="60"/>
  <c r="O31" i="60"/>
  <c r="Y20" i="60"/>
  <c r="Y16" i="60"/>
  <c r="AG47" i="59"/>
  <c r="AM47" i="59" s="1"/>
  <c r="AI46" i="60"/>
  <c r="W46" i="60"/>
  <c r="O46" i="60"/>
  <c r="AG46" i="60"/>
  <c r="AM46" i="60" s="1"/>
  <c r="AI30" i="60"/>
  <c r="W30" i="60"/>
  <c r="O30" i="60"/>
  <c r="AG30" i="60"/>
  <c r="AK48" i="60"/>
  <c r="AI33" i="60"/>
  <c r="W33" i="60"/>
  <c r="O33" i="60"/>
  <c r="AG33" i="60"/>
  <c r="O39" i="54"/>
  <c r="AG15" i="54"/>
  <c r="W39" i="54"/>
  <c r="W8" i="54"/>
  <c r="AI39" i="54"/>
  <c r="S51" i="59"/>
  <c r="AG8" i="54"/>
  <c r="W19" i="59"/>
  <c r="AI19" i="59"/>
  <c r="AG45" i="59"/>
  <c r="W41" i="59"/>
  <c r="O21" i="59"/>
  <c r="AI12" i="59"/>
  <c r="AI41" i="59"/>
  <c r="AI12" i="54"/>
  <c r="AG12" i="54"/>
  <c r="O12" i="54"/>
  <c r="AG12" i="59"/>
  <c r="AM12" i="59" s="1"/>
  <c r="O33" i="59"/>
  <c r="AI5" i="59"/>
  <c r="AI8" i="54"/>
  <c r="O19" i="59"/>
  <c r="W5" i="59"/>
  <c r="O37" i="59"/>
  <c r="AI4" i="59"/>
  <c r="O45" i="59"/>
  <c r="AI6" i="59"/>
  <c r="W9" i="54"/>
  <c r="W45" i="59"/>
  <c r="AG33" i="59"/>
  <c r="W21" i="59"/>
  <c r="AI18" i="54"/>
  <c r="AI21" i="59"/>
  <c r="AG5" i="59"/>
  <c r="O44" i="54"/>
  <c r="AG28" i="54"/>
  <c r="W18" i="54"/>
  <c r="AG9" i="59"/>
  <c r="AI23" i="59"/>
  <c r="AI37" i="59"/>
  <c r="W44" i="54"/>
  <c r="O28" i="54"/>
  <c r="O10" i="54"/>
  <c r="AG31" i="59"/>
  <c r="AM31" i="59" s="1"/>
  <c r="AG37" i="59"/>
  <c r="W23" i="59"/>
  <c r="W6" i="59"/>
  <c r="W4" i="59"/>
  <c r="AG8" i="59"/>
  <c r="AM8" i="59" s="1"/>
  <c r="U26" i="59"/>
  <c r="Y26" i="59" s="1"/>
  <c r="O31" i="54"/>
  <c r="O43" i="54"/>
  <c r="O18" i="59"/>
  <c r="O35" i="54"/>
  <c r="W43" i="54"/>
  <c r="AI31" i="54"/>
  <c r="W8" i="59"/>
  <c r="O8" i="59"/>
  <c r="W35" i="54"/>
  <c r="AG10" i="54"/>
  <c r="AI43" i="54"/>
  <c r="S51" i="54"/>
  <c r="AI35" i="54"/>
  <c r="AI10" i="54"/>
  <c r="AG31" i="54"/>
  <c r="AG23" i="59"/>
  <c r="AM23" i="59" s="1"/>
  <c r="AG6" i="59"/>
  <c r="W28" i="54"/>
  <c r="O4" i="59"/>
  <c r="O45" i="54"/>
  <c r="AI44" i="54"/>
  <c r="W36" i="54"/>
  <c r="AI13" i="59"/>
  <c r="P51" i="59"/>
  <c r="AK51" i="59" s="1"/>
  <c r="W18" i="59"/>
  <c r="AG11" i="59"/>
  <c r="AI11" i="59"/>
  <c r="O11" i="59"/>
  <c r="W11" i="59"/>
  <c r="W13" i="54"/>
  <c r="O36" i="59"/>
  <c r="AI9" i="59"/>
  <c r="Y7" i="59"/>
  <c r="AG18" i="59"/>
  <c r="AM18" i="59" s="1"/>
  <c r="AI9" i="54"/>
  <c r="AG36" i="54"/>
  <c r="AI13" i="54"/>
  <c r="AJ48" i="59"/>
  <c r="O13" i="59"/>
  <c r="W31" i="59"/>
  <c r="O31" i="59"/>
  <c r="O13" i="54"/>
  <c r="W45" i="54"/>
  <c r="AG45" i="54"/>
  <c r="AG7" i="59"/>
  <c r="W7" i="59"/>
  <c r="AI7" i="59"/>
  <c r="O7" i="59"/>
  <c r="Y33" i="59"/>
  <c r="AG43" i="59"/>
  <c r="AM43" i="59" s="1"/>
  <c r="AI43" i="59"/>
  <c r="O43" i="59"/>
  <c r="W43" i="59"/>
  <c r="AI38" i="59"/>
  <c r="W38" i="59"/>
  <c r="O38" i="59"/>
  <c r="AG38" i="59"/>
  <c r="AM38" i="59" s="1"/>
  <c r="Y28" i="59"/>
  <c r="U49" i="59"/>
  <c r="Y49" i="59" s="1"/>
  <c r="AK48" i="59"/>
  <c r="AI3" i="59"/>
  <c r="W3" i="59"/>
  <c r="O3" i="59"/>
  <c r="R26" i="59"/>
  <c r="AG3" i="59"/>
  <c r="W16" i="59"/>
  <c r="O16" i="59"/>
  <c r="AI16" i="59"/>
  <c r="AG16" i="59"/>
  <c r="AJ25" i="59"/>
  <c r="AK25" i="59"/>
  <c r="AG39" i="59"/>
  <c r="AM39" i="59" s="1"/>
  <c r="O39" i="59"/>
  <c r="W39" i="59"/>
  <c r="AI39" i="59"/>
  <c r="AK48" i="54"/>
  <c r="Q51" i="54"/>
  <c r="Y29" i="59"/>
  <c r="Y31" i="59"/>
  <c r="AI24" i="59"/>
  <c r="AG24" i="59"/>
  <c r="AM24" i="59" s="1"/>
  <c r="O24" i="59"/>
  <c r="W24" i="59"/>
  <c r="AI34" i="59"/>
  <c r="W34" i="59"/>
  <c r="O34" i="59"/>
  <c r="AG34" i="59"/>
  <c r="AM34" i="59" s="1"/>
  <c r="AI46" i="59"/>
  <c r="W46" i="59"/>
  <c r="O46" i="59"/>
  <c r="AG46" i="59"/>
  <c r="AM46" i="59" s="1"/>
  <c r="AG20" i="59"/>
  <c r="AM20" i="59" s="1"/>
  <c r="W20" i="59"/>
  <c r="AI20" i="59"/>
  <c r="O20" i="59"/>
  <c r="AG14" i="59"/>
  <c r="AM14" i="59" s="1"/>
  <c r="W14" i="59"/>
  <c r="O14" i="59"/>
  <c r="AI14" i="59"/>
  <c r="Z51" i="59"/>
  <c r="AA54" i="59"/>
  <c r="X51" i="59"/>
  <c r="AI29" i="59"/>
  <c r="W29" i="59"/>
  <c r="O29" i="59"/>
  <c r="AG29" i="59"/>
  <c r="AM29" i="59" s="1"/>
  <c r="Y24" i="59"/>
  <c r="R49" i="59"/>
  <c r="AI28" i="59"/>
  <c r="W28" i="59"/>
  <c r="O28" i="59"/>
  <c r="AG28" i="59"/>
  <c r="AG35" i="59"/>
  <c r="AM35" i="59" s="1"/>
  <c r="W35" i="59"/>
  <c r="AI35" i="59"/>
  <c r="O35" i="59"/>
  <c r="Y4" i="59"/>
  <c r="W15" i="59"/>
  <c r="O15" i="59"/>
  <c r="AI15" i="59"/>
  <c r="AG15" i="59"/>
  <c r="Q51" i="59"/>
  <c r="O40" i="54"/>
  <c r="AG40" i="54"/>
  <c r="AM40" i="54" s="1"/>
  <c r="I51" i="54"/>
  <c r="Y22" i="54"/>
  <c r="R26" i="54"/>
  <c r="AG3" i="54"/>
  <c r="W3" i="54"/>
  <c r="O3" i="54"/>
  <c r="AI3" i="54"/>
  <c r="AI17" i="54"/>
  <c r="W17" i="54"/>
  <c r="O17" i="54"/>
  <c r="AG17" i="54"/>
  <c r="AM17" i="54" s="1"/>
  <c r="AI16" i="54"/>
  <c r="W16" i="54"/>
  <c r="O16" i="54"/>
  <c r="AG16" i="54"/>
  <c r="W20" i="54"/>
  <c r="O20" i="54"/>
  <c r="AI20" i="54"/>
  <c r="AG20" i="54"/>
  <c r="AM20" i="54" s="1"/>
  <c r="Z51" i="54"/>
  <c r="AI11" i="54"/>
  <c r="W11" i="54"/>
  <c r="O11" i="54"/>
  <c r="AG11" i="54"/>
  <c r="T51" i="54"/>
  <c r="AI41" i="54"/>
  <c r="W41" i="54"/>
  <c r="O41" i="54"/>
  <c r="AG41" i="54"/>
  <c r="AM41" i="54" s="1"/>
  <c r="AG32" i="54"/>
  <c r="AM32" i="54" s="1"/>
  <c r="W32" i="54"/>
  <c r="AI32" i="54"/>
  <c r="O32" i="54"/>
  <c r="AI30" i="54"/>
  <c r="W30" i="54"/>
  <c r="O30" i="54"/>
  <c r="AG30" i="54"/>
  <c r="AI7" i="54"/>
  <c r="W7" i="54"/>
  <c r="O7" i="54"/>
  <c r="AG7" i="54"/>
  <c r="AG33" i="54"/>
  <c r="W33" i="54"/>
  <c r="O33" i="54"/>
  <c r="AI33" i="54"/>
  <c r="W29" i="54"/>
  <c r="O29" i="54"/>
  <c r="AI29" i="54"/>
  <c r="AG29" i="54"/>
  <c r="AM29" i="54" s="1"/>
  <c r="AJ25" i="54"/>
  <c r="R49" i="54"/>
  <c r="W24" i="54"/>
  <c r="O24" i="54"/>
  <c r="AI24" i="54"/>
  <c r="AG24" i="54"/>
  <c r="AM24" i="54" s="1"/>
  <c r="Y31" i="54"/>
  <c r="U49" i="54"/>
  <c r="Y49" i="54" s="1"/>
  <c r="Y28" i="54"/>
  <c r="Y18" i="54"/>
  <c r="AA54" i="54"/>
  <c r="AI21" i="54"/>
  <c r="W21" i="54"/>
  <c r="O21" i="54"/>
  <c r="AG21" i="54"/>
  <c r="AM21" i="54" s="1"/>
  <c r="AJ48" i="54"/>
  <c r="Y14" i="54"/>
  <c r="AK25" i="54"/>
  <c r="AI37" i="54"/>
  <c r="W37" i="54"/>
  <c r="O37" i="54"/>
  <c r="AG37" i="54"/>
  <c r="AM37" i="54" s="1"/>
  <c r="Y35" i="54"/>
  <c r="U26" i="54"/>
  <c r="P51" i="54"/>
  <c r="AK51" i="54" s="1"/>
  <c r="Q27" i="6"/>
  <c r="AA49" i="49"/>
  <c r="Q28" i="6" s="1"/>
  <c r="AA52" i="49"/>
  <c r="AA54" i="49" s="1"/>
  <c r="L6" i="52"/>
  <c r="M6" i="52" s="1"/>
  <c r="F4" i="52"/>
  <c r="E5" i="52"/>
  <c r="F5" i="52" s="1"/>
  <c r="K48" i="52"/>
  <c r="K50" i="52" s="1"/>
  <c r="D26" i="52"/>
  <c r="L30" i="52"/>
  <c r="M30" i="52" s="1"/>
  <c r="G30" i="52" s="1"/>
  <c r="G7" i="64" l="1"/>
  <c r="G5" i="64"/>
  <c r="L33" i="64"/>
  <c r="M32" i="64"/>
  <c r="G32" i="64" s="1"/>
  <c r="AG9" i="62"/>
  <c r="AG11" i="62"/>
  <c r="F7" i="66"/>
  <c r="E8" i="66"/>
  <c r="L35" i="66"/>
  <c r="M34" i="66"/>
  <c r="G34" i="66" s="1"/>
  <c r="F35" i="66"/>
  <c r="E36" i="66"/>
  <c r="M8" i="66"/>
  <c r="G8" i="66" s="1"/>
  <c r="L11" i="66"/>
  <c r="L9" i="66"/>
  <c r="M34" i="65"/>
  <c r="G34" i="65" s="1"/>
  <c r="L35" i="65"/>
  <c r="F12" i="65"/>
  <c r="E13" i="65"/>
  <c r="F34" i="65"/>
  <c r="E35" i="65"/>
  <c r="M8" i="65"/>
  <c r="G8" i="65" s="1"/>
  <c r="L11" i="65"/>
  <c r="L9" i="65"/>
  <c r="O60" i="6"/>
  <c r="V60" i="6"/>
  <c r="R60" i="6"/>
  <c r="N60" i="6"/>
  <c r="P60" i="6"/>
  <c r="U60" i="6"/>
  <c r="Q60" i="6"/>
  <c r="L60" i="6"/>
  <c r="M60" i="6"/>
  <c r="L7" i="52"/>
  <c r="M7" i="52" s="1"/>
  <c r="G7" i="52" s="1"/>
  <c r="K26" i="52"/>
  <c r="D50" i="52"/>
  <c r="E31" i="52"/>
  <c r="F31" i="52" s="1"/>
  <c r="E6" i="52"/>
  <c r="F6" i="52" s="1"/>
  <c r="F8" i="64"/>
  <c r="E11" i="64"/>
  <c r="E9" i="64"/>
  <c r="M8" i="64"/>
  <c r="L11" i="64"/>
  <c r="L9" i="64"/>
  <c r="F32" i="64"/>
  <c r="E33" i="64"/>
  <c r="O11" i="63"/>
  <c r="AI11" i="63"/>
  <c r="AG11" i="63"/>
  <c r="AI46" i="63"/>
  <c r="AG46" i="63"/>
  <c r="O46" i="63"/>
  <c r="D32" i="6"/>
  <c r="D34" i="6"/>
  <c r="AE31" i="6"/>
  <c r="AE29" i="6"/>
  <c r="AE30" i="6"/>
  <c r="D29" i="6"/>
  <c r="D35" i="6"/>
  <c r="AE33" i="6"/>
  <c r="D33" i="6"/>
  <c r="D30" i="6"/>
  <c r="AG28" i="63"/>
  <c r="W11" i="62"/>
  <c r="O39" i="63"/>
  <c r="W39" i="63"/>
  <c r="O11" i="62"/>
  <c r="AI39" i="63"/>
  <c r="W12" i="63"/>
  <c r="Z51" i="63"/>
  <c r="AI43" i="63"/>
  <c r="T51" i="63"/>
  <c r="Q51" i="63"/>
  <c r="W43" i="63"/>
  <c r="O43" i="63"/>
  <c r="S51" i="63"/>
  <c r="AI47" i="63"/>
  <c r="O12" i="63"/>
  <c r="O47" i="63"/>
  <c r="X51" i="63"/>
  <c r="AG12" i="63"/>
  <c r="O3" i="63"/>
  <c r="AG31" i="62"/>
  <c r="AM31" i="62" s="1"/>
  <c r="W35" i="63"/>
  <c r="O47" i="62"/>
  <c r="W47" i="62"/>
  <c r="AI11" i="62"/>
  <c r="P51" i="63"/>
  <c r="AK51" i="63" s="1"/>
  <c r="AG8" i="63"/>
  <c r="AI35" i="63"/>
  <c r="AG35" i="63"/>
  <c r="AM35" i="63" s="1"/>
  <c r="W28" i="63"/>
  <c r="O28" i="63"/>
  <c r="AI3" i="63"/>
  <c r="AG3" i="63"/>
  <c r="AI28" i="63"/>
  <c r="O8" i="63"/>
  <c r="AI47" i="62"/>
  <c r="W8" i="63"/>
  <c r="AG47" i="63"/>
  <c r="AG42" i="63"/>
  <c r="AM42" i="63" s="1"/>
  <c r="O31" i="62"/>
  <c r="W31" i="62"/>
  <c r="O13" i="63"/>
  <c r="AI8" i="63"/>
  <c r="W3" i="62"/>
  <c r="AG13" i="63"/>
  <c r="W16" i="63"/>
  <c r="W42" i="63"/>
  <c r="AI42" i="63"/>
  <c r="AG38" i="63"/>
  <c r="O39" i="62"/>
  <c r="AI38" i="63"/>
  <c r="W39" i="62"/>
  <c r="O38" i="63"/>
  <c r="AG39" i="62"/>
  <c r="AM39" i="62" s="1"/>
  <c r="AI13" i="63"/>
  <c r="W17" i="63"/>
  <c r="AG16" i="63"/>
  <c r="AG3" i="62"/>
  <c r="AG4" i="63"/>
  <c r="O16" i="63"/>
  <c r="O4" i="63"/>
  <c r="W4" i="63"/>
  <c r="AI3" i="62"/>
  <c r="AJ48" i="63"/>
  <c r="O17" i="63"/>
  <c r="U26" i="63"/>
  <c r="Y26" i="63" s="1"/>
  <c r="AK48" i="63"/>
  <c r="AG17" i="63"/>
  <c r="AM17" i="63" s="1"/>
  <c r="R49" i="63"/>
  <c r="AJ25" i="63"/>
  <c r="AK25" i="63"/>
  <c r="W31" i="63"/>
  <c r="O31" i="63"/>
  <c r="AG31" i="63"/>
  <c r="AI31" i="63"/>
  <c r="AG36" i="63"/>
  <c r="AI36" i="63"/>
  <c r="O36" i="63"/>
  <c r="W36" i="63"/>
  <c r="AI14" i="63"/>
  <c r="AG14" i="63"/>
  <c r="AM14" i="63" s="1"/>
  <c r="O14" i="63"/>
  <c r="W14" i="63"/>
  <c r="AI33" i="63"/>
  <c r="W33" i="63"/>
  <c r="O33" i="63"/>
  <c r="AG33" i="63"/>
  <c r="AI29" i="63"/>
  <c r="W29" i="63"/>
  <c r="O29" i="63"/>
  <c r="AG29" i="63"/>
  <c r="AM29" i="63" s="1"/>
  <c r="W23" i="63"/>
  <c r="O23" i="63"/>
  <c r="AI23" i="63"/>
  <c r="AG23" i="63"/>
  <c r="AM23" i="63" s="1"/>
  <c r="AI41" i="63"/>
  <c r="AG41" i="63"/>
  <c r="AM41" i="63" s="1"/>
  <c r="O41" i="63"/>
  <c r="W41" i="63"/>
  <c r="AI9" i="63"/>
  <c r="AG9" i="63"/>
  <c r="O9" i="63"/>
  <c r="W9" i="63"/>
  <c r="AG44" i="63"/>
  <c r="W44" i="63"/>
  <c r="AI44" i="63"/>
  <c r="O44" i="63"/>
  <c r="AI34" i="63"/>
  <c r="W34" i="63"/>
  <c r="O34" i="63"/>
  <c r="AG34" i="63"/>
  <c r="AM34" i="63" s="1"/>
  <c r="Y38" i="63"/>
  <c r="AG10" i="63"/>
  <c r="O10" i="63"/>
  <c r="W10" i="63"/>
  <c r="AI10" i="63"/>
  <c r="W30" i="63"/>
  <c r="O30" i="63"/>
  <c r="AG30" i="63"/>
  <c r="AI30" i="63"/>
  <c r="AI6" i="63"/>
  <c r="W6" i="63"/>
  <c r="O6" i="63"/>
  <c r="AG6" i="63"/>
  <c r="W15" i="63"/>
  <c r="AI15" i="63"/>
  <c r="AG15" i="63"/>
  <c r="O15" i="63"/>
  <c r="AI32" i="63"/>
  <c r="W32" i="63"/>
  <c r="O32" i="63"/>
  <c r="AG32" i="63"/>
  <c r="AM32" i="63" s="1"/>
  <c r="W21" i="63"/>
  <c r="O21" i="63"/>
  <c r="AI21" i="63"/>
  <c r="AG21" i="63"/>
  <c r="AM21" i="63" s="1"/>
  <c r="W20" i="63"/>
  <c r="AI20" i="63"/>
  <c r="AG20" i="63"/>
  <c r="AM20" i="63" s="1"/>
  <c r="O20" i="63"/>
  <c r="U49" i="63"/>
  <c r="Y49" i="63" s="1"/>
  <c r="AI5" i="63"/>
  <c r="W5" i="63"/>
  <c r="O5" i="63"/>
  <c r="AG5" i="63"/>
  <c r="Y46" i="63"/>
  <c r="W24" i="63"/>
  <c r="O24" i="63"/>
  <c r="AG24" i="63"/>
  <c r="AM24" i="63" s="1"/>
  <c r="AI24" i="63"/>
  <c r="Y29" i="63"/>
  <c r="AI45" i="63"/>
  <c r="W45" i="63"/>
  <c r="O45" i="63"/>
  <c r="AG45" i="63"/>
  <c r="AI19" i="63"/>
  <c r="W19" i="63"/>
  <c r="O19" i="63"/>
  <c r="AG19" i="63"/>
  <c r="AM19" i="63" s="1"/>
  <c r="R26" i="63"/>
  <c r="AG18" i="63"/>
  <c r="AM18" i="63" s="1"/>
  <c r="AI18" i="63"/>
  <c r="O18" i="63"/>
  <c r="W18" i="63"/>
  <c r="AI22" i="63"/>
  <c r="W22" i="63"/>
  <c r="O22" i="63"/>
  <c r="AG22" i="63"/>
  <c r="AM22" i="63" s="1"/>
  <c r="AI7" i="63"/>
  <c r="W7" i="63"/>
  <c r="O7" i="63"/>
  <c r="AG7" i="63"/>
  <c r="AI40" i="63"/>
  <c r="O40" i="63"/>
  <c r="AG40" i="63"/>
  <c r="AM40" i="63" s="1"/>
  <c r="W40" i="63"/>
  <c r="AI37" i="63"/>
  <c r="W37" i="63"/>
  <c r="O37" i="63"/>
  <c r="AG37" i="63"/>
  <c r="W22" i="62"/>
  <c r="S51" i="62"/>
  <c r="W36" i="62"/>
  <c r="AI36" i="62"/>
  <c r="W16" i="62"/>
  <c r="AG42" i="62"/>
  <c r="AM42" i="62" s="1"/>
  <c r="AI16" i="62"/>
  <c r="AG4" i="62"/>
  <c r="AI42" i="62"/>
  <c r="O4" i="62"/>
  <c r="AG33" i="62"/>
  <c r="Z51" i="62"/>
  <c r="AG16" i="62"/>
  <c r="W4" i="62"/>
  <c r="AI12" i="62"/>
  <c r="T51" i="62"/>
  <c r="W12" i="62"/>
  <c r="W19" i="62"/>
  <c r="X51" i="62"/>
  <c r="AG28" i="62"/>
  <c r="AG12" i="62"/>
  <c r="AM12" i="62" s="1"/>
  <c r="AG20" i="62"/>
  <c r="AM20" i="62" s="1"/>
  <c r="W28" i="62"/>
  <c r="O19" i="62"/>
  <c r="W20" i="62"/>
  <c r="AG29" i="62"/>
  <c r="AM29" i="62" s="1"/>
  <c r="AI6" i="62"/>
  <c r="W10" i="62"/>
  <c r="AI28" i="62"/>
  <c r="AI20" i="62"/>
  <c r="AG6" i="62"/>
  <c r="AG8" i="62"/>
  <c r="AM8" i="62" s="1"/>
  <c r="O6" i="62"/>
  <c r="AG10" i="62"/>
  <c r="O8" i="62"/>
  <c r="AI14" i="62"/>
  <c r="W8" i="62"/>
  <c r="AI10" i="62"/>
  <c r="W7" i="62"/>
  <c r="U49" i="62"/>
  <c r="Y49" i="62" s="1"/>
  <c r="O45" i="62"/>
  <c r="AG36" i="62"/>
  <c r="AM36" i="62" s="1"/>
  <c r="W15" i="62"/>
  <c r="O43" i="62"/>
  <c r="O22" i="62"/>
  <c r="AG18" i="62"/>
  <c r="AM18" i="62" s="1"/>
  <c r="W43" i="62"/>
  <c r="AI22" i="62"/>
  <c r="W45" i="62"/>
  <c r="AI7" i="62"/>
  <c r="AG45" i="62"/>
  <c r="AI38" i="62"/>
  <c r="AK48" i="62"/>
  <c r="Q51" i="62"/>
  <c r="AG13" i="62"/>
  <c r="O23" i="62"/>
  <c r="U26" i="62"/>
  <c r="W17" i="62"/>
  <c r="O35" i="62"/>
  <c r="O17" i="62"/>
  <c r="AG17" i="62"/>
  <c r="AM17" i="62" s="1"/>
  <c r="W35" i="62"/>
  <c r="AI19" i="62"/>
  <c r="AI35" i="62"/>
  <c r="W38" i="62"/>
  <c r="AI13" i="62"/>
  <c r="AI34" i="62"/>
  <c r="W46" i="62"/>
  <c r="AI9" i="62"/>
  <c r="W34" i="62"/>
  <c r="W21" i="62"/>
  <c r="O34" i="62"/>
  <c r="AI43" i="62"/>
  <c r="AI21" i="62"/>
  <c r="O46" i="62"/>
  <c r="AI32" i="62"/>
  <c r="AG32" i="62"/>
  <c r="AM32" i="62" s="1"/>
  <c r="AG38" i="62"/>
  <c r="AM38" i="62" s="1"/>
  <c r="W32" i="62"/>
  <c r="AG46" i="62"/>
  <c r="AM46" i="62" s="1"/>
  <c r="W44" i="62"/>
  <c r="O13" i="62"/>
  <c r="AK25" i="62"/>
  <c r="AG14" i="62"/>
  <c r="AM14" i="62" s="1"/>
  <c r="W42" i="62"/>
  <c r="O14" i="62"/>
  <c r="O29" i="62"/>
  <c r="AI33" i="62"/>
  <c r="AI40" i="62"/>
  <c r="O41" i="62"/>
  <c r="AI29" i="62"/>
  <c r="W33" i="62"/>
  <c r="AG44" i="62"/>
  <c r="AM44" i="62" s="1"/>
  <c r="AG23" i="62"/>
  <c r="AM23" i="62" s="1"/>
  <c r="O44" i="62"/>
  <c r="O37" i="62"/>
  <c r="AG37" i="62"/>
  <c r="W9" i="62"/>
  <c r="AG15" i="62"/>
  <c r="AI15" i="62"/>
  <c r="AG41" i="62"/>
  <c r="AM41" i="62" s="1"/>
  <c r="O30" i="62"/>
  <c r="O18" i="62"/>
  <c r="W41" i="62"/>
  <c r="W18" i="62"/>
  <c r="AG21" i="62"/>
  <c r="AM21" i="62" s="1"/>
  <c r="AI23" i="62"/>
  <c r="W40" i="62"/>
  <c r="AJ25" i="62"/>
  <c r="AJ48" i="62"/>
  <c r="R49" i="62"/>
  <c r="O40" i="62"/>
  <c r="AG7" i="62"/>
  <c r="W37" i="62"/>
  <c r="O9" i="62"/>
  <c r="P51" i="62"/>
  <c r="AK51" i="62" s="1"/>
  <c r="W5" i="62"/>
  <c r="AI24" i="62"/>
  <c r="AG24" i="62"/>
  <c r="AM24" i="62" s="1"/>
  <c r="O5" i="62"/>
  <c r="R26" i="62"/>
  <c r="O24" i="62"/>
  <c r="AG30" i="62"/>
  <c r="AI5" i="62"/>
  <c r="W30" i="62"/>
  <c r="AI48" i="61"/>
  <c r="W49" i="61"/>
  <c r="K36" i="6" s="1"/>
  <c r="AG48" i="61"/>
  <c r="W26" i="61"/>
  <c r="K35" i="6" s="1"/>
  <c r="Y35" i="6" s="1"/>
  <c r="U51" i="61"/>
  <c r="Y26" i="61"/>
  <c r="R51" i="61"/>
  <c r="AI25" i="61"/>
  <c r="AG25" i="61"/>
  <c r="AI48" i="60"/>
  <c r="R51" i="60"/>
  <c r="U51" i="60"/>
  <c r="W26" i="60"/>
  <c r="K33" i="6" s="1"/>
  <c r="AB33" i="6" s="1"/>
  <c r="AG48" i="60"/>
  <c r="AI25" i="60"/>
  <c r="AG25" i="60"/>
  <c r="W49" i="60"/>
  <c r="K34" i="6" s="1"/>
  <c r="U51" i="59"/>
  <c r="Y51" i="59" s="1"/>
  <c r="AI48" i="59"/>
  <c r="AG25" i="59"/>
  <c r="W49" i="59"/>
  <c r="K32" i="6" s="1"/>
  <c r="W26" i="59"/>
  <c r="K31" i="6" s="1"/>
  <c r="R51" i="59"/>
  <c r="AG48" i="59"/>
  <c r="AI25" i="59"/>
  <c r="AG25" i="54"/>
  <c r="U51" i="54"/>
  <c r="Y26" i="54"/>
  <c r="R51" i="54"/>
  <c r="W49" i="54"/>
  <c r="K30" i="6" s="1"/>
  <c r="AI25" i="54"/>
  <c r="AI48" i="54"/>
  <c r="W26" i="54"/>
  <c r="K29" i="6" s="1"/>
  <c r="K60" i="6" s="1"/>
  <c r="AG48" i="54"/>
  <c r="E7" i="52"/>
  <c r="L31" i="52"/>
  <c r="J39" i="43"/>
  <c r="J37" i="43"/>
  <c r="J34" i="43"/>
  <c r="J40" i="43"/>
  <c r="J35" i="43"/>
  <c r="J41" i="43"/>
  <c r="J42" i="43"/>
  <c r="J31" i="43"/>
  <c r="J43" i="43"/>
  <c r="J44" i="43"/>
  <c r="J45" i="43"/>
  <c r="J46" i="43"/>
  <c r="J47" i="43"/>
  <c r="J48" i="43"/>
  <c r="J49" i="43"/>
  <c r="J32" i="43"/>
  <c r="J36" i="43"/>
  <c r="J30" i="43"/>
  <c r="J38" i="43"/>
  <c r="J33" i="43"/>
  <c r="J11" i="43"/>
  <c r="J14" i="43"/>
  <c r="J6" i="43"/>
  <c r="J7" i="43"/>
  <c r="J13" i="43"/>
  <c r="J8" i="43"/>
  <c r="J5" i="43"/>
  <c r="J15" i="43"/>
  <c r="J16" i="43"/>
  <c r="J12" i="43"/>
  <c r="J17" i="43"/>
  <c r="J9" i="43"/>
  <c r="J10" i="43"/>
  <c r="J18" i="43"/>
  <c r="J19" i="43"/>
  <c r="J20" i="43"/>
  <c r="J21" i="43"/>
  <c r="J22" i="43"/>
  <c r="J23" i="43"/>
  <c r="J24" i="43"/>
  <c r="J25" i="43"/>
  <c r="J4" i="43"/>
  <c r="C36" i="43"/>
  <c r="C35" i="43"/>
  <c r="C32" i="43"/>
  <c r="C37" i="43"/>
  <c r="C33" i="43"/>
  <c r="C42" i="43"/>
  <c r="C38" i="43"/>
  <c r="C31" i="43"/>
  <c r="C40" i="43"/>
  <c r="C41" i="43"/>
  <c r="C45" i="43"/>
  <c r="C44" i="43"/>
  <c r="C39" i="43"/>
  <c r="C47" i="43"/>
  <c r="C43" i="43"/>
  <c r="C30" i="43"/>
  <c r="C49" i="43"/>
  <c r="C48" i="43"/>
  <c r="C34" i="43"/>
  <c r="C46" i="43"/>
  <c r="C23" i="43"/>
  <c r="C24" i="43"/>
  <c r="C7" i="43"/>
  <c r="C6" i="43"/>
  <c r="C12" i="43"/>
  <c r="C10" i="43"/>
  <c r="C5" i="43"/>
  <c r="C11" i="43"/>
  <c r="C22" i="43"/>
  <c r="C8" i="43"/>
  <c r="C13" i="43"/>
  <c r="C25" i="43"/>
  <c r="C9" i="43"/>
  <c r="C14" i="43"/>
  <c r="C15" i="43"/>
  <c r="C16" i="43"/>
  <c r="C17" i="43"/>
  <c r="C18" i="43"/>
  <c r="C19" i="43"/>
  <c r="C20" i="43"/>
  <c r="C21" i="43"/>
  <c r="C4" i="43"/>
  <c r="AA54" i="40"/>
  <c r="AA50" i="40"/>
  <c r="AA26" i="40"/>
  <c r="AD1" i="40"/>
  <c r="M33" i="64" l="1"/>
  <c r="G33" i="64" s="1"/>
  <c r="L34" i="64"/>
  <c r="M11" i="66"/>
  <c r="G11" i="66" s="1"/>
  <c r="L12" i="66"/>
  <c r="F36" i="66"/>
  <c r="E37" i="66"/>
  <c r="M35" i="66"/>
  <c r="G35" i="66" s="1"/>
  <c r="L36" i="66"/>
  <c r="F8" i="66"/>
  <c r="E9" i="66"/>
  <c r="E11" i="66"/>
  <c r="M9" i="66"/>
  <c r="G9" i="66" s="1"/>
  <c r="L10" i="66"/>
  <c r="M10" i="66" s="1"/>
  <c r="G10" i="66" s="1"/>
  <c r="M11" i="65"/>
  <c r="G11" i="65" s="1"/>
  <c r="L12" i="65"/>
  <c r="F35" i="65"/>
  <c r="E36" i="65"/>
  <c r="F13" i="65"/>
  <c r="E14" i="65"/>
  <c r="M35" i="65"/>
  <c r="G35" i="65" s="1"/>
  <c r="L36" i="65"/>
  <c r="M9" i="65"/>
  <c r="G9" i="65" s="1"/>
  <c r="L10" i="65"/>
  <c r="M10" i="65" s="1"/>
  <c r="G10" i="65" s="1"/>
  <c r="E32" i="52"/>
  <c r="L8" i="52"/>
  <c r="G6" i="52"/>
  <c r="M9" i="64"/>
  <c r="L10" i="64"/>
  <c r="M10" i="64" s="1"/>
  <c r="G10" i="64" s="1"/>
  <c r="L12" i="64"/>
  <c r="M11" i="64"/>
  <c r="G11" i="64" s="1"/>
  <c r="F9" i="64"/>
  <c r="E10" i="64"/>
  <c r="F10" i="64" s="1"/>
  <c r="E34" i="64"/>
  <c r="F33" i="64"/>
  <c r="F11" i="64"/>
  <c r="E12" i="64"/>
  <c r="Y36" i="6"/>
  <c r="AB34" i="6"/>
  <c r="Y34" i="6"/>
  <c r="Y33" i="6"/>
  <c r="AB31" i="6"/>
  <c r="Y31" i="6"/>
  <c r="AB32" i="6"/>
  <c r="Y32" i="6"/>
  <c r="AB30" i="6"/>
  <c r="Y30" i="6"/>
  <c r="AB29" i="6"/>
  <c r="Y29" i="6"/>
  <c r="R51" i="63"/>
  <c r="AI48" i="63"/>
  <c r="AI25" i="63"/>
  <c r="U51" i="63"/>
  <c r="AG25" i="63"/>
  <c r="W26" i="63"/>
  <c r="AG48" i="63"/>
  <c r="W49" i="63"/>
  <c r="R51" i="62"/>
  <c r="U51" i="62"/>
  <c r="V44" i="62" s="1"/>
  <c r="Y26" i="62"/>
  <c r="AI48" i="62"/>
  <c r="W26" i="62"/>
  <c r="AI25" i="62"/>
  <c r="W49" i="62"/>
  <c r="AG25" i="62"/>
  <c r="AG48" i="62"/>
  <c r="W51" i="61"/>
  <c r="V35" i="59"/>
  <c r="V21" i="59"/>
  <c r="V14" i="59"/>
  <c r="V8" i="59"/>
  <c r="V38" i="59"/>
  <c r="V47" i="61"/>
  <c r="V35" i="61"/>
  <c r="V16" i="61"/>
  <c r="V39" i="61"/>
  <c r="AE1" i="61"/>
  <c r="V24" i="61"/>
  <c r="V21" i="61"/>
  <c r="V31" i="61"/>
  <c r="V33" i="61"/>
  <c r="V42" i="61"/>
  <c r="V18" i="61"/>
  <c r="V32" i="61"/>
  <c r="V22" i="61"/>
  <c r="V28" i="61"/>
  <c r="V15" i="61"/>
  <c r="V11" i="61"/>
  <c r="V20" i="61"/>
  <c r="V40" i="61"/>
  <c r="V12" i="61"/>
  <c r="Y51" i="61"/>
  <c r="V7" i="61"/>
  <c r="V14" i="61"/>
  <c r="V6" i="61"/>
  <c r="V37" i="61"/>
  <c r="V29" i="61"/>
  <c r="V8" i="61"/>
  <c r="V44" i="61"/>
  <c r="V10" i="61"/>
  <c r="V46" i="61"/>
  <c r="V41" i="61"/>
  <c r="V17" i="61"/>
  <c r="V45" i="61"/>
  <c r="V13" i="61"/>
  <c r="V23" i="61"/>
  <c r="V5" i="61"/>
  <c r="V36" i="61"/>
  <c r="V38" i="61"/>
  <c r="V34" i="61"/>
  <c r="V43" i="61"/>
  <c r="V4" i="61"/>
  <c r="V9" i="61"/>
  <c r="V19" i="61"/>
  <c r="V30" i="61"/>
  <c r="V3" i="61"/>
  <c r="V22" i="59"/>
  <c r="V10" i="59"/>
  <c r="V20" i="59"/>
  <c r="W51" i="59"/>
  <c r="AE1" i="60"/>
  <c r="V47" i="60"/>
  <c r="V34" i="60"/>
  <c r="V3" i="60"/>
  <c r="V12" i="60"/>
  <c r="V23" i="60"/>
  <c r="V43" i="60"/>
  <c r="V7" i="60"/>
  <c r="V14" i="60"/>
  <c r="V38" i="60"/>
  <c r="V9" i="60"/>
  <c r="V24" i="60"/>
  <c r="V15" i="60"/>
  <c r="V4" i="60"/>
  <c r="V41" i="60"/>
  <c r="V32" i="60"/>
  <c r="V8" i="60"/>
  <c r="V46" i="60"/>
  <c r="V13" i="60"/>
  <c r="V33" i="60"/>
  <c r="V10" i="60"/>
  <c r="V45" i="60"/>
  <c r="V36" i="60"/>
  <c r="V31" i="60"/>
  <c r="V6" i="60"/>
  <c r="V17" i="60"/>
  <c r="V44" i="60"/>
  <c r="V39" i="60"/>
  <c r="V18" i="60"/>
  <c r="V37" i="60"/>
  <c r="V11" i="60"/>
  <c r="V5" i="60"/>
  <c r="V42" i="60"/>
  <c r="V22" i="60"/>
  <c r="V28" i="60"/>
  <c r="V40" i="60"/>
  <c r="V21" i="60"/>
  <c r="Y51" i="60"/>
  <c r="V19" i="60"/>
  <c r="V30" i="60"/>
  <c r="V35" i="60"/>
  <c r="V29" i="60"/>
  <c r="V16" i="60"/>
  <c r="V20" i="60"/>
  <c r="W51" i="60"/>
  <c r="V19" i="59"/>
  <c r="V46" i="59"/>
  <c r="V6" i="59"/>
  <c r="V40" i="59"/>
  <c r="V41" i="59"/>
  <c r="V18" i="59"/>
  <c r="V17" i="59"/>
  <c r="V3" i="59"/>
  <c r="V15" i="59"/>
  <c r="V11" i="59"/>
  <c r="V9" i="59"/>
  <c r="V13" i="59"/>
  <c r="V36" i="59"/>
  <c r="V39" i="59"/>
  <c r="V23" i="59"/>
  <c r="V34" i="59"/>
  <c r="V16" i="59"/>
  <c r="V37" i="59"/>
  <c r="V30" i="59"/>
  <c r="V43" i="59"/>
  <c r="V12" i="59"/>
  <c r="V5" i="59"/>
  <c r="V7" i="59"/>
  <c r="AE1" i="59"/>
  <c r="V44" i="59"/>
  <c r="V42" i="59"/>
  <c r="V32" i="59"/>
  <c r="V45" i="59"/>
  <c r="V47" i="59"/>
  <c r="V33" i="59"/>
  <c r="V28" i="59"/>
  <c r="V4" i="59"/>
  <c r="V31" i="59"/>
  <c r="V29" i="59"/>
  <c r="V24" i="59"/>
  <c r="W51" i="54"/>
  <c r="V29" i="54"/>
  <c r="AE1" i="54"/>
  <c r="V10" i="54"/>
  <c r="V20" i="54"/>
  <c r="V33" i="54"/>
  <c r="V45" i="54"/>
  <c r="V46" i="54"/>
  <c r="V34" i="54"/>
  <c r="V47" i="54"/>
  <c r="V39" i="54"/>
  <c r="V4" i="54"/>
  <c r="V13" i="54"/>
  <c r="V42" i="54"/>
  <c r="V21" i="54"/>
  <c r="V38" i="54"/>
  <c r="V43" i="54"/>
  <c r="V24" i="54"/>
  <c r="V19" i="54"/>
  <c r="V8" i="54"/>
  <c r="V15" i="54"/>
  <c r="V16" i="54"/>
  <c r="V23" i="54"/>
  <c r="V40" i="54"/>
  <c r="V30" i="54"/>
  <c r="V5" i="54"/>
  <c r="V11" i="54"/>
  <c r="V3" i="54"/>
  <c r="V9" i="54"/>
  <c r="V44" i="54"/>
  <c r="V32" i="54"/>
  <c r="V36" i="54"/>
  <c r="V17" i="54"/>
  <c r="Y51" i="54"/>
  <c r="V7" i="54"/>
  <c r="V6" i="54"/>
  <c r="V12" i="54"/>
  <c r="V41" i="54"/>
  <c r="V37" i="54"/>
  <c r="V31" i="54"/>
  <c r="V35" i="54"/>
  <c r="V22" i="54"/>
  <c r="V18" i="54"/>
  <c r="V28" i="54"/>
  <c r="V14" i="54"/>
  <c r="M31" i="52"/>
  <c r="L32" i="52"/>
  <c r="F7" i="52"/>
  <c r="E8" i="52"/>
  <c r="M8" i="52"/>
  <c r="L9" i="52"/>
  <c r="L11" i="52"/>
  <c r="E33" i="52"/>
  <c r="F32" i="52"/>
  <c r="J50" i="50"/>
  <c r="K45" i="50" s="1"/>
  <c r="C50" i="50"/>
  <c r="D47" i="50" s="1"/>
  <c r="D30" i="50"/>
  <c r="J26" i="50"/>
  <c r="K23" i="50" s="1"/>
  <c r="C26" i="50"/>
  <c r="D23" i="50" s="1"/>
  <c r="J51" i="49"/>
  <c r="G51" i="49"/>
  <c r="F51" i="49"/>
  <c r="E51" i="49"/>
  <c r="D51" i="49"/>
  <c r="AC49" i="49"/>
  <c r="AB49" i="49"/>
  <c r="K49" i="49"/>
  <c r="E28" i="6" s="1"/>
  <c r="C49" i="49"/>
  <c r="AH47" i="49"/>
  <c r="AK47" i="49"/>
  <c r="N47" i="49"/>
  <c r="I47" i="49"/>
  <c r="AH46" i="49"/>
  <c r="N46" i="49"/>
  <c r="I46" i="49"/>
  <c r="AH45" i="49"/>
  <c r="N45" i="49"/>
  <c r="I45" i="49"/>
  <c r="AH44" i="49"/>
  <c r="N44" i="49"/>
  <c r="I44" i="49"/>
  <c r="AH43" i="49"/>
  <c r="AK43" i="49"/>
  <c r="N43" i="49"/>
  <c r="I43" i="49"/>
  <c r="AH42" i="49"/>
  <c r="N42" i="49"/>
  <c r="I42" i="49"/>
  <c r="AH41" i="49"/>
  <c r="N41" i="49"/>
  <c r="I41" i="49"/>
  <c r="AH40" i="49"/>
  <c r="N40" i="49"/>
  <c r="I40" i="49"/>
  <c r="AH39" i="49"/>
  <c r="AK39" i="49"/>
  <c r="N39" i="49"/>
  <c r="I39" i="49"/>
  <c r="AH38" i="49"/>
  <c r="AK38" i="49"/>
  <c r="N38" i="49"/>
  <c r="I38" i="49"/>
  <c r="AH37" i="49"/>
  <c r="N37" i="49"/>
  <c r="I37" i="49"/>
  <c r="AH36" i="49"/>
  <c r="AK36" i="49"/>
  <c r="N36" i="49"/>
  <c r="I36" i="49"/>
  <c r="AH35" i="49"/>
  <c r="AK35" i="49"/>
  <c r="N35" i="49"/>
  <c r="I35" i="49"/>
  <c r="AH34" i="49"/>
  <c r="AK34" i="49"/>
  <c r="N34" i="49"/>
  <c r="I34" i="49"/>
  <c r="AH33" i="49"/>
  <c r="N33" i="49"/>
  <c r="I33" i="49"/>
  <c r="AH32" i="49"/>
  <c r="N32" i="49"/>
  <c r="I32" i="49"/>
  <c r="AH31" i="49"/>
  <c r="AK31" i="49"/>
  <c r="N31" i="49"/>
  <c r="I31" i="49"/>
  <c r="AH30" i="49"/>
  <c r="AK30" i="49"/>
  <c r="N30" i="49"/>
  <c r="I30" i="49"/>
  <c r="AH29" i="49"/>
  <c r="N29" i="49"/>
  <c r="I29" i="49"/>
  <c r="AH28" i="49"/>
  <c r="AK28" i="49"/>
  <c r="N28" i="49"/>
  <c r="I28" i="49"/>
  <c r="AC26" i="49"/>
  <c r="AC51" i="49" s="1"/>
  <c r="AB26" i="49"/>
  <c r="K26" i="49"/>
  <c r="C26" i="49"/>
  <c r="AH25" i="49"/>
  <c r="AH24" i="49"/>
  <c r="N24" i="49"/>
  <c r="I24" i="49"/>
  <c r="AH23" i="49"/>
  <c r="AK23" i="49"/>
  <c r="N23" i="49"/>
  <c r="I23" i="49"/>
  <c r="AH22" i="49"/>
  <c r="N22" i="49"/>
  <c r="I22" i="49"/>
  <c r="AH21" i="49"/>
  <c r="AK21" i="49"/>
  <c r="N21" i="49"/>
  <c r="I21" i="49"/>
  <c r="AH20" i="49"/>
  <c r="AK20" i="49"/>
  <c r="N20" i="49"/>
  <c r="I20" i="49"/>
  <c r="AH19" i="49"/>
  <c r="N19" i="49"/>
  <c r="I19" i="49"/>
  <c r="AH18" i="49"/>
  <c r="N18" i="49"/>
  <c r="I18" i="49"/>
  <c r="AH17" i="49"/>
  <c r="AK17" i="49"/>
  <c r="N17" i="49"/>
  <c r="I17" i="49"/>
  <c r="AH16" i="49"/>
  <c r="N16" i="49"/>
  <c r="I16" i="49"/>
  <c r="AH15" i="49"/>
  <c r="AK15" i="49"/>
  <c r="N15" i="49"/>
  <c r="I15" i="49"/>
  <c r="AH14" i="49"/>
  <c r="AK14" i="49"/>
  <c r="N14" i="49"/>
  <c r="I14" i="49"/>
  <c r="AH13" i="49"/>
  <c r="AK13" i="49"/>
  <c r="N13" i="49"/>
  <c r="I13" i="49"/>
  <c r="AH12" i="49"/>
  <c r="AK12" i="49"/>
  <c r="N12" i="49"/>
  <c r="I12" i="49"/>
  <c r="AH11" i="49"/>
  <c r="AK11" i="49"/>
  <c r="N11" i="49"/>
  <c r="I11" i="49"/>
  <c r="AH10" i="49"/>
  <c r="N10" i="49"/>
  <c r="I10" i="49"/>
  <c r="AH9" i="49"/>
  <c r="N9" i="49"/>
  <c r="I9" i="49"/>
  <c r="AH8" i="49"/>
  <c r="AK8" i="49"/>
  <c r="N8" i="49"/>
  <c r="I8" i="49"/>
  <c r="AH7" i="49"/>
  <c r="N7" i="49"/>
  <c r="I7" i="49"/>
  <c r="AH6" i="49"/>
  <c r="AK6" i="49"/>
  <c r="N6" i="49"/>
  <c r="I6" i="49"/>
  <c r="AH5" i="49"/>
  <c r="AK5" i="49"/>
  <c r="N5" i="49"/>
  <c r="I5" i="49"/>
  <c r="AH4" i="49"/>
  <c r="AK4" i="49"/>
  <c r="N4" i="49"/>
  <c r="I4" i="49"/>
  <c r="AH3" i="49"/>
  <c r="N3" i="49"/>
  <c r="I3" i="49"/>
  <c r="G6" i="64" l="1"/>
  <c r="G8" i="64"/>
  <c r="M34" i="64"/>
  <c r="G34" i="64" s="1"/>
  <c r="L35" i="64"/>
  <c r="V49" i="60"/>
  <c r="V49" i="61"/>
  <c r="V26" i="59"/>
  <c r="V49" i="59"/>
  <c r="V26" i="60"/>
  <c r="V26" i="61"/>
  <c r="F9" i="66"/>
  <c r="E10" i="66"/>
  <c r="F10" i="66" s="1"/>
  <c r="M36" i="66"/>
  <c r="G36" i="66" s="1"/>
  <c r="L37" i="66"/>
  <c r="F37" i="66"/>
  <c r="E38" i="66"/>
  <c r="M12" i="66"/>
  <c r="G12" i="66" s="1"/>
  <c r="L13" i="66"/>
  <c r="F11" i="66"/>
  <c r="E12" i="66"/>
  <c r="L37" i="65"/>
  <c r="M36" i="65"/>
  <c r="G36" i="65" s="1"/>
  <c r="F14" i="65"/>
  <c r="E15" i="65"/>
  <c r="E37" i="65"/>
  <c r="F36" i="65"/>
  <c r="M12" i="65"/>
  <c r="G12" i="65" s="1"/>
  <c r="L13" i="65"/>
  <c r="G5" i="52"/>
  <c r="M12" i="64"/>
  <c r="G12" i="64" s="1"/>
  <c r="L13" i="64"/>
  <c r="F12" i="64"/>
  <c r="E13" i="64"/>
  <c r="F34" i="64"/>
  <c r="E35" i="64"/>
  <c r="AD8" i="61"/>
  <c r="AE8" i="61" s="1"/>
  <c r="AL8" i="61" s="1" a="1"/>
  <c r="AL8" i="61" s="1"/>
  <c r="AD46" i="61"/>
  <c r="AE46" i="61" s="1"/>
  <c r="AL46" i="61" s="1" a="1"/>
  <c r="AL46" i="61" s="1"/>
  <c r="AD7" i="61"/>
  <c r="AE7" i="61" s="1"/>
  <c r="AL7" i="61" s="1" a="1"/>
  <c r="AL7" i="61" s="1"/>
  <c r="AM7" i="61" s="1"/>
  <c r="AD40" i="61"/>
  <c r="AE40" i="61" s="1"/>
  <c r="AL40" i="61" s="1" a="1"/>
  <c r="AL40" i="61" s="1"/>
  <c r="AD37" i="61"/>
  <c r="AE37" i="61" s="1"/>
  <c r="AL37" i="61" s="1" a="1"/>
  <c r="AL37" i="61" s="1"/>
  <c r="AM37" i="61" s="1"/>
  <c r="AD39" i="61"/>
  <c r="AE39" i="61" s="1"/>
  <c r="AL39" i="61" s="1" a="1"/>
  <c r="AL39" i="61" s="1"/>
  <c r="AD31" i="61"/>
  <c r="AE31" i="61" s="1"/>
  <c r="AL31" i="61" s="1" a="1"/>
  <c r="AL31" i="61" s="1"/>
  <c r="AD19" i="61"/>
  <c r="AE19" i="61" s="1"/>
  <c r="AL19" i="61" s="1" a="1"/>
  <c r="AL19" i="61" s="1"/>
  <c r="AD21" i="61"/>
  <c r="AE21" i="61" s="1"/>
  <c r="AL21" i="61" s="1" a="1"/>
  <c r="AL21" i="61" s="1"/>
  <c r="AD18" i="61"/>
  <c r="AE18" i="61" s="1"/>
  <c r="AL18" i="61" s="1" a="1"/>
  <c r="AL18" i="61" s="1"/>
  <c r="AD28" i="61"/>
  <c r="AD47" i="61"/>
  <c r="AE47" i="61" s="1"/>
  <c r="AL47" i="61" s="1" a="1"/>
  <c r="AL47" i="61" s="1"/>
  <c r="AD22" i="61"/>
  <c r="AE22" i="61" s="1"/>
  <c r="AL22" i="61" s="1" a="1"/>
  <c r="AL22" i="61" s="1"/>
  <c r="AD9" i="61"/>
  <c r="AE9" i="61" s="1"/>
  <c r="AL9" i="61" s="1" a="1"/>
  <c r="AL9" i="61" s="1"/>
  <c r="AM9" i="61" s="1"/>
  <c r="AD32" i="61"/>
  <c r="AE32" i="61" s="1"/>
  <c r="AL32" i="61" s="1" a="1"/>
  <c r="AL32" i="61" s="1"/>
  <c r="AD4" i="61"/>
  <c r="AE4" i="61" s="1"/>
  <c r="AL4" i="61" s="1" a="1"/>
  <c r="AL4" i="61" s="1"/>
  <c r="AM4" i="61" s="1"/>
  <c r="AD36" i="61"/>
  <c r="AE36" i="61" s="1"/>
  <c r="AL36" i="61" s="1" a="1"/>
  <c r="AL36" i="61" s="1"/>
  <c r="AD43" i="61"/>
  <c r="AE43" i="61" s="1"/>
  <c r="AL43" i="61" s="1" a="1"/>
  <c r="AL43" i="61" s="1"/>
  <c r="AD23" i="61"/>
  <c r="AE23" i="61" s="1"/>
  <c r="AL23" i="61" s="1" a="1"/>
  <c r="AL23" i="61" s="1"/>
  <c r="AD20" i="61"/>
  <c r="AE20" i="61" s="1"/>
  <c r="AL20" i="61" s="1" a="1"/>
  <c r="AL20" i="61" s="1"/>
  <c r="AD16" i="61"/>
  <c r="AE16" i="61" s="1"/>
  <c r="AL16" i="61" s="1" a="1"/>
  <c r="AL16" i="61" s="1"/>
  <c r="AM16" i="61" s="1"/>
  <c r="AD41" i="61"/>
  <c r="AE41" i="61" s="1"/>
  <c r="AL41" i="61" s="1" a="1"/>
  <c r="AL41" i="61" s="1"/>
  <c r="AD35" i="61"/>
  <c r="AE35" i="61" s="1"/>
  <c r="AL35" i="61" s="1" a="1"/>
  <c r="AL35" i="61" s="1"/>
  <c r="AD17" i="61"/>
  <c r="AE17" i="61" s="1"/>
  <c r="AL17" i="61" s="1" a="1"/>
  <c r="AL17" i="61" s="1"/>
  <c r="AD45" i="61"/>
  <c r="AE45" i="61" s="1"/>
  <c r="AL45" i="61" s="1" a="1"/>
  <c r="AL45" i="61" s="1"/>
  <c r="AM45" i="61" s="1"/>
  <c r="AD29" i="61"/>
  <c r="AE29" i="61" s="1"/>
  <c r="AL29" i="61" s="1" a="1"/>
  <c r="AL29" i="61" s="1"/>
  <c r="AD34" i="61"/>
  <c r="AE34" i="61" s="1"/>
  <c r="AL34" i="61" s="1" a="1"/>
  <c r="AL34" i="61" s="1"/>
  <c r="AD3" i="61"/>
  <c r="AD24" i="61"/>
  <c r="AE24" i="61" s="1"/>
  <c r="AL24" i="61" s="1" a="1"/>
  <c r="AL24" i="61" s="1"/>
  <c r="AD6" i="61"/>
  <c r="AE6" i="61" s="1"/>
  <c r="AL6" i="61" s="1" a="1"/>
  <c r="AL6" i="61" s="1"/>
  <c r="AM6" i="61" s="1"/>
  <c r="AD12" i="61"/>
  <c r="AE12" i="61" s="1"/>
  <c r="AL12" i="61" s="1" a="1"/>
  <c r="AL12" i="61" s="1"/>
  <c r="AD15" i="61"/>
  <c r="AE15" i="61" s="1"/>
  <c r="AL15" i="61" s="1" a="1"/>
  <c r="AL15" i="61" s="1"/>
  <c r="AM15" i="61" s="1"/>
  <c r="AD42" i="61"/>
  <c r="AE42" i="61" s="1"/>
  <c r="AL42" i="61" s="1" a="1"/>
  <c r="AL42" i="61" s="1"/>
  <c r="AD44" i="61"/>
  <c r="AE44" i="61" s="1"/>
  <c r="AL44" i="61" s="1" a="1"/>
  <c r="AL44" i="61" s="1"/>
  <c r="AD13" i="61"/>
  <c r="AE13" i="61" s="1"/>
  <c r="AL13" i="61" s="1" a="1"/>
  <c r="AL13" i="61" s="1"/>
  <c r="AM13" i="61" s="1"/>
  <c r="AD30" i="61"/>
  <c r="AE30" i="61" s="1"/>
  <c r="AL30" i="61" s="1" a="1"/>
  <c r="AL30" i="61" s="1"/>
  <c r="AM30" i="61" s="1"/>
  <c r="AD10" i="61"/>
  <c r="AE10" i="61" s="1"/>
  <c r="AL10" i="61" s="1" a="1"/>
  <c r="AL10" i="61" s="1"/>
  <c r="AM10" i="61" s="1"/>
  <c r="AD5" i="61"/>
  <c r="AE5" i="61" s="1"/>
  <c r="AL5" i="61" s="1" a="1"/>
  <c r="AL5" i="61" s="1"/>
  <c r="AM5" i="61" s="1"/>
  <c r="AD38" i="61"/>
  <c r="AE38" i="61" s="1"/>
  <c r="AL38" i="61" s="1" a="1"/>
  <c r="AL38" i="61" s="1"/>
  <c r="AD11" i="61"/>
  <c r="AE11" i="61" s="1"/>
  <c r="AL11" i="61" s="1" a="1"/>
  <c r="AL11" i="61" s="1"/>
  <c r="AM11" i="61" s="1"/>
  <c r="AD14" i="61"/>
  <c r="AE14" i="61" s="1"/>
  <c r="AL14" i="61" s="1" a="1"/>
  <c r="AL14" i="61" s="1"/>
  <c r="AD33" i="61"/>
  <c r="AD13" i="60"/>
  <c r="AD24" i="60"/>
  <c r="AD37" i="60"/>
  <c r="AD42" i="60"/>
  <c r="AD4" i="60"/>
  <c r="AD11" i="60"/>
  <c r="AD40" i="60"/>
  <c r="AD14" i="60"/>
  <c r="AD9" i="60"/>
  <c r="AD3" i="60"/>
  <c r="AD47" i="60"/>
  <c r="AD12" i="60"/>
  <c r="AD21" i="60"/>
  <c r="AD31" i="60"/>
  <c r="AD33" i="60"/>
  <c r="AD16" i="60"/>
  <c r="AD38" i="60"/>
  <c r="AD28" i="60"/>
  <c r="AD15" i="60"/>
  <c r="AD36" i="60"/>
  <c r="AD23" i="60"/>
  <c r="AD35" i="60"/>
  <c r="AD39" i="60"/>
  <c r="AD6" i="60"/>
  <c r="AD43" i="60"/>
  <c r="AD44" i="60"/>
  <c r="AD19" i="60"/>
  <c r="AD17" i="60"/>
  <c r="AD32" i="60"/>
  <c r="AD22" i="60"/>
  <c r="AD45" i="60"/>
  <c r="AD20" i="60"/>
  <c r="AD18" i="60"/>
  <c r="AD7" i="60"/>
  <c r="AD29" i="60"/>
  <c r="AD46" i="60"/>
  <c r="AD41" i="60"/>
  <c r="AD34" i="60"/>
  <c r="AD5" i="60"/>
  <c r="AD8" i="60"/>
  <c r="AD30" i="60"/>
  <c r="AD10" i="60"/>
  <c r="AD39" i="59"/>
  <c r="AE39" i="59" s="1"/>
  <c r="AL39" i="59" s="1" a="1"/>
  <c r="AL39" i="59" s="1"/>
  <c r="AP39" i="59" s="1"/>
  <c r="AD7" i="59"/>
  <c r="AE7" i="59" s="1"/>
  <c r="AL7" i="59" s="1" a="1"/>
  <c r="AL7" i="59" s="1"/>
  <c r="AD9" i="59"/>
  <c r="AE9" i="59" s="1"/>
  <c r="AL9" i="59" s="1" a="1"/>
  <c r="AL9" i="59" s="1"/>
  <c r="AD16" i="59"/>
  <c r="AE16" i="59" s="1"/>
  <c r="AL16" i="59" s="1" a="1"/>
  <c r="AL16" i="59" s="1"/>
  <c r="AD14" i="59"/>
  <c r="AE14" i="59" s="1"/>
  <c r="AL14" i="59" s="1" a="1"/>
  <c r="AL14" i="59" s="1"/>
  <c r="AP14" i="59" s="1"/>
  <c r="AD3" i="59"/>
  <c r="AD15" i="59"/>
  <c r="AE15" i="59" s="1"/>
  <c r="AL15" i="59" s="1" a="1"/>
  <c r="AL15" i="59" s="1"/>
  <c r="AD40" i="59"/>
  <c r="AE40" i="59" s="1"/>
  <c r="AL40" i="59" s="1" a="1"/>
  <c r="AL40" i="59" s="1"/>
  <c r="AN40" i="59" s="1"/>
  <c r="AD24" i="59"/>
  <c r="AE24" i="59" s="1"/>
  <c r="AL24" i="59" s="1" a="1"/>
  <c r="AL24" i="59" s="1"/>
  <c r="AP24" i="59" s="1"/>
  <c r="AD43" i="59"/>
  <c r="AE43" i="59" s="1"/>
  <c r="AL43" i="59" s="1" a="1"/>
  <c r="AL43" i="59" s="1"/>
  <c r="AP43" i="59" s="1"/>
  <c r="AD37" i="59"/>
  <c r="AE37" i="59" s="1"/>
  <c r="AL37" i="59" s="1" a="1"/>
  <c r="AL37" i="59" s="1"/>
  <c r="AD5" i="59"/>
  <c r="AE5" i="59" s="1"/>
  <c r="AL5" i="59" s="1" a="1"/>
  <c r="AL5" i="59" s="1"/>
  <c r="AD33" i="59"/>
  <c r="AE33" i="59" s="1"/>
  <c r="AL33" i="59" s="1" a="1"/>
  <c r="AL33" i="59" s="1"/>
  <c r="AD41" i="59"/>
  <c r="AE41" i="59" s="1"/>
  <c r="AL41" i="59" s="1" a="1"/>
  <c r="AL41" i="59" s="1"/>
  <c r="AN41" i="59" s="1"/>
  <c r="AD4" i="59"/>
  <c r="AE4" i="59" s="1"/>
  <c r="AL4" i="59" s="1" a="1"/>
  <c r="AL4" i="59" s="1"/>
  <c r="AD36" i="59"/>
  <c r="AE36" i="59" s="1"/>
  <c r="AL36" i="59" s="1" a="1"/>
  <c r="AL36" i="59" s="1"/>
  <c r="AP36" i="59" s="1"/>
  <c r="AD44" i="59"/>
  <c r="AE44" i="59" s="1"/>
  <c r="AL44" i="59" s="1" a="1"/>
  <c r="AL44" i="59" s="1"/>
  <c r="AP44" i="59" s="1"/>
  <c r="AD18" i="59"/>
  <c r="AE18" i="59" s="1"/>
  <c r="AL18" i="59" s="1" a="1"/>
  <c r="AL18" i="59" s="1"/>
  <c r="AN18" i="59" s="1"/>
  <c r="AD35" i="59"/>
  <c r="AE35" i="59" s="1"/>
  <c r="AL35" i="59" s="1" a="1"/>
  <c r="AL35" i="59" s="1"/>
  <c r="AN35" i="59" s="1"/>
  <c r="AD10" i="59"/>
  <c r="AE10" i="59" s="1"/>
  <c r="AL10" i="59" s="1" a="1"/>
  <c r="AL10" i="59" s="1"/>
  <c r="AD12" i="59"/>
  <c r="AE12" i="59" s="1"/>
  <c r="AL12" i="59" s="1" a="1"/>
  <c r="AL12" i="59" s="1"/>
  <c r="AP12" i="59" s="1"/>
  <c r="AD22" i="59"/>
  <c r="AE22" i="59" s="1"/>
  <c r="AL22" i="59" s="1" a="1"/>
  <c r="AL22" i="59" s="1"/>
  <c r="AP22" i="59" s="1"/>
  <c r="AD17" i="59"/>
  <c r="AE17" i="59" s="1"/>
  <c r="AL17" i="59" s="1" a="1"/>
  <c r="AL17" i="59" s="1"/>
  <c r="AP17" i="59" s="1"/>
  <c r="AD8" i="59"/>
  <c r="AE8" i="59" s="1"/>
  <c r="AL8" i="59" s="1" a="1"/>
  <c r="AL8" i="59" s="1"/>
  <c r="AD6" i="59"/>
  <c r="AE6" i="59" s="1"/>
  <c r="AL6" i="59" s="1" a="1"/>
  <c r="AL6" i="59" s="1"/>
  <c r="AD45" i="59"/>
  <c r="AE45" i="59" s="1"/>
  <c r="AL45" i="59" s="1" a="1"/>
  <c r="AL45" i="59" s="1"/>
  <c r="AD21" i="59"/>
  <c r="AE21" i="59" s="1"/>
  <c r="AL21" i="59" s="1" a="1"/>
  <c r="AL21" i="59" s="1"/>
  <c r="AP21" i="59" s="1"/>
  <c r="AD32" i="59"/>
  <c r="AE32" i="59" s="1"/>
  <c r="AL32" i="59" s="1" a="1"/>
  <c r="AL32" i="59" s="1"/>
  <c r="AN32" i="59" s="1"/>
  <c r="AD11" i="59"/>
  <c r="AE11" i="59" s="1"/>
  <c r="AL11" i="59" s="1" a="1"/>
  <c r="AL11" i="59" s="1"/>
  <c r="AD30" i="59"/>
  <c r="AE30" i="59" s="1"/>
  <c r="AL30" i="59" s="1" a="1"/>
  <c r="AL30" i="59" s="1"/>
  <c r="AD46" i="59"/>
  <c r="AE46" i="59" s="1"/>
  <c r="AL46" i="59" s="1" a="1"/>
  <c r="AL46" i="59" s="1"/>
  <c r="AP46" i="59" s="1"/>
  <c r="AD20" i="59"/>
  <c r="AE20" i="59" s="1"/>
  <c r="AL20" i="59" s="1" a="1"/>
  <c r="AL20" i="59" s="1"/>
  <c r="AP20" i="59" s="1"/>
  <c r="AD38" i="59"/>
  <c r="AE38" i="59" s="1"/>
  <c r="AL38" i="59" s="1" a="1"/>
  <c r="AL38" i="59" s="1"/>
  <c r="AP38" i="59" s="1"/>
  <c r="AD13" i="59"/>
  <c r="AE13" i="59" s="1"/>
  <c r="AL13" i="59" s="1" a="1"/>
  <c r="AL13" i="59" s="1"/>
  <c r="AD23" i="59"/>
  <c r="AE23" i="59" s="1"/>
  <c r="AL23" i="59" s="1" a="1"/>
  <c r="AL23" i="59" s="1"/>
  <c r="AP23" i="59" s="1"/>
  <c r="AD28" i="59"/>
  <c r="AE28" i="59" s="1"/>
  <c r="AD19" i="59"/>
  <c r="AE19" i="59" s="1"/>
  <c r="AL19" i="59" s="1" a="1"/>
  <c r="AL19" i="59" s="1"/>
  <c r="AN19" i="59" s="1"/>
  <c r="AD47" i="59"/>
  <c r="AE47" i="59" s="1"/>
  <c r="AL47" i="59" s="1" a="1"/>
  <c r="AL47" i="59" s="1"/>
  <c r="AN47" i="59" s="1"/>
  <c r="AD42" i="59"/>
  <c r="AE42" i="59" s="1"/>
  <c r="AL42" i="59" s="1" a="1"/>
  <c r="AL42" i="59" s="1"/>
  <c r="AP42" i="59" s="1"/>
  <c r="AD31" i="59"/>
  <c r="AE31" i="59" s="1"/>
  <c r="AL31" i="59" s="1" a="1"/>
  <c r="AL31" i="59" s="1"/>
  <c r="AP31" i="59" s="1"/>
  <c r="AD34" i="59"/>
  <c r="AE34" i="59" s="1"/>
  <c r="AL34" i="59" s="1" a="1"/>
  <c r="AL34" i="59" s="1"/>
  <c r="AP34" i="59" s="1"/>
  <c r="AD29" i="59"/>
  <c r="AE29" i="59" s="1"/>
  <c r="AL29" i="59" s="1" a="1"/>
  <c r="AL29" i="59" s="1"/>
  <c r="AP29" i="59" s="1"/>
  <c r="AD28" i="54"/>
  <c r="AD31" i="54"/>
  <c r="AD46" i="54"/>
  <c r="AD39" i="54"/>
  <c r="AD32" i="54"/>
  <c r="AD30" i="54"/>
  <c r="AD45" i="54"/>
  <c r="AD41" i="54"/>
  <c r="AD37" i="54"/>
  <c r="AD43" i="54"/>
  <c r="AD33" i="54"/>
  <c r="AD36" i="54"/>
  <c r="AD47" i="54"/>
  <c r="AD40" i="54"/>
  <c r="AD34" i="54"/>
  <c r="AD29" i="54"/>
  <c r="AD44" i="54"/>
  <c r="AD42" i="54"/>
  <c r="AD38" i="54"/>
  <c r="AD35" i="54"/>
  <c r="AD3" i="54"/>
  <c r="AD20" i="54"/>
  <c r="AD18" i="54"/>
  <c r="AD23" i="54"/>
  <c r="AD17" i="54"/>
  <c r="AD19" i="54"/>
  <c r="AD24" i="54"/>
  <c r="AD14" i="54"/>
  <c r="AD22" i="54"/>
  <c r="AD7" i="54"/>
  <c r="AD16" i="54"/>
  <c r="AD11" i="54"/>
  <c r="AD15" i="54"/>
  <c r="AD10" i="54"/>
  <c r="AD12" i="54"/>
  <c r="AD21" i="54"/>
  <c r="AD13" i="54"/>
  <c r="AD6" i="54"/>
  <c r="AD9" i="54"/>
  <c r="AD8" i="54"/>
  <c r="AD4" i="54"/>
  <c r="AD5" i="54"/>
  <c r="W51" i="63"/>
  <c r="AE1" i="63"/>
  <c r="V44" i="63"/>
  <c r="V31" i="63"/>
  <c r="V8" i="63"/>
  <c r="V14" i="63"/>
  <c r="V19" i="63"/>
  <c r="V22" i="63"/>
  <c r="V7" i="63"/>
  <c r="V35" i="63"/>
  <c r="V5" i="63"/>
  <c r="V36" i="63"/>
  <c r="V21" i="63"/>
  <c r="V4" i="63"/>
  <c r="V43" i="63"/>
  <c r="V13" i="63"/>
  <c r="V15" i="63"/>
  <c r="V3" i="63"/>
  <c r="V10" i="63"/>
  <c r="V37" i="63"/>
  <c r="V30" i="63"/>
  <c r="V11" i="63"/>
  <c r="V32" i="63"/>
  <c r="V33" i="63"/>
  <c r="V41" i="63"/>
  <c r="V24" i="63"/>
  <c r="V23" i="63"/>
  <c r="V34" i="63"/>
  <c r="V9" i="63"/>
  <c r="V18" i="63"/>
  <c r="V45" i="63"/>
  <c r="V39" i="63"/>
  <c r="V6" i="63"/>
  <c r="V28" i="63"/>
  <c r="V47" i="63"/>
  <c r="V12" i="63"/>
  <c r="V17" i="63"/>
  <c r="V16" i="63"/>
  <c r="V20" i="63"/>
  <c r="V42" i="63"/>
  <c r="V40" i="63"/>
  <c r="V38" i="63"/>
  <c r="V46" i="63"/>
  <c r="Y51" i="63"/>
  <c r="V29" i="63"/>
  <c r="V21" i="62"/>
  <c r="V3" i="62"/>
  <c r="V16" i="62"/>
  <c r="V5" i="62"/>
  <c r="AE1" i="62"/>
  <c r="Y51" i="62"/>
  <c r="V23" i="62"/>
  <c r="V19" i="62"/>
  <c r="V28" i="62"/>
  <c r="V24" i="62"/>
  <c r="V34" i="62"/>
  <c r="V20" i="62"/>
  <c r="V29" i="62"/>
  <c r="V36" i="62"/>
  <c r="V41" i="62"/>
  <c r="V31" i="62"/>
  <c r="V17" i="62"/>
  <c r="V39" i="62"/>
  <c r="V7" i="62"/>
  <c r="V14" i="62"/>
  <c r="V18" i="62"/>
  <c r="V35" i="62"/>
  <c r="V43" i="62"/>
  <c r="V22" i="62"/>
  <c r="V42" i="62"/>
  <c r="V30" i="62"/>
  <c r="V13" i="62"/>
  <c r="V47" i="62"/>
  <c r="V4" i="62"/>
  <c r="V45" i="62"/>
  <c r="V38" i="62"/>
  <c r="V8" i="62"/>
  <c r="V6" i="62"/>
  <c r="V40" i="62"/>
  <c r="V9" i="62"/>
  <c r="V12" i="62"/>
  <c r="V15" i="62"/>
  <c r="V10" i="62"/>
  <c r="V32" i="62"/>
  <c r="V37" i="62"/>
  <c r="V11" i="62"/>
  <c r="V33" i="62"/>
  <c r="V46" i="62"/>
  <c r="W51" i="62"/>
  <c r="AE33" i="61"/>
  <c r="AL33" i="61" s="1" a="1"/>
  <c r="AL33" i="61" s="1"/>
  <c r="AM33" i="61" s="1"/>
  <c r="V49" i="54"/>
  <c r="V26" i="54"/>
  <c r="D31" i="50"/>
  <c r="D35" i="50"/>
  <c r="D38" i="50"/>
  <c r="D46" i="50"/>
  <c r="K8" i="50"/>
  <c r="K19" i="50"/>
  <c r="K30" i="50"/>
  <c r="K33" i="50"/>
  <c r="K39" i="50"/>
  <c r="K46" i="50"/>
  <c r="K34" i="50"/>
  <c r="K40" i="50"/>
  <c r="K47" i="50"/>
  <c r="K36" i="50"/>
  <c r="K44" i="50"/>
  <c r="K32" i="50"/>
  <c r="K41" i="50"/>
  <c r="K48" i="50"/>
  <c r="K43" i="50"/>
  <c r="K37" i="50"/>
  <c r="K38" i="50"/>
  <c r="K35" i="50"/>
  <c r="K42" i="50"/>
  <c r="K49" i="50"/>
  <c r="K31" i="50"/>
  <c r="K24" i="50"/>
  <c r="K10" i="50"/>
  <c r="K11" i="50"/>
  <c r="K16" i="50"/>
  <c r="K18" i="50"/>
  <c r="K9" i="50"/>
  <c r="K17" i="50"/>
  <c r="K25" i="50"/>
  <c r="K4" i="50"/>
  <c r="K12" i="50"/>
  <c r="K20" i="50"/>
  <c r="K5" i="50"/>
  <c r="K13" i="50"/>
  <c r="K21" i="50"/>
  <c r="K6" i="50"/>
  <c r="K14" i="50"/>
  <c r="K22" i="50"/>
  <c r="K7" i="50"/>
  <c r="K15" i="50"/>
  <c r="D37" i="50"/>
  <c r="D42" i="50"/>
  <c r="D33" i="50"/>
  <c r="D34" i="50"/>
  <c r="D39" i="50"/>
  <c r="D32" i="50"/>
  <c r="D36" i="50"/>
  <c r="D40" i="50"/>
  <c r="D44" i="50"/>
  <c r="D48" i="50"/>
  <c r="D41" i="50"/>
  <c r="D45" i="50"/>
  <c r="D49" i="50"/>
  <c r="D43" i="50"/>
  <c r="D10" i="50"/>
  <c r="D18" i="50"/>
  <c r="C51" i="49"/>
  <c r="K51" i="49"/>
  <c r="E27" i="6"/>
  <c r="F33" i="52"/>
  <c r="E34" i="52"/>
  <c r="M11" i="52"/>
  <c r="G11" i="52" s="1"/>
  <c r="L12" i="52"/>
  <c r="M9" i="52"/>
  <c r="G9" i="52" s="1"/>
  <c r="L10" i="52"/>
  <c r="M10" i="52" s="1"/>
  <c r="G10" i="52" s="1"/>
  <c r="F8" i="52"/>
  <c r="E9" i="52"/>
  <c r="E11" i="52"/>
  <c r="L33" i="52"/>
  <c r="M32" i="52"/>
  <c r="G32" i="52" s="1"/>
  <c r="R23" i="49"/>
  <c r="O23" i="49" s="1"/>
  <c r="U32" i="49"/>
  <c r="Y32" i="49" s="1"/>
  <c r="D6" i="50"/>
  <c r="D14" i="50"/>
  <c r="D22" i="50"/>
  <c r="D5" i="50"/>
  <c r="D13" i="50"/>
  <c r="D21" i="50"/>
  <c r="E30" i="50"/>
  <c r="R24" i="49"/>
  <c r="W24" i="49" s="1"/>
  <c r="D4" i="50"/>
  <c r="D12" i="50"/>
  <c r="D20" i="50"/>
  <c r="D11" i="50"/>
  <c r="D19" i="50"/>
  <c r="D9" i="50"/>
  <c r="D17" i="50"/>
  <c r="D25" i="50"/>
  <c r="D8" i="50"/>
  <c r="D16" i="50"/>
  <c r="D24" i="50"/>
  <c r="L4" i="50"/>
  <c r="M4" i="50" s="1"/>
  <c r="G4" i="50" s="1"/>
  <c r="D7" i="50"/>
  <c r="D15" i="50"/>
  <c r="R46" i="49"/>
  <c r="U13" i="49"/>
  <c r="Y13" i="49" s="1"/>
  <c r="R18" i="49"/>
  <c r="AG18" i="49" s="1"/>
  <c r="AM18" i="49" s="1"/>
  <c r="U30" i="49"/>
  <c r="Y30" i="49" s="1"/>
  <c r="U23" i="49"/>
  <c r="Y23" i="49" s="1"/>
  <c r="U18" i="49"/>
  <c r="Y18" i="49" s="1"/>
  <c r="U24" i="49"/>
  <c r="Y24" i="49" s="1"/>
  <c r="AJ40" i="49"/>
  <c r="AJ10" i="49"/>
  <c r="U20" i="49"/>
  <c r="Y20" i="49" s="1"/>
  <c r="R21" i="49"/>
  <c r="AI21" i="49" s="1"/>
  <c r="U40" i="49"/>
  <c r="Y40" i="49" s="1"/>
  <c r="R16" i="49"/>
  <c r="W16" i="49" s="1"/>
  <c r="U42" i="49"/>
  <c r="Y42" i="49" s="1"/>
  <c r="U34" i="49"/>
  <c r="Y34" i="49" s="1"/>
  <c r="U6" i="49"/>
  <c r="Y6" i="49" s="1"/>
  <c r="U14" i="49"/>
  <c r="Y14" i="49" s="1"/>
  <c r="U36" i="49"/>
  <c r="Y36" i="49" s="1"/>
  <c r="AJ33" i="49"/>
  <c r="U47" i="49"/>
  <c r="Y47" i="49" s="1"/>
  <c r="R4" i="49"/>
  <c r="AI4" i="49" s="1"/>
  <c r="AJ19" i="49"/>
  <c r="U5" i="49"/>
  <c r="Y5" i="49" s="1"/>
  <c r="AJ9" i="49"/>
  <c r="R17" i="49"/>
  <c r="AG17" i="49" s="1"/>
  <c r="AM17" i="49" s="1"/>
  <c r="U43" i="49"/>
  <c r="Y43" i="49" s="1"/>
  <c r="AJ45" i="49"/>
  <c r="R6" i="49"/>
  <c r="W6" i="49" s="1"/>
  <c r="U12" i="49"/>
  <c r="Y12" i="49" s="1"/>
  <c r="R13" i="49"/>
  <c r="AI13" i="49" s="1"/>
  <c r="U44" i="49"/>
  <c r="Y44" i="49" s="1"/>
  <c r="U7" i="49"/>
  <c r="Y7" i="49" s="1"/>
  <c r="U8" i="49"/>
  <c r="Y8" i="49" s="1"/>
  <c r="R19" i="49"/>
  <c r="AI19" i="49" s="1"/>
  <c r="R34" i="49"/>
  <c r="AI34" i="49" s="1"/>
  <c r="U46" i="49"/>
  <c r="Y46" i="49" s="1"/>
  <c r="AJ5" i="49"/>
  <c r="AJ13" i="49"/>
  <c r="U19" i="49"/>
  <c r="Y19" i="49" s="1"/>
  <c r="AJ42" i="49"/>
  <c r="R15" i="49"/>
  <c r="O15" i="49" s="1"/>
  <c r="U3" i="49"/>
  <c r="Y3" i="49" s="1"/>
  <c r="R5" i="49"/>
  <c r="O5" i="49" s="1"/>
  <c r="U35" i="49"/>
  <c r="Y35" i="49" s="1"/>
  <c r="AJ14" i="49"/>
  <c r="R11" i="49"/>
  <c r="W11" i="49" s="1"/>
  <c r="S49" i="49"/>
  <c r="H28" i="6" s="1"/>
  <c r="R36" i="49"/>
  <c r="AI36" i="49" s="1"/>
  <c r="R39" i="49"/>
  <c r="U41" i="49"/>
  <c r="Y41" i="49" s="1"/>
  <c r="R42" i="49"/>
  <c r="AI42" i="49" s="1"/>
  <c r="R47" i="49"/>
  <c r="U11" i="49"/>
  <c r="Y11" i="49" s="1"/>
  <c r="U17" i="49"/>
  <c r="Y17" i="49" s="1"/>
  <c r="R20" i="49"/>
  <c r="U21" i="49"/>
  <c r="Y21" i="49" s="1"/>
  <c r="R22" i="49"/>
  <c r="AG22" i="49" s="1"/>
  <c r="AM22" i="49" s="1"/>
  <c r="AJ22" i="49"/>
  <c r="U39" i="49"/>
  <c r="Y39" i="49" s="1"/>
  <c r="U45" i="49"/>
  <c r="Y45" i="49" s="1"/>
  <c r="AJ46" i="49"/>
  <c r="AJ18" i="49"/>
  <c r="U28" i="49"/>
  <c r="Y28" i="49" s="1"/>
  <c r="AK46" i="49"/>
  <c r="AK42" i="49"/>
  <c r="AK16" i="49"/>
  <c r="AJ15" i="49"/>
  <c r="U16" i="49"/>
  <c r="Y16" i="49" s="1"/>
  <c r="U22" i="49"/>
  <c r="Y22" i="49" s="1"/>
  <c r="AJ35" i="49"/>
  <c r="AJ38" i="49"/>
  <c r="AJ3" i="49"/>
  <c r="AK24" i="49"/>
  <c r="Z49" i="49"/>
  <c r="L28" i="6" s="1"/>
  <c r="AJ34" i="49"/>
  <c r="U37" i="49"/>
  <c r="Y37" i="49" s="1"/>
  <c r="R38" i="49"/>
  <c r="R40" i="49"/>
  <c r="AI40" i="49" s="1"/>
  <c r="R43" i="49"/>
  <c r="W43" i="49" s="1"/>
  <c r="U10" i="49"/>
  <c r="Y10" i="49" s="1"/>
  <c r="U9" i="49"/>
  <c r="Y9" i="49" s="1"/>
  <c r="AK19" i="49"/>
  <c r="AJ23" i="49"/>
  <c r="AJ36" i="49"/>
  <c r="U15" i="49"/>
  <c r="Y15" i="49" s="1"/>
  <c r="R28" i="49"/>
  <c r="W28" i="49" s="1"/>
  <c r="AJ28" i="49"/>
  <c r="U38" i="49"/>
  <c r="Y38" i="49" s="1"/>
  <c r="R8" i="49"/>
  <c r="AJ8" i="49"/>
  <c r="R41" i="49"/>
  <c r="AK41" i="49"/>
  <c r="AJ41" i="49"/>
  <c r="P26" i="49"/>
  <c r="F27" i="6" s="1"/>
  <c r="R3" i="49"/>
  <c r="AK3" i="49"/>
  <c r="I26" i="49"/>
  <c r="AJ44" i="49"/>
  <c r="R44" i="49"/>
  <c r="AK44" i="49"/>
  <c r="S26" i="49"/>
  <c r="H27" i="6" s="1"/>
  <c r="Z26" i="49"/>
  <c r="L27" i="6" s="1"/>
  <c r="R29" i="49"/>
  <c r="AK29" i="49"/>
  <c r="AJ29" i="49"/>
  <c r="P49" i="49"/>
  <c r="F28" i="6" s="1"/>
  <c r="R7" i="49"/>
  <c r="AJ7" i="49"/>
  <c r="AK7" i="49"/>
  <c r="X49" i="49"/>
  <c r="M28" i="6" s="1"/>
  <c r="AH48" i="49"/>
  <c r="AK32" i="49"/>
  <c r="AJ32" i="49"/>
  <c r="X26" i="49"/>
  <c r="M27" i="6" s="1"/>
  <c r="U4" i="49"/>
  <c r="AJ6" i="49"/>
  <c r="AJ12" i="49"/>
  <c r="R12" i="49"/>
  <c r="R14" i="49"/>
  <c r="R32" i="49"/>
  <c r="U33" i="49"/>
  <c r="T49" i="49"/>
  <c r="I28" i="6" s="1"/>
  <c r="AK9" i="49"/>
  <c r="R9" i="49"/>
  <c r="R30" i="49"/>
  <c r="Q49" i="49"/>
  <c r="G28" i="6" s="1"/>
  <c r="R31" i="49"/>
  <c r="AJ31" i="49"/>
  <c r="T26" i="49"/>
  <c r="I27" i="6" s="1"/>
  <c r="R10" i="49"/>
  <c r="AK10" i="49"/>
  <c r="R45" i="49"/>
  <c r="AK45" i="49"/>
  <c r="AJ11" i="49"/>
  <c r="AJ16" i="49"/>
  <c r="AK18" i="49"/>
  <c r="AJ20" i="49"/>
  <c r="AK22" i="49"/>
  <c r="AJ24" i="49"/>
  <c r="I49" i="49"/>
  <c r="U29" i="49"/>
  <c r="AJ30" i="49"/>
  <c r="U31" i="49"/>
  <c r="R37" i="49"/>
  <c r="AK37" i="49"/>
  <c r="Q26" i="49"/>
  <c r="G27" i="6" s="1"/>
  <c r="AJ4" i="49"/>
  <c r="R33" i="49"/>
  <c r="AK33" i="49"/>
  <c r="AK40" i="49"/>
  <c r="R35" i="49"/>
  <c r="AJ37" i="49"/>
  <c r="AJ17" i="49"/>
  <c r="AJ21" i="49"/>
  <c r="AJ39" i="49"/>
  <c r="AJ43" i="49"/>
  <c r="AJ47" i="49"/>
  <c r="AD3" i="18"/>
  <c r="M35" i="64" l="1"/>
  <c r="G35" i="64" s="1"/>
  <c r="L36" i="64"/>
  <c r="V26" i="62"/>
  <c r="V51" i="61"/>
  <c r="V51" i="60"/>
  <c r="V51" i="59"/>
  <c r="AP7" i="59"/>
  <c r="AM7" i="59"/>
  <c r="AP6" i="59"/>
  <c r="AM6" i="59"/>
  <c r="AN4" i="59"/>
  <c r="AM4" i="59"/>
  <c r="AP15" i="59"/>
  <c r="AM15" i="59"/>
  <c r="AP13" i="59"/>
  <c r="AM13" i="59"/>
  <c r="AP30" i="59"/>
  <c r="AM30" i="59"/>
  <c r="AP9" i="59"/>
  <c r="AM9" i="59"/>
  <c r="AP11" i="59"/>
  <c r="AM11" i="59"/>
  <c r="AP33" i="59"/>
  <c r="AM33" i="59"/>
  <c r="AN37" i="59"/>
  <c r="AM37" i="59"/>
  <c r="V49" i="62"/>
  <c r="V51" i="62" s="1"/>
  <c r="AP45" i="59"/>
  <c r="AM45" i="59"/>
  <c r="AN10" i="59"/>
  <c r="AM10" i="59"/>
  <c r="AP5" i="59"/>
  <c r="AM5" i="59"/>
  <c r="AP16" i="59"/>
  <c r="AM16" i="59"/>
  <c r="M13" i="66"/>
  <c r="G13" i="66" s="1"/>
  <c r="L14" i="66"/>
  <c r="M37" i="66"/>
  <c r="G37" i="66" s="1"/>
  <c r="L38" i="66"/>
  <c r="F38" i="66"/>
  <c r="E39" i="66"/>
  <c r="F12" i="66"/>
  <c r="E13" i="66"/>
  <c r="F37" i="65"/>
  <c r="E38" i="65"/>
  <c r="M13" i="65"/>
  <c r="G13" i="65" s="1"/>
  <c r="L14" i="65"/>
  <c r="F15" i="65"/>
  <c r="E16" i="65"/>
  <c r="M37" i="65"/>
  <c r="G37" i="65" s="1"/>
  <c r="L38" i="65"/>
  <c r="G31" i="52"/>
  <c r="G8" i="52"/>
  <c r="F13" i="64"/>
  <c r="E14" i="64"/>
  <c r="M13" i="64"/>
  <c r="L14" i="64"/>
  <c r="F35" i="64"/>
  <c r="E36" i="64"/>
  <c r="J28" i="6"/>
  <c r="AD49" i="61"/>
  <c r="X36" i="6" s="1"/>
  <c r="Z36" i="6" s="1"/>
  <c r="AD26" i="61"/>
  <c r="X35" i="6" s="1"/>
  <c r="Z35" i="6" s="1"/>
  <c r="AD49" i="60"/>
  <c r="X34" i="6" s="1"/>
  <c r="Z34" i="6" s="1"/>
  <c r="AD26" i="60"/>
  <c r="X33" i="6" s="1"/>
  <c r="Z33" i="6" s="1"/>
  <c r="AP8" i="59"/>
  <c r="AN8" i="59"/>
  <c r="AD26" i="59"/>
  <c r="X31" i="6" s="1"/>
  <c r="Z31" i="6" s="1"/>
  <c r="AD49" i="59"/>
  <c r="X32" i="6" s="1"/>
  <c r="Z32" i="6" s="1"/>
  <c r="AD3" i="63"/>
  <c r="AD28" i="63"/>
  <c r="AE39" i="54"/>
  <c r="AL39" i="54" s="1" a="1"/>
  <c r="AL39" i="54" s="1"/>
  <c r="AP39" i="54" s="1"/>
  <c r="AD39" i="63"/>
  <c r="AE40" i="54"/>
  <c r="AL40" i="54" s="1" a="1"/>
  <c r="AL40" i="54" s="1"/>
  <c r="AN40" i="54" s="1"/>
  <c r="AD40" i="63"/>
  <c r="AE41" i="54"/>
  <c r="AL41" i="54" s="1" a="1"/>
  <c r="AL41" i="54" s="1"/>
  <c r="AP41" i="54" s="1"/>
  <c r="AD41" i="63"/>
  <c r="AE29" i="54"/>
  <c r="AL29" i="54" s="1" a="1"/>
  <c r="AL29" i="54" s="1"/>
  <c r="AP29" i="54" s="1"/>
  <c r="AD29" i="63"/>
  <c r="AE15" i="54"/>
  <c r="AL15" i="54" s="1" a="1"/>
  <c r="AL15" i="54" s="1"/>
  <c r="AP15" i="54" s="1"/>
  <c r="AD15" i="63"/>
  <c r="AE19" i="54"/>
  <c r="AL19" i="54" s="1" a="1"/>
  <c r="AL19" i="54" s="1"/>
  <c r="AP19" i="54" s="1"/>
  <c r="AD19" i="63"/>
  <c r="AE31" i="54"/>
  <c r="AL31" i="54" s="1" a="1"/>
  <c r="AL31" i="54" s="1"/>
  <c r="AN31" i="54" s="1"/>
  <c r="AD31" i="63"/>
  <c r="AE30" i="54"/>
  <c r="AL30" i="54" s="1" a="1"/>
  <c r="AL30" i="54" s="1"/>
  <c r="AP30" i="54" s="1"/>
  <c r="AD30" i="63"/>
  <c r="AE32" i="54"/>
  <c r="AL32" i="54" s="1" a="1"/>
  <c r="AL32" i="54" s="1"/>
  <c r="AP32" i="54" s="1"/>
  <c r="AD32" i="63"/>
  <c r="AE34" i="54"/>
  <c r="AL34" i="54" s="1" a="1"/>
  <c r="AL34" i="54" s="1"/>
  <c r="AP34" i="54" s="1"/>
  <c r="AD34" i="63"/>
  <c r="AE21" i="54"/>
  <c r="AL21" i="54" s="1" a="1"/>
  <c r="AL21" i="54" s="1"/>
  <c r="AN21" i="54" s="1"/>
  <c r="AD21" i="63"/>
  <c r="AE6" i="54"/>
  <c r="AL6" i="54" s="1" a="1"/>
  <c r="AL6" i="54" s="1"/>
  <c r="AN6" i="54" s="1"/>
  <c r="AD6" i="63"/>
  <c r="AE23" i="54"/>
  <c r="AL23" i="54" s="1" a="1"/>
  <c r="AL23" i="54" s="1"/>
  <c r="AP23" i="54" s="1"/>
  <c r="AD23" i="63"/>
  <c r="AE9" i="54"/>
  <c r="AL9" i="54" s="1" a="1"/>
  <c r="AL9" i="54" s="1"/>
  <c r="AP9" i="54" s="1"/>
  <c r="AD9" i="63"/>
  <c r="AE22" i="54"/>
  <c r="AL22" i="54" s="1" a="1"/>
  <c r="AL22" i="54" s="1"/>
  <c r="AP22" i="54" s="1"/>
  <c r="AD22" i="63"/>
  <c r="AE36" i="54"/>
  <c r="AL36" i="54" s="1" a="1"/>
  <c r="AL36" i="54" s="1"/>
  <c r="AN36" i="54" s="1"/>
  <c r="AD36" i="63"/>
  <c r="AE42" i="54"/>
  <c r="AL42" i="54" s="1" a="1"/>
  <c r="AL42" i="54" s="1"/>
  <c r="AP42" i="54" s="1"/>
  <c r="AD42" i="63"/>
  <c r="AE5" i="54"/>
  <c r="AL5" i="54" s="1" a="1"/>
  <c r="AL5" i="54" s="1"/>
  <c r="AN5" i="54" s="1"/>
  <c r="AD5" i="63"/>
  <c r="AE10" i="54"/>
  <c r="AL10" i="54" s="1" a="1"/>
  <c r="AL10" i="54" s="1"/>
  <c r="AP10" i="54" s="1"/>
  <c r="AD10" i="63"/>
  <c r="AE33" i="54"/>
  <c r="AL33" i="54" s="1" a="1"/>
  <c r="AL33" i="54" s="1"/>
  <c r="AP33" i="54" s="1"/>
  <c r="AD33" i="63"/>
  <c r="AE7" i="54"/>
  <c r="AL7" i="54" s="1" a="1"/>
  <c r="AL7" i="54" s="1"/>
  <c r="AP7" i="54" s="1"/>
  <c r="AD7" i="63"/>
  <c r="AE24" i="54"/>
  <c r="AL24" i="54" s="1" a="1"/>
  <c r="AL24" i="54" s="1"/>
  <c r="AP24" i="54" s="1"/>
  <c r="AD24" i="63"/>
  <c r="AE12" i="54"/>
  <c r="AL12" i="54" s="1" a="1"/>
  <c r="AL12" i="54" s="1"/>
  <c r="AN12" i="54" s="1"/>
  <c r="AD12" i="63"/>
  <c r="AE13" i="54"/>
  <c r="AL13" i="54" s="1" a="1"/>
  <c r="AL13" i="54" s="1"/>
  <c r="AN13" i="54" s="1"/>
  <c r="AD13" i="63"/>
  <c r="AE14" i="54"/>
  <c r="AL14" i="54" s="1" a="1"/>
  <c r="AL14" i="54" s="1"/>
  <c r="AP14" i="54" s="1"/>
  <c r="AD14" i="63"/>
  <c r="AE38" i="54"/>
  <c r="AL38" i="54" s="1" a="1"/>
  <c r="AL38" i="54" s="1"/>
  <c r="AP38" i="54" s="1"/>
  <c r="AD38" i="63"/>
  <c r="AE4" i="54"/>
  <c r="AL4" i="54" s="1" a="1"/>
  <c r="AL4" i="54" s="1"/>
  <c r="AP4" i="54" s="1"/>
  <c r="AD4" i="63"/>
  <c r="AE47" i="54"/>
  <c r="AL47" i="54" s="1" a="1"/>
  <c r="AL47" i="54" s="1"/>
  <c r="AP47" i="54" s="1"/>
  <c r="AD47" i="63"/>
  <c r="AE43" i="54"/>
  <c r="AL43" i="54" s="1" a="1"/>
  <c r="AL43" i="54" s="1"/>
  <c r="AP43" i="54" s="1"/>
  <c r="AD43" i="63"/>
  <c r="AE18" i="54"/>
  <c r="AL18" i="54" s="1" a="1"/>
  <c r="AL18" i="54" s="1"/>
  <c r="AP18" i="54" s="1"/>
  <c r="AD18" i="63"/>
  <c r="AE11" i="54"/>
  <c r="AL11" i="54" s="1" a="1"/>
  <c r="AL11" i="54" s="1"/>
  <c r="AP11" i="54" s="1"/>
  <c r="AD11" i="63"/>
  <c r="AE35" i="54"/>
  <c r="AL35" i="54" s="1" a="1"/>
  <c r="AL35" i="54" s="1"/>
  <c r="AP35" i="54" s="1"/>
  <c r="AD35" i="63"/>
  <c r="AE16" i="54"/>
  <c r="AL16" i="54" s="1" a="1"/>
  <c r="AL16" i="54" s="1"/>
  <c r="AP16" i="54" s="1"/>
  <c r="AD16" i="63"/>
  <c r="AE17" i="54"/>
  <c r="AL17" i="54" s="1" a="1"/>
  <c r="AL17" i="54" s="1"/>
  <c r="AN17" i="54" s="1"/>
  <c r="AD17" i="63"/>
  <c r="AE37" i="54"/>
  <c r="AL37" i="54" s="1" a="1"/>
  <c r="AL37" i="54" s="1"/>
  <c r="AN37" i="54" s="1"/>
  <c r="AD37" i="63"/>
  <c r="AE46" i="54"/>
  <c r="AL46" i="54" s="1" a="1"/>
  <c r="AL46" i="54" s="1"/>
  <c r="AN46" i="54" s="1"/>
  <c r="AD46" i="63"/>
  <c r="AE8" i="54"/>
  <c r="AL8" i="54" s="1" a="1"/>
  <c r="AL8" i="54" s="1"/>
  <c r="AP8" i="54" s="1"/>
  <c r="AD8" i="63"/>
  <c r="AE44" i="54"/>
  <c r="AL44" i="54" s="1" a="1"/>
  <c r="AL44" i="54" s="1"/>
  <c r="AD44" i="63"/>
  <c r="AE45" i="54"/>
  <c r="AL45" i="54" s="1" a="1"/>
  <c r="AL45" i="54" s="1"/>
  <c r="AN45" i="54" s="1"/>
  <c r="AD45" i="63"/>
  <c r="AE20" i="54"/>
  <c r="AL20" i="54" s="1" a="1"/>
  <c r="AL20" i="54" s="1"/>
  <c r="AP20" i="54" s="1"/>
  <c r="AD20" i="63"/>
  <c r="V49" i="63"/>
  <c r="V26" i="63"/>
  <c r="AD3" i="62"/>
  <c r="AD28" i="62"/>
  <c r="AE41" i="60"/>
  <c r="AL41" i="60" s="1" a="1"/>
  <c r="AL41" i="60" s="1"/>
  <c r="AP41" i="60" s="1"/>
  <c r="AD41" i="62"/>
  <c r="AE41" i="62" s="1"/>
  <c r="AL41" i="62" s="1" a="1"/>
  <c r="AL41" i="62" s="1"/>
  <c r="AN41" i="62" s="1"/>
  <c r="AE15" i="60"/>
  <c r="AL15" i="60" s="1" a="1"/>
  <c r="AL15" i="60" s="1"/>
  <c r="AD15" i="62"/>
  <c r="AE15" i="62" s="1"/>
  <c r="AL15" i="62" s="1" a="1"/>
  <c r="AL15" i="62" s="1"/>
  <c r="AE34" i="60"/>
  <c r="AL34" i="60" s="1" a="1"/>
  <c r="AL34" i="60" s="1"/>
  <c r="AP34" i="60" s="1"/>
  <c r="AD34" i="62"/>
  <c r="AE34" i="62" s="1"/>
  <c r="AL34" i="62" s="1" a="1"/>
  <c r="AL34" i="62" s="1"/>
  <c r="AP34" i="62" s="1"/>
  <c r="AE21" i="60"/>
  <c r="AL21" i="60" s="1" a="1"/>
  <c r="AL21" i="60" s="1"/>
  <c r="AN21" i="60" s="1"/>
  <c r="AD21" i="62"/>
  <c r="AE21" i="62" s="1"/>
  <c r="AL21" i="62" s="1" a="1"/>
  <c r="AL21" i="62" s="1"/>
  <c r="AP21" i="62" s="1"/>
  <c r="AE17" i="60"/>
  <c r="AL17" i="60" s="1" a="1"/>
  <c r="AL17" i="60" s="1"/>
  <c r="AN17" i="60" s="1"/>
  <c r="AD17" i="62"/>
  <c r="AE17" i="62" s="1"/>
  <c r="AL17" i="62" s="1" a="1"/>
  <c r="AL17" i="62" s="1"/>
  <c r="AP17" i="62" s="1"/>
  <c r="AE10" i="60"/>
  <c r="AL10" i="60" s="1" a="1"/>
  <c r="AL10" i="60" s="1"/>
  <c r="AD10" i="62"/>
  <c r="AE10" i="62" s="1"/>
  <c r="AL10" i="62" s="1" a="1"/>
  <c r="AL10" i="62" s="1"/>
  <c r="AE8" i="60"/>
  <c r="AL8" i="60" s="1" a="1"/>
  <c r="AL8" i="60" s="1"/>
  <c r="AP8" i="60" s="1"/>
  <c r="AD8" i="62"/>
  <c r="AE8" i="62" s="1"/>
  <c r="AL8" i="62" s="1" a="1"/>
  <c r="AL8" i="62" s="1"/>
  <c r="AP8" i="62" s="1"/>
  <c r="AE32" i="60"/>
  <c r="AL32" i="60" s="1" a="1"/>
  <c r="AL32" i="60" s="1"/>
  <c r="AP32" i="60" s="1"/>
  <c r="AD32" i="62"/>
  <c r="AE32" i="62" s="1"/>
  <c r="AL32" i="62" s="1" a="1"/>
  <c r="AL32" i="62" s="1"/>
  <c r="AN32" i="62" s="1"/>
  <c r="AE23" i="60"/>
  <c r="AL23" i="60" s="1" a="1"/>
  <c r="AL23" i="60" s="1"/>
  <c r="AP23" i="60" s="1"/>
  <c r="AD23" i="62"/>
  <c r="AE23" i="62" s="1"/>
  <c r="AL23" i="62" s="1" a="1"/>
  <c r="AL23" i="62" s="1"/>
  <c r="AP23" i="62" s="1"/>
  <c r="AE37" i="60"/>
  <c r="AL37" i="60" s="1" a="1"/>
  <c r="AL37" i="60" s="1"/>
  <c r="AD37" i="62"/>
  <c r="AE37" i="62" s="1"/>
  <c r="AL37" i="62" s="1" a="1"/>
  <c r="AL37" i="62" s="1"/>
  <c r="AE30" i="60"/>
  <c r="AL30" i="60" s="1" a="1"/>
  <c r="AL30" i="60" s="1"/>
  <c r="AD30" i="62"/>
  <c r="AE30" i="62" s="1"/>
  <c r="AL30" i="62" s="1" a="1"/>
  <c r="AL30" i="62" s="1"/>
  <c r="AE24" i="60"/>
  <c r="AL24" i="60" s="1" a="1"/>
  <c r="AL24" i="60" s="1"/>
  <c r="AP24" i="60" s="1"/>
  <c r="AD24" i="62"/>
  <c r="AE24" i="62" s="1"/>
  <c r="AL24" i="62" s="1" a="1"/>
  <c r="AL24" i="62" s="1"/>
  <c r="AP24" i="62" s="1"/>
  <c r="AE36" i="60"/>
  <c r="AL36" i="60" s="1" a="1"/>
  <c r="AL36" i="60" s="1"/>
  <c r="AP36" i="60" s="1"/>
  <c r="AD36" i="62"/>
  <c r="AE36" i="62" s="1"/>
  <c r="AL36" i="62" s="1" a="1"/>
  <c r="AL36" i="62" s="1"/>
  <c r="AN36" i="62" s="1"/>
  <c r="AE40" i="60"/>
  <c r="AL40" i="60" s="1" a="1"/>
  <c r="AL40" i="60" s="1"/>
  <c r="AP40" i="60" s="1"/>
  <c r="AD40" i="62"/>
  <c r="AE40" i="62" s="1"/>
  <c r="AL40" i="62" s="1" a="1"/>
  <c r="AL40" i="62" s="1"/>
  <c r="AP40" i="62" s="1"/>
  <c r="AE39" i="60"/>
  <c r="AL39" i="60" s="1" a="1"/>
  <c r="AL39" i="60" s="1"/>
  <c r="AN39" i="60" s="1"/>
  <c r="AD39" i="62"/>
  <c r="AE39" i="62" s="1"/>
  <c r="AL39" i="62" s="1" a="1"/>
  <c r="AL39" i="62" s="1"/>
  <c r="AP39" i="62" s="1"/>
  <c r="AE12" i="60"/>
  <c r="AL12" i="60" s="1" a="1"/>
  <c r="AL12" i="60" s="1"/>
  <c r="AP12" i="60" s="1"/>
  <c r="AD12" i="62"/>
  <c r="AE12" i="62" s="1"/>
  <c r="AL12" i="62" s="1" a="1"/>
  <c r="AL12" i="62" s="1"/>
  <c r="AP12" i="62" s="1"/>
  <c r="AE38" i="60"/>
  <c r="AL38" i="60" s="1" a="1"/>
  <c r="AL38" i="60" s="1"/>
  <c r="AP38" i="60" s="1"/>
  <c r="AD38" i="62"/>
  <c r="AE38" i="62" s="1"/>
  <c r="AL38" i="62" s="1" a="1"/>
  <c r="AL38" i="62" s="1"/>
  <c r="AP38" i="62" s="1"/>
  <c r="AE9" i="60"/>
  <c r="AL9" i="60" s="1" a="1"/>
  <c r="AL9" i="60" s="1"/>
  <c r="AD9" i="62"/>
  <c r="AE9" i="62" s="1"/>
  <c r="AL9" i="62" s="1" a="1"/>
  <c r="AL9" i="62" s="1"/>
  <c r="AE19" i="60"/>
  <c r="AL19" i="60" s="1" a="1"/>
  <c r="AL19" i="60" s="1"/>
  <c r="AP19" i="60" s="1"/>
  <c r="AD19" i="62"/>
  <c r="AE19" i="62" s="1"/>
  <c r="AL19" i="62" s="1" a="1"/>
  <c r="AL19" i="62" s="1"/>
  <c r="AN19" i="62" s="1"/>
  <c r="AE18" i="60"/>
  <c r="AL18" i="60" s="1" a="1"/>
  <c r="AL18" i="60" s="1"/>
  <c r="AP18" i="60" s="1"/>
  <c r="AD18" i="62"/>
  <c r="AE18" i="62" s="1"/>
  <c r="AL18" i="62" s="1" a="1"/>
  <c r="AL18" i="62" s="1"/>
  <c r="AN18" i="62" s="1"/>
  <c r="AE46" i="60"/>
  <c r="AL46" i="60" s="1" a="1"/>
  <c r="AL46" i="60" s="1"/>
  <c r="AN46" i="60" s="1"/>
  <c r="AD46" i="62"/>
  <c r="AE46" i="62" s="1"/>
  <c r="AL46" i="62" s="1" a="1"/>
  <c r="AL46" i="62" s="1"/>
  <c r="AP46" i="62" s="1"/>
  <c r="AE31" i="60"/>
  <c r="AL31" i="60" s="1" a="1"/>
  <c r="AL31" i="60" s="1"/>
  <c r="AP31" i="60" s="1"/>
  <c r="AD31" i="62"/>
  <c r="AE31" i="62" s="1"/>
  <c r="AL31" i="62" s="1" a="1"/>
  <c r="AL31" i="62" s="1"/>
  <c r="AP31" i="62" s="1"/>
  <c r="AE20" i="60"/>
  <c r="AL20" i="60" s="1" a="1"/>
  <c r="AL20" i="60" s="1"/>
  <c r="AP20" i="60" s="1"/>
  <c r="AD20" i="62"/>
  <c r="AE20" i="62" s="1"/>
  <c r="AL20" i="62" s="1" a="1"/>
  <c r="AL20" i="62" s="1"/>
  <c r="AP20" i="62" s="1"/>
  <c r="AE6" i="60"/>
  <c r="AL6" i="60" s="1" a="1"/>
  <c r="AL6" i="60" s="1"/>
  <c r="AD6" i="62"/>
  <c r="AE6" i="62" s="1"/>
  <c r="AL6" i="62" s="1" a="1"/>
  <c r="AL6" i="62" s="1"/>
  <c r="AE13" i="60"/>
  <c r="AL13" i="60" s="1" a="1"/>
  <c r="AL13" i="60" s="1"/>
  <c r="AD13" i="62"/>
  <c r="AE13" i="62" s="1"/>
  <c r="AL13" i="62" s="1" a="1"/>
  <c r="AL13" i="62" s="1"/>
  <c r="AE42" i="60"/>
  <c r="AL42" i="60" s="1" a="1"/>
  <c r="AL42" i="60" s="1"/>
  <c r="AP42" i="60" s="1"/>
  <c r="AD42" i="62"/>
  <c r="AE42" i="62" s="1"/>
  <c r="AL42" i="62" s="1" a="1"/>
  <c r="AL42" i="62" s="1"/>
  <c r="AP42" i="62" s="1"/>
  <c r="AE35" i="60"/>
  <c r="AL35" i="60" s="1" a="1"/>
  <c r="AL35" i="60" s="1"/>
  <c r="AP35" i="60" s="1"/>
  <c r="AD35" i="62"/>
  <c r="AE35" i="62" s="1"/>
  <c r="AL35" i="62" s="1" a="1"/>
  <c r="AL35" i="62" s="1"/>
  <c r="AP35" i="62" s="1"/>
  <c r="AE16" i="60"/>
  <c r="AL16" i="60" s="1" a="1"/>
  <c r="AL16" i="60" s="1"/>
  <c r="AD16" i="62"/>
  <c r="AE16" i="62" s="1"/>
  <c r="AL16" i="62" s="1" a="1"/>
  <c r="AL16" i="62" s="1"/>
  <c r="AE11" i="60"/>
  <c r="AL11" i="60" s="1" a="1"/>
  <c r="AL11" i="60" s="1"/>
  <c r="AD11" i="62"/>
  <c r="AE11" i="62" s="1"/>
  <c r="AL11" i="62" s="1" a="1"/>
  <c r="AL11" i="62" s="1"/>
  <c r="AE33" i="60"/>
  <c r="AL33" i="60" s="1" a="1"/>
  <c r="AL33" i="60" s="1"/>
  <c r="AD33" i="62"/>
  <c r="AE33" i="62" s="1"/>
  <c r="AL33" i="62" s="1" a="1"/>
  <c r="AL33" i="62" s="1"/>
  <c r="AE14" i="60"/>
  <c r="AL14" i="60" s="1" a="1"/>
  <c r="AL14" i="60" s="1"/>
  <c r="AP14" i="60" s="1"/>
  <c r="AD14" i="62"/>
  <c r="AE14" i="62" s="1"/>
  <c r="AL14" i="62" s="1" a="1"/>
  <c r="AL14" i="62" s="1"/>
  <c r="AP14" i="62" s="1"/>
  <c r="AE47" i="60"/>
  <c r="AL47" i="60" s="1" a="1"/>
  <c r="AL47" i="60" s="1"/>
  <c r="AP47" i="60" s="1"/>
  <c r="AD47" i="62"/>
  <c r="AE47" i="62" s="1"/>
  <c r="AL47" i="62" s="1" a="1"/>
  <c r="AL47" i="62" s="1"/>
  <c r="AP47" i="62" s="1"/>
  <c r="AE22" i="60"/>
  <c r="AL22" i="60" s="1" a="1"/>
  <c r="AL22" i="60" s="1"/>
  <c r="AP22" i="60" s="1"/>
  <c r="AD22" i="62"/>
  <c r="AE22" i="62" s="1"/>
  <c r="AL22" i="62" s="1" a="1"/>
  <c r="AL22" i="62" s="1"/>
  <c r="AP22" i="62" s="1"/>
  <c r="AE45" i="60"/>
  <c r="AL45" i="60" s="1" a="1"/>
  <c r="AL45" i="60" s="1"/>
  <c r="AD45" i="62"/>
  <c r="AE45" i="62" s="1"/>
  <c r="AL45" i="62" s="1" a="1"/>
  <c r="AL45" i="62" s="1"/>
  <c r="AE7" i="60"/>
  <c r="AL7" i="60" s="1" a="1"/>
  <c r="AL7" i="60" s="1"/>
  <c r="AD7" i="62"/>
  <c r="AE7" i="62" s="1"/>
  <c r="AL7" i="62" s="1" a="1"/>
  <c r="AL7" i="62" s="1"/>
  <c r="AE29" i="60"/>
  <c r="AL29" i="60" s="1" a="1"/>
  <c r="AL29" i="60" s="1"/>
  <c r="AP29" i="60" s="1"/>
  <c r="AD29" i="62"/>
  <c r="AE29" i="62" s="1"/>
  <c r="AL29" i="62" s="1" a="1"/>
  <c r="AL29" i="62" s="1"/>
  <c r="AP29" i="62" s="1"/>
  <c r="AE43" i="60"/>
  <c r="AL43" i="60" s="1" a="1"/>
  <c r="AL43" i="60" s="1"/>
  <c r="AP43" i="60" s="1"/>
  <c r="AD43" i="62"/>
  <c r="AE43" i="62" s="1"/>
  <c r="AL43" i="62" s="1" a="1"/>
  <c r="AL43" i="62" s="1"/>
  <c r="AP43" i="62" s="1"/>
  <c r="AE44" i="60"/>
  <c r="AL44" i="60" s="1" a="1"/>
  <c r="AL44" i="60" s="1"/>
  <c r="AP44" i="60" s="1"/>
  <c r="AD44" i="62"/>
  <c r="AE44" i="62" s="1"/>
  <c r="AL44" i="62" s="1" a="1"/>
  <c r="AL44" i="62" s="1"/>
  <c r="AP44" i="62" s="1"/>
  <c r="AE4" i="60"/>
  <c r="AL4" i="60" s="1" a="1"/>
  <c r="AL4" i="60" s="1"/>
  <c r="AD4" i="62"/>
  <c r="AE4" i="62" s="1"/>
  <c r="AL4" i="62" s="1" a="1"/>
  <c r="AL4" i="62" s="1"/>
  <c r="AE5" i="60"/>
  <c r="AL5" i="60" s="1" a="1"/>
  <c r="AL5" i="60" s="1"/>
  <c r="AD5" i="62"/>
  <c r="AE5" i="62" s="1"/>
  <c r="AL5" i="62" s="1" a="1"/>
  <c r="AL5" i="62" s="1"/>
  <c r="AP37" i="59"/>
  <c r="AN45" i="59"/>
  <c r="AP38" i="61"/>
  <c r="AN38" i="61"/>
  <c r="AP31" i="61"/>
  <c r="AN31" i="61"/>
  <c r="AP37" i="61"/>
  <c r="AN37" i="61"/>
  <c r="AP24" i="61"/>
  <c r="AN24" i="61"/>
  <c r="AP9" i="61"/>
  <c r="AN9" i="61"/>
  <c r="AP32" i="61"/>
  <c r="AN32" i="61"/>
  <c r="AP12" i="61"/>
  <c r="AN12" i="61"/>
  <c r="AP46" i="61"/>
  <c r="AN46" i="61"/>
  <c r="AP6" i="61"/>
  <c r="AN6" i="61"/>
  <c r="AP22" i="61"/>
  <c r="AN22" i="61"/>
  <c r="AP29" i="61"/>
  <c r="AN29" i="61"/>
  <c r="AP39" i="61"/>
  <c r="AN39" i="61"/>
  <c r="AP19" i="61"/>
  <c r="AN19" i="61"/>
  <c r="AP40" i="61"/>
  <c r="AN40" i="61"/>
  <c r="AP15" i="61"/>
  <c r="AN15" i="61"/>
  <c r="AP47" i="61"/>
  <c r="AN47" i="61"/>
  <c r="AP35" i="61"/>
  <c r="AN35" i="61"/>
  <c r="AP17" i="61"/>
  <c r="AN17" i="61"/>
  <c r="AP41" i="61"/>
  <c r="AN41" i="61"/>
  <c r="AP10" i="61"/>
  <c r="AN10" i="61"/>
  <c r="AE28" i="61"/>
  <c r="AP36" i="61"/>
  <c r="AN36" i="61"/>
  <c r="AP20" i="61"/>
  <c r="AN20" i="61"/>
  <c r="AP11" i="61"/>
  <c r="AN11" i="61"/>
  <c r="AP8" i="61"/>
  <c r="AN8" i="61"/>
  <c r="AP7" i="61"/>
  <c r="AN7" i="61"/>
  <c r="AP18" i="61"/>
  <c r="AN18" i="61"/>
  <c r="AP16" i="61"/>
  <c r="AN16" i="61"/>
  <c r="AP44" i="61"/>
  <c r="AN44" i="61"/>
  <c r="AP30" i="61"/>
  <c r="AN30" i="61"/>
  <c r="AP21" i="61"/>
  <c r="AN21" i="61"/>
  <c r="AP14" i="61"/>
  <c r="AN14" i="61"/>
  <c r="AP42" i="61"/>
  <c r="AN42" i="61"/>
  <c r="AP5" i="61"/>
  <c r="AN5" i="61"/>
  <c r="AP45" i="61"/>
  <c r="AN45" i="61"/>
  <c r="AP13" i="61"/>
  <c r="AN13" i="61"/>
  <c r="AE3" i="61"/>
  <c r="AP4" i="61"/>
  <c r="AN4" i="61"/>
  <c r="AP34" i="61"/>
  <c r="AN34" i="61"/>
  <c r="AP43" i="61"/>
  <c r="AN43" i="61"/>
  <c r="AP23" i="61"/>
  <c r="AN23" i="61"/>
  <c r="AP33" i="61"/>
  <c r="AN33" i="61"/>
  <c r="AP40" i="59"/>
  <c r="AN43" i="59"/>
  <c r="AP10" i="59"/>
  <c r="AN38" i="59"/>
  <c r="AN46" i="59"/>
  <c r="AN33" i="59"/>
  <c r="AE3" i="59"/>
  <c r="AL3" i="59" s="1"/>
  <c r="AM3" i="59" s="1"/>
  <c r="AN30" i="59"/>
  <c r="AP4" i="59"/>
  <c r="AN22" i="59"/>
  <c r="AN20" i="59"/>
  <c r="AN44" i="59"/>
  <c r="AN14" i="59"/>
  <c r="AP19" i="59"/>
  <c r="AN9" i="59"/>
  <c r="AE3" i="60"/>
  <c r="AN16" i="59"/>
  <c r="AN34" i="59"/>
  <c r="AN23" i="59"/>
  <c r="AE28" i="60"/>
  <c r="AN17" i="59"/>
  <c r="AN39" i="59"/>
  <c r="AN7" i="59"/>
  <c r="AP47" i="59"/>
  <c r="AP32" i="59"/>
  <c r="AN31" i="59"/>
  <c r="AN13" i="59"/>
  <c r="V51" i="54"/>
  <c r="AP18" i="59"/>
  <c r="AP35" i="59"/>
  <c r="AN42" i="59"/>
  <c r="AN15" i="59"/>
  <c r="AN29" i="59"/>
  <c r="AN6" i="59"/>
  <c r="AN12" i="59"/>
  <c r="AN5" i="59"/>
  <c r="AP41" i="59"/>
  <c r="AN24" i="59"/>
  <c r="AN11" i="59"/>
  <c r="AN36" i="59"/>
  <c r="AN21" i="59"/>
  <c r="AE49" i="59"/>
  <c r="AL28" i="59" a="1"/>
  <c r="AL28" i="59" s="1"/>
  <c r="AM28" i="59" s="1"/>
  <c r="AD49" i="54"/>
  <c r="X30" i="6" s="1"/>
  <c r="AE28" i="54"/>
  <c r="AM33" i="54"/>
  <c r="AM7" i="54"/>
  <c r="AM12" i="54"/>
  <c r="AD26" i="54"/>
  <c r="X29" i="6" s="1"/>
  <c r="X60" i="6" s="1"/>
  <c r="AE3" i="54"/>
  <c r="AM10" i="54"/>
  <c r="K50" i="50"/>
  <c r="L30" i="50"/>
  <c r="K26" i="50"/>
  <c r="D50" i="50"/>
  <c r="T27" i="6"/>
  <c r="J27" i="6"/>
  <c r="M59" i="6" s="1"/>
  <c r="AE28" i="6"/>
  <c r="D28" i="6"/>
  <c r="AG38" i="49"/>
  <c r="F9" i="52"/>
  <c r="E10" i="52"/>
  <c r="F10" i="52" s="1"/>
  <c r="M12" i="52"/>
  <c r="G12" i="52" s="1"/>
  <c r="L13" i="52"/>
  <c r="M33" i="52"/>
  <c r="L34" i="52"/>
  <c r="F34" i="52"/>
  <c r="E35" i="52"/>
  <c r="F11" i="52"/>
  <c r="E12" i="52"/>
  <c r="AG4" i="49"/>
  <c r="AG46" i="49"/>
  <c r="AI23" i="49"/>
  <c r="AG23" i="49"/>
  <c r="AM23" i="49" s="1"/>
  <c r="AG19" i="49"/>
  <c r="AM19" i="49" s="1"/>
  <c r="AI11" i="49"/>
  <c r="W40" i="49"/>
  <c r="AG11" i="49"/>
  <c r="W23" i="49"/>
  <c r="AG36" i="49"/>
  <c r="O36" i="49"/>
  <c r="W36" i="49"/>
  <c r="O4" i="49"/>
  <c r="W38" i="49"/>
  <c r="W21" i="49"/>
  <c r="W18" i="49"/>
  <c r="W4" i="49"/>
  <c r="O21" i="49"/>
  <c r="AI18" i="49"/>
  <c r="W34" i="49"/>
  <c r="AG21" i="49"/>
  <c r="AM21" i="49" s="1"/>
  <c r="O11" i="49"/>
  <c r="AG5" i="49"/>
  <c r="AG24" i="49"/>
  <c r="AM24" i="49" s="1"/>
  <c r="O18" i="49"/>
  <c r="O38" i="49"/>
  <c r="Z51" i="49"/>
  <c r="O24" i="49"/>
  <c r="F30" i="50"/>
  <c r="E31" i="50"/>
  <c r="O46" i="49"/>
  <c r="L5" i="50"/>
  <c r="O22" i="49"/>
  <c r="AI46" i="49"/>
  <c r="AI24" i="49"/>
  <c r="AG13" i="49"/>
  <c r="O13" i="49"/>
  <c r="W46" i="49"/>
  <c r="W13" i="49"/>
  <c r="O28" i="49"/>
  <c r="M30" i="50"/>
  <c r="L31" i="50"/>
  <c r="D26" i="50"/>
  <c r="E4" i="50"/>
  <c r="F4" i="50" s="1"/>
  <c r="AI15" i="49"/>
  <c r="AG15" i="49"/>
  <c r="O17" i="49"/>
  <c r="AI17" i="49"/>
  <c r="AI38" i="49"/>
  <c r="O16" i="49"/>
  <c r="O19" i="49"/>
  <c r="W15" i="49"/>
  <c r="W19" i="49"/>
  <c r="AI16" i="49"/>
  <c r="W17" i="49"/>
  <c r="AG16" i="49"/>
  <c r="AG6" i="49"/>
  <c r="AI22" i="49"/>
  <c r="AI28" i="49"/>
  <c r="W5" i="49"/>
  <c r="O42" i="49"/>
  <c r="AI5" i="49"/>
  <c r="O43" i="49"/>
  <c r="AG34" i="49"/>
  <c r="AM34" i="49" s="1"/>
  <c r="AG40" i="49"/>
  <c r="AM40" i="49" s="1"/>
  <c r="O6" i="49"/>
  <c r="AI6" i="49"/>
  <c r="O34" i="49"/>
  <c r="O40" i="49"/>
  <c r="AG28" i="49"/>
  <c r="W22" i="49"/>
  <c r="S51" i="49"/>
  <c r="W42" i="49"/>
  <c r="AG43" i="49"/>
  <c r="AM43" i="49" s="1"/>
  <c r="U49" i="49"/>
  <c r="Y49" i="49" s="1"/>
  <c r="AJ48" i="49"/>
  <c r="AG39" i="49"/>
  <c r="AM39" i="49" s="1"/>
  <c r="AI39" i="49"/>
  <c r="O39" i="49"/>
  <c r="W39" i="49"/>
  <c r="AK48" i="49"/>
  <c r="W20" i="49"/>
  <c r="AG20" i="49"/>
  <c r="AM20" i="49" s="1"/>
  <c r="AI20" i="49"/>
  <c r="O20" i="49"/>
  <c r="AG42" i="49"/>
  <c r="AM42" i="49" s="1"/>
  <c r="AJ25" i="49"/>
  <c r="AI43" i="49"/>
  <c r="AG47" i="49"/>
  <c r="O47" i="49"/>
  <c r="W47" i="49"/>
  <c r="AI47" i="49"/>
  <c r="Y4" i="49"/>
  <c r="AI32" i="49"/>
  <c r="W32" i="49"/>
  <c r="O32" i="49"/>
  <c r="AG32" i="49"/>
  <c r="AM32" i="49" s="1"/>
  <c r="AG35" i="49"/>
  <c r="AM35" i="49" s="1"/>
  <c r="W35" i="49"/>
  <c r="AI35" i="49"/>
  <c r="O35" i="49"/>
  <c r="AG37" i="49"/>
  <c r="AM37" i="49" s="1"/>
  <c r="AI37" i="49"/>
  <c r="O37" i="49"/>
  <c r="W37" i="49"/>
  <c r="AG41" i="49"/>
  <c r="AM41" i="49" s="1"/>
  <c r="AI41" i="49"/>
  <c r="O41" i="49"/>
  <c r="W41" i="49"/>
  <c r="AG45" i="49"/>
  <c r="W45" i="49"/>
  <c r="AI45" i="49"/>
  <c r="O45" i="49"/>
  <c r="T51" i="49"/>
  <c r="AG29" i="49"/>
  <c r="AM29" i="49" s="1"/>
  <c r="W29" i="49"/>
  <c r="O29" i="49"/>
  <c r="AI29" i="49"/>
  <c r="Q51" i="49"/>
  <c r="Y31" i="49"/>
  <c r="AG31" i="49"/>
  <c r="O31" i="49"/>
  <c r="W31" i="49"/>
  <c r="AI31" i="49"/>
  <c r="AI44" i="49"/>
  <c r="W44" i="49"/>
  <c r="O44" i="49"/>
  <c r="AG44" i="49"/>
  <c r="AG33" i="49"/>
  <c r="O33" i="49"/>
  <c r="W33" i="49"/>
  <c r="AI33" i="49"/>
  <c r="Y29" i="49"/>
  <c r="P51" i="49"/>
  <c r="AI9" i="49"/>
  <c r="AG9" i="49"/>
  <c r="O9" i="49"/>
  <c r="W9" i="49"/>
  <c r="AI14" i="49"/>
  <c r="W14" i="49"/>
  <c r="O14" i="49"/>
  <c r="AG14" i="49"/>
  <c r="AM14" i="49" s="1"/>
  <c r="R49" i="49"/>
  <c r="AI7" i="49"/>
  <c r="W7" i="49"/>
  <c r="O7" i="49"/>
  <c r="AG7" i="49"/>
  <c r="I51" i="49"/>
  <c r="AI8" i="49"/>
  <c r="AG8" i="49"/>
  <c r="O8" i="49"/>
  <c r="W8" i="49"/>
  <c r="R26" i="49"/>
  <c r="AG3" i="49"/>
  <c r="O3" i="49"/>
  <c r="W3" i="49"/>
  <c r="AI3" i="49"/>
  <c r="AI10" i="49"/>
  <c r="W10" i="49"/>
  <c r="O10" i="49"/>
  <c r="AG10" i="49"/>
  <c r="Y33" i="49"/>
  <c r="W12" i="49"/>
  <c r="AI12" i="49"/>
  <c r="AG12" i="49"/>
  <c r="O12" i="49"/>
  <c r="AI30" i="49"/>
  <c r="W30" i="49"/>
  <c r="O30" i="49"/>
  <c r="AG30" i="49"/>
  <c r="X51" i="49"/>
  <c r="AK25" i="49"/>
  <c r="U26" i="49"/>
  <c r="M36" i="64" l="1"/>
  <c r="G36" i="64" s="1"/>
  <c r="L37" i="64"/>
  <c r="AM48" i="59"/>
  <c r="AP5" i="62"/>
  <c r="AM5" i="62"/>
  <c r="AP16" i="62"/>
  <c r="AM16" i="62"/>
  <c r="AN7" i="62"/>
  <c r="AM7" i="62"/>
  <c r="AP45" i="62"/>
  <c r="AM45" i="62"/>
  <c r="AP33" i="62"/>
  <c r="AM33" i="62"/>
  <c r="AP9" i="62"/>
  <c r="AM9" i="62"/>
  <c r="AN37" i="62"/>
  <c r="AM37" i="62"/>
  <c r="AN10" i="62"/>
  <c r="AM10" i="62"/>
  <c r="AN15" i="62"/>
  <c r="AM15" i="62"/>
  <c r="AN30" i="62"/>
  <c r="AM30" i="62"/>
  <c r="AP7" i="60"/>
  <c r="AM7" i="60"/>
  <c r="AN45" i="60"/>
  <c r="AM45" i="60"/>
  <c r="AP33" i="60"/>
  <c r="AM33" i="60"/>
  <c r="AN9" i="60"/>
  <c r="AM9" i="60"/>
  <c r="AP37" i="60"/>
  <c r="AM37" i="60"/>
  <c r="AN10" i="60"/>
  <c r="AM10" i="60"/>
  <c r="AP15" i="60"/>
  <c r="AM15" i="60"/>
  <c r="AN6" i="62"/>
  <c r="AM6" i="62"/>
  <c r="AP6" i="60"/>
  <c r="AM6" i="60"/>
  <c r="AN4" i="62"/>
  <c r="AM4" i="62"/>
  <c r="AP4" i="60"/>
  <c r="AM4" i="60"/>
  <c r="AP11" i="62"/>
  <c r="AM11" i="62"/>
  <c r="AP13" i="62"/>
  <c r="AM13" i="62"/>
  <c r="AN5" i="60"/>
  <c r="AM5" i="60"/>
  <c r="AP16" i="60"/>
  <c r="AM16" i="60"/>
  <c r="AN30" i="60"/>
  <c r="AM30" i="60"/>
  <c r="AM25" i="59"/>
  <c r="AN11" i="60"/>
  <c r="AM11" i="60"/>
  <c r="AP13" i="60"/>
  <c r="AM13" i="60"/>
  <c r="F39" i="66"/>
  <c r="E40" i="66"/>
  <c r="F13" i="66"/>
  <c r="E14" i="66"/>
  <c r="M14" i="66"/>
  <c r="G14" i="66" s="1"/>
  <c r="L15" i="66"/>
  <c r="L39" i="66"/>
  <c r="M38" i="66"/>
  <c r="G38" i="66" s="1"/>
  <c r="M38" i="65"/>
  <c r="G38" i="65" s="1"/>
  <c r="L39" i="65"/>
  <c r="F16" i="65"/>
  <c r="E17" i="65"/>
  <c r="M14" i="65"/>
  <c r="G14" i="65" s="1"/>
  <c r="L15" i="65"/>
  <c r="F38" i="65"/>
  <c r="E39" i="65"/>
  <c r="F36" i="64"/>
  <c r="E37" i="64"/>
  <c r="F14" i="64"/>
  <c r="E15" i="64"/>
  <c r="M14" i="64"/>
  <c r="G14" i="64" s="1"/>
  <c r="L15" i="64"/>
  <c r="AM11" i="54"/>
  <c r="AM36" i="54"/>
  <c r="AM6" i="54"/>
  <c r="AM30" i="54"/>
  <c r="AM46" i="54"/>
  <c r="AM9" i="54"/>
  <c r="AM15" i="54"/>
  <c r="AM16" i="54"/>
  <c r="AM8" i="54"/>
  <c r="AM5" i="54"/>
  <c r="AM38" i="54"/>
  <c r="AP44" i="54"/>
  <c r="AM44" i="54"/>
  <c r="AM4" i="54"/>
  <c r="AM31" i="54"/>
  <c r="AM45" i="54"/>
  <c r="AE47" i="63"/>
  <c r="AL47" i="63" s="1" a="1"/>
  <c r="AL47" i="63" s="1"/>
  <c r="AM47" i="63" s="1"/>
  <c r="AE17" i="63"/>
  <c r="AL17" i="63" s="1" a="1"/>
  <c r="AL17" i="63" s="1"/>
  <c r="AP17" i="63" s="1"/>
  <c r="AE38" i="63"/>
  <c r="AL38" i="63" s="1" a="1"/>
  <c r="AL38" i="63" s="1"/>
  <c r="AM38" i="63" s="1"/>
  <c r="AE9" i="63"/>
  <c r="AL9" i="63" s="1" a="1"/>
  <c r="AL9" i="63" s="1"/>
  <c r="AN9" i="63" s="1"/>
  <c r="AE40" i="63"/>
  <c r="AL40" i="63" s="1" a="1"/>
  <c r="AL40" i="63" s="1"/>
  <c r="AN40" i="63" s="1"/>
  <c r="AE44" i="63"/>
  <c r="AL44" i="63" s="1" a="1"/>
  <c r="AL44" i="63" s="1"/>
  <c r="AP44" i="63" s="1"/>
  <c r="AE18" i="63"/>
  <c r="AL18" i="63" s="1" a="1"/>
  <c r="AL18" i="63" s="1"/>
  <c r="AP18" i="63" s="1"/>
  <c r="AE24" i="63"/>
  <c r="AL24" i="63" s="1" a="1"/>
  <c r="AL24" i="63" s="1"/>
  <c r="AN24" i="63" s="1"/>
  <c r="AE5" i="63"/>
  <c r="AL5" i="63" s="1" a="1"/>
  <c r="AL5" i="63" s="1"/>
  <c r="AP5" i="63" s="1"/>
  <c r="AE34" i="63"/>
  <c r="AL34" i="63" s="1" a="1"/>
  <c r="AL34" i="63" s="1"/>
  <c r="AN34" i="63" s="1"/>
  <c r="AE19" i="63"/>
  <c r="AL19" i="63" s="1" a="1"/>
  <c r="AL19" i="63" s="1"/>
  <c r="AP19" i="63" s="1"/>
  <c r="AE8" i="63"/>
  <c r="AL8" i="63" s="1" a="1"/>
  <c r="AL8" i="63" s="1"/>
  <c r="AN8" i="63" s="1"/>
  <c r="AE16" i="63"/>
  <c r="AL16" i="63" s="1" a="1"/>
  <c r="AL16" i="63" s="1"/>
  <c r="AP16" i="63" s="1"/>
  <c r="AE43" i="63"/>
  <c r="AL43" i="63" s="1" a="1"/>
  <c r="AL43" i="63" s="1"/>
  <c r="AP43" i="63" s="1"/>
  <c r="AE14" i="63"/>
  <c r="AL14" i="63" s="1" a="1"/>
  <c r="AL14" i="63" s="1"/>
  <c r="AP14" i="63" s="1"/>
  <c r="AE7" i="63"/>
  <c r="AL7" i="63" s="1" a="1"/>
  <c r="AL7" i="63" s="1"/>
  <c r="AP7" i="63" s="1"/>
  <c r="AE42" i="63"/>
  <c r="AL42" i="63" s="1" a="1"/>
  <c r="AL42" i="63" s="1"/>
  <c r="AN42" i="63" s="1"/>
  <c r="AE23" i="63"/>
  <c r="AL23" i="63" s="1" a="1"/>
  <c r="AL23" i="63" s="1"/>
  <c r="AN23" i="63" s="1"/>
  <c r="AE32" i="63"/>
  <c r="AL32" i="63" s="1" a="1"/>
  <c r="AL32" i="63" s="1"/>
  <c r="AP32" i="63" s="1"/>
  <c r="AE15" i="63"/>
  <c r="AL15" i="63" s="1" a="1"/>
  <c r="AL15" i="63" s="1"/>
  <c r="AP15" i="63" s="1"/>
  <c r="AE39" i="63"/>
  <c r="AL39" i="63" s="1" a="1"/>
  <c r="AL39" i="63" s="1"/>
  <c r="AN39" i="63" s="1"/>
  <c r="AE20" i="63"/>
  <c r="AL20" i="63" s="1" a="1"/>
  <c r="AL20" i="63" s="1"/>
  <c r="AP20" i="63" s="1"/>
  <c r="AE46" i="63"/>
  <c r="AL46" i="63" s="1" a="1"/>
  <c r="AL46" i="63" s="1"/>
  <c r="AM46" i="63" s="1"/>
  <c r="AE35" i="63"/>
  <c r="AL35" i="63" s="1" a="1"/>
  <c r="AL35" i="63" s="1"/>
  <c r="AP35" i="63" s="1"/>
  <c r="AE13" i="63"/>
  <c r="AL13" i="63" s="1" a="1"/>
  <c r="AL13" i="63" s="1"/>
  <c r="AN13" i="63" s="1"/>
  <c r="AE33" i="63"/>
  <c r="AL33" i="63" s="1" a="1"/>
  <c r="AL33" i="63" s="1"/>
  <c r="AM33" i="63" s="1"/>
  <c r="AE36" i="63"/>
  <c r="AL36" i="63" s="1" a="1"/>
  <c r="AL36" i="63" s="1"/>
  <c r="AM36" i="63" s="1"/>
  <c r="AE6" i="63"/>
  <c r="AL6" i="63" s="1" a="1"/>
  <c r="AL6" i="63" s="1"/>
  <c r="AM6" i="63" s="1"/>
  <c r="AE30" i="63"/>
  <c r="AL30" i="63" s="1" a="1"/>
  <c r="AL30" i="63" s="1"/>
  <c r="AM30" i="63" s="1"/>
  <c r="AE29" i="63"/>
  <c r="AL29" i="63" s="1" a="1"/>
  <c r="AL29" i="63" s="1"/>
  <c r="AP29" i="63" s="1"/>
  <c r="AE37" i="63"/>
  <c r="AL37" i="63" s="1" a="1"/>
  <c r="AL37" i="63" s="1"/>
  <c r="AE11" i="63"/>
  <c r="AL11" i="63" s="1" a="1"/>
  <c r="AL11" i="63" s="1"/>
  <c r="AM11" i="63" s="1"/>
  <c r="AE4" i="63"/>
  <c r="AL4" i="63" s="1" a="1"/>
  <c r="AL4" i="63" s="1"/>
  <c r="AN4" i="63" s="1"/>
  <c r="AE12" i="63"/>
  <c r="AL12" i="63" s="1" a="1"/>
  <c r="AL12" i="63" s="1"/>
  <c r="AM12" i="63" s="1"/>
  <c r="AE10" i="63"/>
  <c r="AL10" i="63" s="1" a="1"/>
  <c r="AL10" i="63" s="1"/>
  <c r="AM10" i="63" s="1"/>
  <c r="AE22" i="63"/>
  <c r="AL22" i="63" s="1" a="1"/>
  <c r="AL22" i="63" s="1"/>
  <c r="AP22" i="63" s="1"/>
  <c r="AE21" i="63"/>
  <c r="AL21" i="63" s="1" a="1"/>
  <c r="AL21" i="63" s="1"/>
  <c r="AP21" i="63" s="1"/>
  <c r="AE31" i="63"/>
  <c r="AL31" i="63" s="1" a="1"/>
  <c r="AL31" i="63" s="1"/>
  <c r="AM31" i="63" s="1"/>
  <c r="AE41" i="63"/>
  <c r="AL41" i="63" s="1" a="1"/>
  <c r="AL41" i="63" s="1"/>
  <c r="AP41" i="63" s="1"/>
  <c r="W66" i="6"/>
  <c r="Z29" i="6"/>
  <c r="Z30" i="6"/>
  <c r="AC33" i="6"/>
  <c r="AD33" i="6"/>
  <c r="AD34" i="6"/>
  <c r="AC34" i="6"/>
  <c r="AD32" i="6"/>
  <c r="AC32" i="6"/>
  <c r="AC31" i="6"/>
  <c r="AD31" i="6"/>
  <c r="AD51" i="60"/>
  <c r="AN34" i="54"/>
  <c r="AP13" i="54"/>
  <c r="AD51" i="61"/>
  <c r="V59" i="6"/>
  <c r="U59" i="6"/>
  <c r="N59" i="6"/>
  <c r="P59" i="6"/>
  <c r="O59" i="6"/>
  <c r="Q59" i="6"/>
  <c r="R59" i="6"/>
  <c r="L59" i="6"/>
  <c r="AD49" i="62"/>
  <c r="AD26" i="62"/>
  <c r="AD26" i="63"/>
  <c r="AD49" i="63"/>
  <c r="AN33" i="54"/>
  <c r="AN39" i="54"/>
  <c r="AN47" i="54"/>
  <c r="AN32" i="54"/>
  <c r="AD51" i="59"/>
  <c r="AN42" i="54"/>
  <c r="AN15" i="54"/>
  <c r="AP40" i="54"/>
  <c r="AP5" i="54"/>
  <c r="AE28" i="63"/>
  <c r="AL28" i="63" s="1" a="1"/>
  <c r="AL28" i="63" s="1"/>
  <c r="AM28" i="63" s="1"/>
  <c r="AE45" i="63"/>
  <c r="AL45" i="63" s="1" a="1"/>
  <c r="AL45" i="63" s="1"/>
  <c r="AP17" i="54"/>
  <c r="AN38" i="54"/>
  <c r="AN4" i="54"/>
  <c r="AN7" i="54"/>
  <c r="AN9" i="54"/>
  <c r="AN19" i="54"/>
  <c r="AN14" i="54"/>
  <c r="AN8" i="54"/>
  <c r="AN16" i="54"/>
  <c r="AP45" i="54"/>
  <c r="AN18" i="54"/>
  <c r="AP36" i="54"/>
  <c r="AP12" i="54"/>
  <c r="AN41" i="54"/>
  <c r="AN44" i="54"/>
  <c r="AP21" i="54"/>
  <c r="AP31" i="54"/>
  <c r="V51" i="63"/>
  <c r="AN22" i="54"/>
  <c r="AN20" i="54"/>
  <c r="AP46" i="54"/>
  <c r="AN35" i="54"/>
  <c r="AP37" i="54"/>
  <c r="AN43" i="54"/>
  <c r="AN10" i="54"/>
  <c r="AP6" i="54"/>
  <c r="AN30" i="54"/>
  <c r="AN11" i="54"/>
  <c r="AN24" i="54"/>
  <c r="AN29" i="54"/>
  <c r="AN23" i="54"/>
  <c r="AE28" i="62"/>
  <c r="AE49" i="62" s="1"/>
  <c r="AN16" i="62"/>
  <c r="AE3" i="63"/>
  <c r="AN41" i="60"/>
  <c r="AP11" i="60"/>
  <c r="AN46" i="62"/>
  <c r="AP46" i="60"/>
  <c r="AN23" i="60"/>
  <c r="AP17" i="60"/>
  <c r="AN13" i="60"/>
  <c r="AE3" i="62"/>
  <c r="AE26" i="62" s="1"/>
  <c r="AN36" i="60"/>
  <c r="AN38" i="60"/>
  <c r="AN47" i="62"/>
  <c r="AP41" i="62"/>
  <c r="AP36" i="62"/>
  <c r="AN23" i="62"/>
  <c r="AN17" i="62"/>
  <c r="AN29" i="62"/>
  <c r="AN22" i="60"/>
  <c r="AN38" i="62"/>
  <c r="AN43" i="60"/>
  <c r="AN5" i="62"/>
  <c r="AN11" i="62"/>
  <c r="AP15" i="62"/>
  <c r="AN39" i="62"/>
  <c r="AP10" i="60"/>
  <c r="AN8" i="62"/>
  <c r="AP30" i="60"/>
  <c r="AN19" i="60"/>
  <c r="AN34" i="60"/>
  <c r="AN20" i="60"/>
  <c r="AP39" i="60"/>
  <c r="AN44" i="62"/>
  <c r="AN7" i="60"/>
  <c r="AP9" i="60"/>
  <c r="AP10" i="62"/>
  <c r="AN35" i="60"/>
  <c r="AN42" i="60"/>
  <c r="AN31" i="60"/>
  <c r="AN15" i="60"/>
  <c r="AP19" i="62"/>
  <c r="AN31" i="62"/>
  <c r="AP37" i="62"/>
  <c r="AN43" i="62"/>
  <c r="AN9" i="62"/>
  <c r="AN37" i="60"/>
  <c r="AN40" i="60"/>
  <c r="AN13" i="62"/>
  <c r="AN40" i="62"/>
  <c r="AP45" i="60"/>
  <c r="AN33" i="60"/>
  <c r="AN14" i="62"/>
  <c r="AN22" i="62"/>
  <c r="AN4" i="60"/>
  <c r="AN32" i="60"/>
  <c r="AP21" i="60"/>
  <c r="AN33" i="62"/>
  <c r="AN44" i="60"/>
  <c r="AN8" i="60"/>
  <c r="AN34" i="62"/>
  <c r="AP30" i="62"/>
  <c r="AN42" i="62"/>
  <c r="AN14" i="60"/>
  <c r="AN45" i="62"/>
  <c r="AN20" i="62"/>
  <c r="AP18" i="62"/>
  <c r="AP6" i="62"/>
  <c r="AP32" i="62"/>
  <c r="AE26" i="59"/>
  <c r="AE51" i="59" s="1"/>
  <c r="AN47" i="60"/>
  <c r="AN18" i="60"/>
  <c r="AN16" i="60"/>
  <c r="AN12" i="60"/>
  <c r="AP4" i="62"/>
  <c r="AP7" i="62"/>
  <c r="AN12" i="62"/>
  <c r="AN24" i="60"/>
  <c r="AP5" i="60"/>
  <c r="AN29" i="60"/>
  <c r="AN6" i="60"/>
  <c r="AN35" i="62"/>
  <c r="AN21" i="62"/>
  <c r="AN24" i="62"/>
  <c r="AE26" i="61"/>
  <c r="AL3" i="61"/>
  <c r="AM3" i="61" s="1"/>
  <c r="AM25" i="61" s="1"/>
  <c r="AE49" i="61"/>
  <c r="AL28" i="61" a="1"/>
  <c r="AL28" i="61" s="1"/>
  <c r="AM28" i="61" s="1"/>
  <c r="AM48" i="61" s="1"/>
  <c r="AE49" i="60"/>
  <c r="AL28" i="60" a="1"/>
  <c r="AL28" i="60" s="1"/>
  <c r="AM28" i="60" s="1"/>
  <c r="AE26" i="60"/>
  <c r="AL3" i="60"/>
  <c r="AM3" i="60" s="1"/>
  <c r="AD51" i="54"/>
  <c r="AL48" i="59"/>
  <c r="AP28" i="59"/>
  <c r="AP49" i="59" s="1"/>
  <c r="AN28" i="59"/>
  <c r="AN48" i="59" s="1"/>
  <c r="AP3" i="59"/>
  <c r="AL25" i="59"/>
  <c r="AN3" i="59"/>
  <c r="AN25" i="59" s="1"/>
  <c r="AE26" i="54"/>
  <c r="AL3" i="54"/>
  <c r="AE49" i="54"/>
  <c r="AL28" i="54" a="1"/>
  <c r="AL28" i="54" s="1"/>
  <c r="AE27" i="6"/>
  <c r="D27" i="6"/>
  <c r="F35" i="52"/>
  <c r="E36" i="52"/>
  <c r="M13" i="52"/>
  <c r="G13" i="52" s="1"/>
  <c r="L14" i="52"/>
  <c r="M34" i="52"/>
  <c r="G34" i="52" s="1"/>
  <c r="L35" i="52"/>
  <c r="F12" i="52"/>
  <c r="E13" i="52"/>
  <c r="M31" i="50"/>
  <c r="L32" i="50"/>
  <c r="F31" i="50"/>
  <c r="E32" i="50"/>
  <c r="E5" i="50"/>
  <c r="M5" i="50"/>
  <c r="G5" i="50" s="1"/>
  <c r="L6" i="50"/>
  <c r="AI48" i="49"/>
  <c r="AK51" i="49"/>
  <c r="W49" i="49"/>
  <c r="K28" i="6" s="1"/>
  <c r="W26" i="49"/>
  <c r="K27" i="6" s="1"/>
  <c r="K59" i="6" s="1"/>
  <c r="U51" i="49"/>
  <c r="Y51" i="49" s="1"/>
  <c r="Y26" i="49"/>
  <c r="AG48" i="49"/>
  <c r="AG25" i="49"/>
  <c r="AI25" i="49"/>
  <c r="R51" i="49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AA50" i="37"/>
  <c r="AA49" i="18"/>
  <c r="AA52" i="18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J51" i="47"/>
  <c r="G51" i="47"/>
  <c r="F51" i="47"/>
  <c r="E51" i="47"/>
  <c r="D51" i="47"/>
  <c r="AC49" i="47"/>
  <c r="AB49" i="47"/>
  <c r="C49" i="47"/>
  <c r="AH47" i="47"/>
  <c r="I47" i="47"/>
  <c r="AH46" i="47"/>
  <c r="I46" i="47"/>
  <c r="AH45" i="47"/>
  <c r="I45" i="47"/>
  <c r="AH44" i="47"/>
  <c r="I44" i="47"/>
  <c r="AH43" i="47"/>
  <c r="I43" i="47"/>
  <c r="AH42" i="47"/>
  <c r="I42" i="47"/>
  <c r="AH41" i="47"/>
  <c r="I41" i="47"/>
  <c r="AH40" i="47"/>
  <c r="I40" i="47"/>
  <c r="AH39" i="47"/>
  <c r="I39" i="47"/>
  <c r="AH38" i="47"/>
  <c r="I38" i="47"/>
  <c r="AH37" i="47"/>
  <c r="I37" i="47"/>
  <c r="AH36" i="47"/>
  <c r="I36" i="47"/>
  <c r="AH35" i="47"/>
  <c r="I35" i="47"/>
  <c r="AH34" i="47"/>
  <c r="I34" i="47"/>
  <c r="AH33" i="47"/>
  <c r="I33" i="47"/>
  <c r="AH32" i="47"/>
  <c r="I32" i="47"/>
  <c r="AH31" i="47"/>
  <c r="I31" i="47"/>
  <c r="AH30" i="47"/>
  <c r="I30" i="47"/>
  <c r="AH29" i="47"/>
  <c r="I29" i="47"/>
  <c r="AH28" i="47"/>
  <c r="I28" i="47"/>
  <c r="I49" i="47" s="1"/>
  <c r="AC26" i="47"/>
  <c r="AC51" i="47" s="1"/>
  <c r="AB26" i="47"/>
  <c r="C26" i="47"/>
  <c r="C51" i="47" s="1"/>
  <c r="AH24" i="47"/>
  <c r="I24" i="47"/>
  <c r="AH23" i="47"/>
  <c r="I23" i="47"/>
  <c r="AH22" i="47"/>
  <c r="I22" i="47"/>
  <c r="AH21" i="47"/>
  <c r="I21" i="47"/>
  <c r="AH20" i="47"/>
  <c r="I20" i="47"/>
  <c r="AH19" i="47"/>
  <c r="I19" i="47"/>
  <c r="AH18" i="47"/>
  <c r="I18" i="47"/>
  <c r="AH17" i="47"/>
  <c r="I17" i="47"/>
  <c r="AH16" i="47"/>
  <c r="I16" i="47"/>
  <c r="AH15" i="47"/>
  <c r="I15" i="47"/>
  <c r="AH14" i="47"/>
  <c r="I14" i="47"/>
  <c r="AH13" i="47"/>
  <c r="I13" i="47"/>
  <c r="AH12" i="47"/>
  <c r="I12" i="47"/>
  <c r="AH11" i="47"/>
  <c r="I11" i="47"/>
  <c r="AH10" i="47"/>
  <c r="I10" i="47"/>
  <c r="AH9" i="47"/>
  <c r="I9" i="47"/>
  <c r="AH8" i="47"/>
  <c r="I8" i="47"/>
  <c r="AH7" i="47"/>
  <c r="I7" i="47"/>
  <c r="AH6" i="47"/>
  <c r="I6" i="47"/>
  <c r="AH5" i="47"/>
  <c r="I5" i="47"/>
  <c r="AH4" i="47"/>
  <c r="I4" i="47"/>
  <c r="AH3" i="47"/>
  <c r="I3" i="47"/>
  <c r="AA53" i="36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AA52" i="19"/>
  <c r="AA53" i="19" s="1"/>
  <c r="AA50" i="19"/>
  <c r="AA49" i="19"/>
  <c r="AA26" i="19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M37" i="64" l="1"/>
  <c r="G37" i="64" s="1"/>
  <c r="L38" i="64"/>
  <c r="AM48" i="60"/>
  <c r="AP37" i="63"/>
  <c r="AM37" i="63"/>
  <c r="AM25" i="60"/>
  <c r="M39" i="66"/>
  <c r="G39" i="66" s="1"/>
  <c r="L40" i="66"/>
  <c r="M15" i="66"/>
  <c r="G15" i="66" s="1"/>
  <c r="L16" i="66"/>
  <c r="F14" i="66"/>
  <c r="E15" i="66"/>
  <c r="F40" i="66"/>
  <c r="E41" i="66"/>
  <c r="F39" i="65"/>
  <c r="E40" i="65"/>
  <c r="M15" i="65"/>
  <c r="G15" i="65" s="1"/>
  <c r="L16" i="65"/>
  <c r="F17" i="65"/>
  <c r="E18" i="65"/>
  <c r="M39" i="65"/>
  <c r="G39" i="65" s="1"/>
  <c r="L40" i="65"/>
  <c r="AA60" i="6"/>
  <c r="AB60" i="6"/>
  <c r="G33" i="52"/>
  <c r="M15" i="64"/>
  <c r="L16" i="64"/>
  <c r="E16" i="64"/>
  <c r="F15" i="64"/>
  <c r="F37" i="64"/>
  <c r="E38" i="64"/>
  <c r="AP47" i="63"/>
  <c r="AN47" i="63"/>
  <c r="AN43" i="63"/>
  <c r="AP34" i="63"/>
  <c r="AP23" i="63"/>
  <c r="AM4" i="63"/>
  <c r="AN36" i="63"/>
  <c r="AN14" i="63"/>
  <c r="AN19" i="63"/>
  <c r="AN46" i="63"/>
  <c r="AN38" i="63"/>
  <c r="AN17" i="63"/>
  <c r="AN20" i="63"/>
  <c r="AP38" i="63"/>
  <c r="AN18" i="63"/>
  <c r="AP46" i="63"/>
  <c r="AN32" i="63"/>
  <c r="AN44" i="63"/>
  <c r="AP8" i="63"/>
  <c r="AN29" i="63"/>
  <c r="AN35" i="63"/>
  <c r="AP36" i="63"/>
  <c r="AN33" i="63"/>
  <c r="AN7" i="63"/>
  <c r="AN15" i="63"/>
  <c r="AP6" i="63"/>
  <c r="AM8" i="63"/>
  <c r="AP33" i="63"/>
  <c r="AP4" i="63"/>
  <c r="AP31" i="63"/>
  <c r="AP12" i="63"/>
  <c r="AM44" i="63"/>
  <c r="AN12" i="63"/>
  <c r="AN41" i="63"/>
  <c r="AM13" i="63"/>
  <c r="AN31" i="63"/>
  <c r="AP11" i="63"/>
  <c r="AM15" i="63"/>
  <c r="AP40" i="63"/>
  <c r="AP9" i="63"/>
  <c r="AP42" i="63"/>
  <c r="AP39" i="63"/>
  <c r="AP24" i="63"/>
  <c r="AM7" i="63"/>
  <c r="AM9" i="63"/>
  <c r="AN5" i="63"/>
  <c r="AN21" i="63"/>
  <c r="AN6" i="63"/>
  <c r="AM5" i="63"/>
  <c r="AE26" i="63"/>
  <c r="AP10" i="63"/>
  <c r="AN30" i="63"/>
  <c r="AP13" i="63"/>
  <c r="AN22" i="63"/>
  <c r="AN10" i="63"/>
  <c r="AP30" i="63"/>
  <c r="AN16" i="63"/>
  <c r="AM16" i="63"/>
  <c r="AN37" i="63"/>
  <c r="AN11" i="63"/>
  <c r="AC30" i="6"/>
  <c r="AD29" i="6"/>
  <c r="AD30" i="6"/>
  <c r="AC29" i="6"/>
  <c r="AD51" i="63"/>
  <c r="AD51" i="62"/>
  <c r="AB27" i="6"/>
  <c r="AE49" i="63"/>
  <c r="AP45" i="63"/>
  <c r="AM45" i="63"/>
  <c r="AN45" i="63"/>
  <c r="AL28" i="62" a="1"/>
  <c r="AL28" i="62" s="1"/>
  <c r="AL3" i="63"/>
  <c r="AM3" i="63" s="1"/>
  <c r="AL3" i="62"/>
  <c r="AL48" i="63"/>
  <c r="AP28" i="63"/>
  <c r="AN28" i="63"/>
  <c r="AE51" i="62"/>
  <c r="AE51" i="60"/>
  <c r="AL48" i="61"/>
  <c r="AP28" i="61"/>
  <c r="AP49" i="61" s="1"/>
  <c r="AN28" i="61"/>
  <c r="AN48" i="61" s="1"/>
  <c r="AP3" i="61"/>
  <c r="AN3" i="61"/>
  <c r="AN25" i="61" s="1"/>
  <c r="AL25" i="61"/>
  <c r="AE51" i="61"/>
  <c r="AP3" i="60"/>
  <c r="AL25" i="60"/>
  <c r="AN3" i="60"/>
  <c r="AN25" i="60" s="1"/>
  <c r="AL48" i="60"/>
  <c r="AP28" i="60"/>
  <c r="AP49" i="60" s="1"/>
  <c r="AN28" i="60"/>
  <c r="AN48" i="60" s="1"/>
  <c r="AP26" i="59"/>
  <c r="AP51" i="59" s="1"/>
  <c r="AL48" i="54"/>
  <c r="AP28" i="54"/>
  <c r="AP49" i="54" s="1"/>
  <c r="AN28" i="54"/>
  <c r="AN48" i="54" s="1"/>
  <c r="AM28" i="54"/>
  <c r="AM48" i="54" s="1"/>
  <c r="AL25" i="54"/>
  <c r="AP3" i="54"/>
  <c r="AN3" i="54"/>
  <c r="AN25" i="54" s="1"/>
  <c r="AM3" i="54"/>
  <c r="AM25" i="54" s="1"/>
  <c r="AE51" i="54"/>
  <c r="AB28" i="6"/>
  <c r="Y28" i="6"/>
  <c r="Y27" i="6"/>
  <c r="F13" i="52"/>
  <c r="E14" i="52"/>
  <c r="M35" i="52"/>
  <c r="G35" i="52" s="1"/>
  <c r="L36" i="52"/>
  <c r="M14" i="52"/>
  <c r="L15" i="52"/>
  <c r="E37" i="52"/>
  <c r="F36" i="52"/>
  <c r="M6" i="50"/>
  <c r="G6" i="50" s="1"/>
  <c r="L7" i="50"/>
  <c r="F5" i="50"/>
  <c r="E6" i="50"/>
  <c r="F32" i="50"/>
  <c r="E33" i="50"/>
  <c r="M32" i="50"/>
  <c r="L33" i="50"/>
  <c r="W51" i="49"/>
  <c r="V32" i="49"/>
  <c r="V11" i="49"/>
  <c r="V41" i="49"/>
  <c r="V14" i="49"/>
  <c r="V6" i="49"/>
  <c r="AE1" i="49"/>
  <c r="V13" i="49"/>
  <c r="V34" i="49"/>
  <c r="V22" i="49"/>
  <c r="V8" i="49"/>
  <c r="V46" i="49"/>
  <c r="V23" i="49"/>
  <c r="V42" i="49"/>
  <c r="V21" i="49"/>
  <c r="V35" i="49"/>
  <c r="V45" i="49"/>
  <c r="V9" i="49"/>
  <c r="V24" i="49"/>
  <c r="V40" i="49"/>
  <c r="V3" i="49"/>
  <c r="V38" i="49"/>
  <c r="V18" i="49"/>
  <c r="V36" i="49"/>
  <c r="V12" i="49"/>
  <c r="V10" i="49"/>
  <c r="V37" i="49"/>
  <c r="V16" i="49"/>
  <c r="V5" i="49"/>
  <c r="V17" i="49"/>
  <c r="V20" i="49"/>
  <c r="V30" i="49"/>
  <c r="V15" i="49"/>
  <c r="V19" i="49"/>
  <c r="V47" i="49"/>
  <c r="V43" i="49"/>
  <c r="V39" i="49"/>
  <c r="V7" i="49"/>
  <c r="V28" i="49"/>
  <c r="V44" i="49"/>
  <c r="V31" i="49"/>
  <c r="V4" i="49"/>
  <c r="V29" i="49"/>
  <c r="V33" i="49"/>
  <c r="I26" i="47"/>
  <c r="I51" i="47" s="1"/>
  <c r="AH25" i="47"/>
  <c r="AH48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K43" i="43" s="1"/>
  <c r="C50" i="43"/>
  <c r="D49" i="43" s="1"/>
  <c r="D37" i="43"/>
  <c r="D35" i="43"/>
  <c r="D34" i="43"/>
  <c r="D33" i="43"/>
  <c r="D32" i="43"/>
  <c r="D31" i="43"/>
  <c r="D30" i="43"/>
  <c r="J26" i="43"/>
  <c r="K16" i="43" s="1"/>
  <c r="C26" i="43"/>
  <c r="D23" i="43" s="1"/>
  <c r="D17" i="43"/>
  <c r="D15" i="43"/>
  <c r="D13" i="43"/>
  <c r="D12" i="43"/>
  <c r="D11" i="43"/>
  <c r="D10" i="43"/>
  <c r="D9" i="43"/>
  <c r="D8" i="43"/>
  <c r="D7" i="43"/>
  <c r="D6" i="43"/>
  <c r="D5" i="43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I60" i="40"/>
  <c r="K58" i="40"/>
  <c r="I58" i="40"/>
  <c r="J51" i="40"/>
  <c r="G51" i="40"/>
  <c r="F51" i="40"/>
  <c r="E51" i="40"/>
  <c r="D51" i="40"/>
  <c r="AC49" i="40"/>
  <c r="AB49" i="40"/>
  <c r="K49" i="40"/>
  <c r="E26" i="6" s="1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C26" i="40"/>
  <c r="AC51" i="40" s="1"/>
  <c r="AB26" i="40"/>
  <c r="K26" i="40"/>
  <c r="C26" i="40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G9" i="64" l="1"/>
  <c r="M38" i="64"/>
  <c r="G38" i="64" s="1"/>
  <c r="L39" i="64"/>
  <c r="AN28" i="62"/>
  <c r="AN48" i="62" s="1"/>
  <c r="AM28" i="62"/>
  <c r="AM48" i="62" s="1"/>
  <c r="AL25" i="62"/>
  <c r="AM3" i="62"/>
  <c r="AM25" i="62" s="1"/>
  <c r="F15" i="66"/>
  <c r="E16" i="66"/>
  <c r="F41" i="66"/>
  <c r="E42" i="66"/>
  <c r="M16" i="66"/>
  <c r="G16" i="66" s="1"/>
  <c r="L17" i="66"/>
  <c r="M40" i="66"/>
  <c r="G40" i="66" s="1"/>
  <c r="L41" i="66"/>
  <c r="M40" i="65"/>
  <c r="G40" i="65" s="1"/>
  <c r="L41" i="65"/>
  <c r="F18" i="65"/>
  <c r="E19" i="65"/>
  <c r="M16" i="65"/>
  <c r="G16" i="65" s="1"/>
  <c r="L17" i="65"/>
  <c r="E41" i="65"/>
  <c r="F40" i="65"/>
  <c r="E65" i="6"/>
  <c r="F38" i="64"/>
  <c r="E39" i="64"/>
  <c r="F16" i="64"/>
  <c r="E17" i="64"/>
  <c r="M16" i="64"/>
  <c r="L17" i="64"/>
  <c r="AE51" i="63"/>
  <c r="AM25" i="63"/>
  <c r="AM48" i="63"/>
  <c r="AP49" i="63"/>
  <c r="AN48" i="63"/>
  <c r="AL48" i="62"/>
  <c r="AP28" i="62"/>
  <c r="AP49" i="62" s="1"/>
  <c r="AN3" i="63"/>
  <c r="AN25" i="63" s="1"/>
  <c r="AN3" i="62"/>
  <c r="AN25" i="62" s="1"/>
  <c r="AP3" i="63"/>
  <c r="AL25" i="63"/>
  <c r="AP3" i="62"/>
  <c r="AP26" i="62" s="1"/>
  <c r="AP26" i="61"/>
  <c r="AP51" i="61" s="1"/>
  <c r="AP26" i="60"/>
  <c r="AP51" i="60" s="1"/>
  <c r="AP26" i="54"/>
  <c r="AP51" i="54" s="1"/>
  <c r="G30" i="50"/>
  <c r="F37" i="52"/>
  <c r="E38" i="52"/>
  <c r="M15" i="52"/>
  <c r="L16" i="52"/>
  <c r="L37" i="52"/>
  <c r="M36" i="52"/>
  <c r="F14" i="52"/>
  <c r="E15" i="52"/>
  <c r="K4" i="43"/>
  <c r="K6" i="43"/>
  <c r="D16" i="43"/>
  <c r="D18" i="43"/>
  <c r="D20" i="43"/>
  <c r="D21" i="43"/>
  <c r="D14" i="43"/>
  <c r="D36" i="43"/>
  <c r="D38" i="43"/>
  <c r="D40" i="43"/>
  <c r="D41" i="43"/>
  <c r="D45" i="43"/>
  <c r="K38" i="43"/>
  <c r="K39" i="43"/>
  <c r="K34" i="43"/>
  <c r="K31" i="43"/>
  <c r="K35" i="43"/>
  <c r="K45" i="43"/>
  <c r="K30" i="43"/>
  <c r="K40" i="43"/>
  <c r="K46" i="43"/>
  <c r="K32" i="43"/>
  <c r="K36" i="43"/>
  <c r="K47" i="43"/>
  <c r="K44" i="43"/>
  <c r="K41" i="43"/>
  <c r="K48" i="43"/>
  <c r="K33" i="43"/>
  <c r="K37" i="43"/>
  <c r="K42" i="43"/>
  <c r="K49" i="43"/>
  <c r="K5" i="43"/>
  <c r="K20" i="43"/>
  <c r="K21" i="43"/>
  <c r="K9" i="43"/>
  <c r="K13" i="43"/>
  <c r="K17" i="43"/>
  <c r="K22" i="43"/>
  <c r="K23" i="43"/>
  <c r="K10" i="43"/>
  <c r="K14" i="43"/>
  <c r="K18" i="43"/>
  <c r="K24" i="43"/>
  <c r="K19" i="43"/>
  <c r="K25" i="43"/>
  <c r="K7" i="43"/>
  <c r="K11" i="43"/>
  <c r="K15" i="43"/>
  <c r="K8" i="43"/>
  <c r="K12" i="43"/>
  <c r="D46" i="43"/>
  <c r="D42" i="43"/>
  <c r="D39" i="43"/>
  <c r="D44" i="43"/>
  <c r="D43" i="43"/>
  <c r="D47" i="43"/>
  <c r="D48" i="43"/>
  <c r="D19" i="43"/>
  <c r="D25" i="43"/>
  <c r="D22" i="43"/>
  <c r="D4" i="43"/>
  <c r="D24" i="43"/>
  <c r="V49" i="49"/>
  <c r="V26" i="49"/>
  <c r="K51" i="40"/>
  <c r="E25" i="6"/>
  <c r="C51" i="40"/>
  <c r="L58" i="40"/>
  <c r="L60" i="40"/>
  <c r="M33" i="50"/>
  <c r="L34" i="50"/>
  <c r="F33" i="50"/>
  <c r="E34" i="50"/>
  <c r="F6" i="50"/>
  <c r="E7" i="50"/>
  <c r="M7" i="50"/>
  <c r="G7" i="50" s="1"/>
  <c r="L8" i="50"/>
  <c r="AD15" i="49"/>
  <c r="AE15" i="49" s="1"/>
  <c r="AL15" i="49" s="1" a="1"/>
  <c r="AL15" i="49" s="1"/>
  <c r="AM15" i="49" s="1"/>
  <c r="AD11" i="49"/>
  <c r="AE11" i="49" s="1"/>
  <c r="AL11" i="49" s="1" a="1"/>
  <c r="AL11" i="49" s="1"/>
  <c r="AM11" i="49" s="1"/>
  <c r="AD6" i="49"/>
  <c r="AE6" i="49" s="1"/>
  <c r="AL6" i="49" s="1" a="1"/>
  <c r="AL6" i="49" s="1"/>
  <c r="AM6" i="49" s="1"/>
  <c r="AD19" i="49"/>
  <c r="AE19" i="49" s="1"/>
  <c r="AL19" i="49" s="1" a="1"/>
  <c r="AL19" i="49" s="1"/>
  <c r="AD41" i="49"/>
  <c r="AE41" i="49" s="1"/>
  <c r="AL41" i="49" s="1" a="1"/>
  <c r="AL41" i="49" s="1"/>
  <c r="AD3" i="49"/>
  <c r="AD16" i="49"/>
  <c r="AE16" i="49" s="1"/>
  <c r="AL16" i="49" s="1" a="1"/>
  <c r="AL16" i="49" s="1"/>
  <c r="AM16" i="49" s="1"/>
  <c r="AD30" i="49"/>
  <c r="AE30" i="49" s="1"/>
  <c r="AL30" i="49" s="1" a="1"/>
  <c r="AL30" i="49" s="1"/>
  <c r="AM30" i="49" s="1"/>
  <c r="AD42" i="49"/>
  <c r="AE42" i="49" s="1"/>
  <c r="AL42" i="49" s="1" a="1"/>
  <c r="AL42" i="49" s="1"/>
  <c r="AD36" i="49"/>
  <c r="AE36" i="49" s="1"/>
  <c r="AL36" i="49" s="1" a="1"/>
  <c r="AL36" i="49" s="1"/>
  <c r="AM36" i="49" s="1"/>
  <c r="AD40" i="49"/>
  <c r="AE40" i="49" s="1"/>
  <c r="AL40" i="49" s="1" a="1"/>
  <c r="AL40" i="49" s="1"/>
  <c r="AD8" i="49"/>
  <c r="AE8" i="49" s="1"/>
  <c r="AL8" i="49" s="1" a="1"/>
  <c r="AL8" i="49" s="1"/>
  <c r="AM8" i="49" s="1"/>
  <c r="AD13" i="49"/>
  <c r="AE13" i="49" s="1"/>
  <c r="AL13" i="49" s="1" a="1"/>
  <c r="AL13" i="49" s="1"/>
  <c r="AM13" i="49" s="1"/>
  <c r="AD39" i="49"/>
  <c r="AE39" i="49" s="1"/>
  <c r="AL39" i="49" s="1" a="1"/>
  <c r="AL39" i="49" s="1"/>
  <c r="AD44" i="49"/>
  <c r="AE44" i="49" s="1"/>
  <c r="AL44" i="49" s="1" a="1"/>
  <c r="AL44" i="49" s="1"/>
  <c r="AM44" i="49" s="1"/>
  <c r="AD43" i="49"/>
  <c r="AE43" i="49" s="1"/>
  <c r="AL43" i="49" s="1" a="1"/>
  <c r="AL43" i="49" s="1"/>
  <c r="AD38" i="49"/>
  <c r="AE38" i="49" s="1"/>
  <c r="AL38" i="49" s="1" a="1"/>
  <c r="AL38" i="49" s="1"/>
  <c r="AM38" i="49" s="1"/>
  <c r="AD46" i="49"/>
  <c r="AE46" i="49" s="1"/>
  <c r="AL46" i="49" s="1" a="1"/>
  <c r="AL46" i="49" s="1"/>
  <c r="AM46" i="49" s="1"/>
  <c r="AD21" i="49"/>
  <c r="AE21" i="49" s="1"/>
  <c r="AL21" i="49" s="1" a="1"/>
  <c r="AL21" i="49" s="1"/>
  <c r="AD17" i="49"/>
  <c r="AE17" i="49" s="1"/>
  <c r="AL17" i="49" s="1" a="1"/>
  <c r="AL17" i="49" s="1"/>
  <c r="AD22" i="49"/>
  <c r="AE22" i="49" s="1"/>
  <c r="AL22" i="49" s="1" a="1"/>
  <c r="AL22" i="49" s="1"/>
  <c r="AD10" i="49"/>
  <c r="AE10" i="49" s="1"/>
  <c r="AL10" i="49" s="1" a="1"/>
  <c r="AL10" i="49" s="1"/>
  <c r="AM10" i="49" s="1"/>
  <c r="AD45" i="49"/>
  <c r="AE45" i="49" s="1"/>
  <c r="AL45" i="49" s="1" a="1"/>
  <c r="AL45" i="49" s="1"/>
  <c r="AM45" i="49" s="1"/>
  <c r="AD32" i="49"/>
  <c r="AE32" i="49" s="1"/>
  <c r="AL32" i="49" s="1" a="1"/>
  <c r="AL32" i="49" s="1"/>
  <c r="AD9" i="49"/>
  <c r="AE9" i="49" s="1"/>
  <c r="AL9" i="49" s="1" a="1"/>
  <c r="AL9" i="49" s="1"/>
  <c r="AM9" i="49" s="1"/>
  <c r="AD18" i="49"/>
  <c r="AE18" i="49" s="1"/>
  <c r="AL18" i="49" s="1" a="1"/>
  <c r="AL18" i="49" s="1"/>
  <c r="AD24" i="49"/>
  <c r="AE24" i="49" s="1"/>
  <c r="AL24" i="49" s="1" a="1"/>
  <c r="AL24" i="49" s="1"/>
  <c r="AD23" i="49"/>
  <c r="AE23" i="49" s="1"/>
  <c r="AL23" i="49" s="1" a="1"/>
  <c r="AL23" i="49" s="1"/>
  <c r="AD14" i="49"/>
  <c r="AE14" i="49" s="1"/>
  <c r="AL14" i="49" s="1" a="1"/>
  <c r="AL14" i="49" s="1"/>
  <c r="AD12" i="49"/>
  <c r="AE12" i="49" s="1"/>
  <c r="AL12" i="49" s="1" a="1"/>
  <c r="AL12" i="49" s="1"/>
  <c r="AM12" i="49" s="1"/>
  <c r="AD35" i="49"/>
  <c r="AE35" i="49" s="1"/>
  <c r="AL35" i="49" s="1" a="1"/>
  <c r="AL35" i="49" s="1"/>
  <c r="AD5" i="49"/>
  <c r="AE5" i="49" s="1"/>
  <c r="AL5" i="49" s="1" a="1"/>
  <c r="AL5" i="49" s="1"/>
  <c r="AM5" i="49" s="1"/>
  <c r="AD20" i="49"/>
  <c r="AE20" i="49" s="1"/>
  <c r="AL20" i="49" s="1" a="1"/>
  <c r="AL20" i="49" s="1"/>
  <c r="AD47" i="49"/>
  <c r="AE47" i="49" s="1"/>
  <c r="AL47" i="49" s="1" a="1"/>
  <c r="AL47" i="49" s="1"/>
  <c r="AM47" i="49" s="1"/>
  <c r="AD28" i="49"/>
  <c r="AD37" i="49"/>
  <c r="AE37" i="49" s="1"/>
  <c r="AL37" i="49" s="1" a="1"/>
  <c r="AL37" i="49" s="1"/>
  <c r="AD7" i="49"/>
  <c r="AE7" i="49" s="1"/>
  <c r="AL7" i="49" s="1" a="1"/>
  <c r="AL7" i="49" s="1"/>
  <c r="AM7" i="49" s="1"/>
  <c r="AD34" i="49"/>
  <c r="AE34" i="49" s="1"/>
  <c r="AL34" i="49" s="1" a="1"/>
  <c r="AL34" i="49" s="1"/>
  <c r="AD31" i="49"/>
  <c r="AE31" i="49" s="1"/>
  <c r="AL31" i="49" s="1" a="1"/>
  <c r="AL31" i="49" s="1"/>
  <c r="AM31" i="49" s="1"/>
  <c r="AD4" i="49"/>
  <c r="AE4" i="49" s="1"/>
  <c r="AL4" i="49" s="1" a="1"/>
  <c r="AL4" i="49" s="1"/>
  <c r="AM4" i="49" s="1"/>
  <c r="AD29" i="49"/>
  <c r="AE29" i="49" s="1"/>
  <c r="AL29" i="49" s="1" a="1"/>
  <c r="AL29" i="49" s="1"/>
  <c r="AD33" i="49"/>
  <c r="AE33" i="49" s="1"/>
  <c r="AL33" i="49" s="1" a="1"/>
  <c r="AL33" i="49" s="1"/>
  <c r="AM33" i="49" s="1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E23" i="6"/>
  <c r="E63" i="6" s="1"/>
  <c r="E66" i="6" s="1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M6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E30" i="43"/>
  <c r="L30" i="43"/>
  <c r="M30" i="43" s="1"/>
  <c r="L4" i="43"/>
  <c r="M4" i="43" s="1"/>
  <c r="G4" i="43" s="1"/>
  <c r="U3" i="40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L25" i="6" s="1"/>
  <c r="R5" i="40"/>
  <c r="W5" i="40" s="1"/>
  <c r="AK14" i="40"/>
  <c r="AK20" i="40"/>
  <c r="R42" i="40"/>
  <c r="AI42" i="40" s="1"/>
  <c r="R46" i="40"/>
  <c r="AI46" i="40" s="1"/>
  <c r="X49" i="40"/>
  <c r="M26" i="6" s="1"/>
  <c r="AK13" i="40"/>
  <c r="Z49" i="40"/>
  <c r="L26" i="6" s="1"/>
  <c r="R39" i="40"/>
  <c r="AI39" i="40" s="1"/>
  <c r="AJ11" i="40"/>
  <c r="AK3" i="40"/>
  <c r="R7" i="40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G25" i="6" s="1"/>
  <c r="AK9" i="40"/>
  <c r="AK28" i="40"/>
  <c r="P49" i="40"/>
  <c r="F26" i="6" s="1"/>
  <c r="AJ28" i="40"/>
  <c r="R28" i="40"/>
  <c r="R44" i="40"/>
  <c r="AK44" i="40"/>
  <c r="AJ44" i="40"/>
  <c r="S26" i="40"/>
  <c r="H25" i="6" s="1"/>
  <c r="T26" i="40"/>
  <c r="I25" i="6" s="1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G26" i="6" s="1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I26" i="6" s="1"/>
  <c r="AJ36" i="40"/>
  <c r="P26" i="40"/>
  <c r="F25" i="6" s="1"/>
  <c r="T25" i="6" s="1"/>
  <c r="T63" i="6" s="1"/>
  <c r="X26" i="40"/>
  <c r="M25" i="6" s="1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H26" i="6" s="1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G16" i="64" l="1"/>
  <c r="G13" i="64"/>
  <c r="M39" i="64"/>
  <c r="G39" i="64" s="1"/>
  <c r="L40" i="64"/>
  <c r="M41" i="66"/>
  <c r="G41" i="66" s="1"/>
  <c r="L42" i="66"/>
  <c r="M17" i="66"/>
  <c r="G17" i="66" s="1"/>
  <c r="L18" i="66"/>
  <c r="F42" i="66"/>
  <c r="E43" i="66"/>
  <c r="F16" i="66"/>
  <c r="E17" i="66"/>
  <c r="F41" i="65"/>
  <c r="E42" i="65"/>
  <c r="M17" i="65"/>
  <c r="G17" i="65" s="1"/>
  <c r="L18" i="65"/>
  <c r="F19" i="65"/>
  <c r="E20" i="65"/>
  <c r="M41" i="65"/>
  <c r="G41" i="65" s="1"/>
  <c r="L42" i="65"/>
  <c r="F65" i="6"/>
  <c r="H63" i="6"/>
  <c r="I65" i="6"/>
  <c r="F63" i="6"/>
  <c r="L63" i="6"/>
  <c r="M65" i="6"/>
  <c r="M66" i="6" s="1"/>
  <c r="G63" i="6"/>
  <c r="L65" i="6"/>
  <c r="I63" i="6"/>
  <c r="H65" i="6"/>
  <c r="G65" i="6"/>
  <c r="M17" i="64"/>
  <c r="L18" i="64"/>
  <c r="F39" i="64"/>
  <c r="E40" i="64"/>
  <c r="F17" i="64"/>
  <c r="E18" i="64"/>
  <c r="T26" i="6"/>
  <c r="T65" i="6" s="1"/>
  <c r="T66" i="6" s="1"/>
  <c r="AP26" i="63"/>
  <c r="AP51" i="63" s="1"/>
  <c r="AP51" i="62"/>
  <c r="E16" i="52"/>
  <c r="F15" i="52"/>
  <c r="M37" i="52"/>
  <c r="L38" i="52"/>
  <c r="M16" i="52"/>
  <c r="L17" i="52"/>
  <c r="F38" i="52"/>
  <c r="E39" i="52"/>
  <c r="D50" i="43"/>
  <c r="K50" i="43"/>
  <c r="K26" i="43"/>
  <c r="L5" i="43"/>
  <c r="M5" i="43" s="1"/>
  <c r="G5" i="43" s="1"/>
  <c r="D26" i="43"/>
  <c r="E4" i="43"/>
  <c r="V51" i="49"/>
  <c r="AG7" i="40"/>
  <c r="AG11" i="40"/>
  <c r="Y3" i="40"/>
  <c r="AG8" i="40"/>
  <c r="J26" i="6"/>
  <c r="J25" i="6"/>
  <c r="M8" i="50"/>
  <c r="G8" i="50" s="1"/>
  <c r="L11" i="50"/>
  <c r="L9" i="50"/>
  <c r="F7" i="50"/>
  <c r="E8" i="50"/>
  <c r="E35" i="50"/>
  <c r="F34" i="50"/>
  <c r="M34" i="50"/>
  <c r="L35" i="50"/>
  <c r="AP32" i="49"/>
  <c r="AN32" i="49"/>
  <c r="AP43" i="49"/>
  <c r="AN43" i="49"/>
  <c r="AN30" i="49"/>
  <c r="AP30" i="49"/>
  <c r="AP31" i="49"/>
  <c r="AN31" i="49"/>
  <c r="AP35" i="49"/>
  <c r="AN35" i="49"/>
  <c r="AP45" i="49"/>
  <c r="AN45" i="49"/>
  <c r="AP44" i="49"/>
  <c r="AN44" i="49"/>
  <c r="AP16" i="49"/>
  <c r="AN16" i="49"/>
  <c r="AP34" i="49"/>
  <c r="AN34" i="49"/>
  <c r="AP12" i="49"/>
  <c r="AN12" i="49"/>
  <c r="AP10" i="49"/>
  <c r="AN10" i="49"/>
  <c r="AP39" i="49"/>
  <c r="AN39" i="49"/>
  <c r="AD26" i="49"/>
  <c r="X27" i="6" s="1"/>
  <c r="AE3" i="49"/>
  <c r="AP5" i="49"/>
  <c r="AN5" i="49"/>
  <c r="AP22" i="49"/>
  <c r="AN22" i="49"/>
  <c r="AN13" i="49"/>
  <c r="AP13" i="49"/>
  <c r="AP41" i="49"/>
  <c r="AN41" i="49"/>
  <c r="AP7" i="49"/>
  <c r="AN7" i="49"/>
  <c r="AP37" i="49"/>
  <c r="AN37" i="49"/>
  <c r="AP23" i="49"/>
  <c r="AN23" i="49"/>
  <c r="AP17" i="49"/>
  <c r="AN17" i="49"/>
  <c r="AP8" i="49"/>
  <c r="AN8" i="49"/>
  <c r="AP19" i="49"/>
  <c r="AN19" i="49"/>
  <c r="AP14" i="49"/>
  <c r="AN14" i="49"/>
  <c r="AD49" i="49"/>
  <c r="X28" i="6" s="1"/>
  <c r="Z28" i="6" s="1"/>
  <c r="AE28" i="49"/>
  <c r="AP24" i="49"/>
  <c r="AN24" i="49"/>
  <c r="AP21" i="49"/>
  <c r="AN21" i="49"/>
  <c r="AP40" i="49"/>
  <c r="AN40" i="49"/>
  <c r="AP6" i="49"/>
  <c r="AN6" i="49"/>
  <c r="AP33" i="49"/>
  <c r="AN33" i="49"/>
  <c r="AP47" i="49"/>
  <c r="AN47" i="49"/>
  <c r="AP18" i="49"/>
  <c r="AN18" i="49"/>
  <c r="AP46" i="49"/>
  <c r="AN46" i="49"/>
  <c r="AP36" i="49"/>
  <c r="AN36" i="49"/>
  <c r="AP11" i="49"/>
  <c r="AN11" i="49"/>
  <c r="AP4" i="49"/>
  <c r="AN4" i="49"/>
  <c r="AP29" i="49"/>
  <c r="AN29" i="49"/>
  <c r="AP20" i="49"/>
  <c r="AN20" i="49"/>
  <c r="AP9" i="49"/>
  <c r="AN9" i="49"/>
  <c r="AP38" i="49"/>
  <c r="AN38" i="49"/>
  <c r="AP42" i="49"/>
  <c r="AN42" i="49"/>
  <c r="AP15" i="49"/>
  <c r="AN15" i="49"/>
  <c r="K50" i="42"/>
  <c r="K26" i="42"/>
  <c r="D50" i="42"/>
  <c r="D26" i="42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L31" i="43"/>
  <c r="L6" i="43"/>
  <c r="AG17" i="40"/>
  <c r="AM17" i="40" s="1"/>
  <c r="W34" i="40"/>
  <c r="O34" i="40"/>
  <c r="W46" i="40"/>
  <c r="W43" i="40"/>
  <c r="AG46" i="40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I43" i="40"/>
  <c r="O30" i="40"/>
  <c r="AG30" i="40"/>
  <c r="W7" i="40"/>
  <c r="AI7" i="40"/>
  <c r="W33" i="40"/>
  <c r="AI31" i="40"/>
  <c r="W45" i="40"/>
  <c r="W41" i="40"/>
  <c r="AI13" i="40"/>
  <c r="AG13" i="40"/>
  <c r="AG5" i="40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I11" i="40"/>
  <c r="AI9" i="40"/>
  <c r="AI38" i="40"/>
  <c r="AG9" i="40"/>
  <c r="W38" i="40"/>
  <c r="O38" i="40"/>
  <c r="AG42" i="40"/>
  <c r="AM42" i="40" s="1"/>
  <c r="AG31" i="40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W6" i="40"/>
  <c r="AI6" i="40"/>
  <c r="AG6" i="40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Q26" i="6" s="1"/>
  <c r="AI29" i="40"/>
  <c r="W29" i="40"/>
  <c r="O29" i="40"/>
  <c r="AG29" i="40"/>
  <c r="AM29" i="40" s="1"/>
  <c r="AI4" i="40"/>
  <c r="W4" i="40"/>
  <c r="O4" i="40"/>
  <c r="AG4" i="40"/>
  <c r="W12" i="40"/>
  <c r="O12" i="40"/>
  <c r="AI12" i="40"/>
  <c r="AG12" i="40"/>
  <c r="AM12" i="40" s="1"/>
  <c r="AG36" i="40"/>
  <c r="AI36" i="40"/>
  <c r="O36" i="40"/>
  <c r="W36" i="40"/>
  <c r="R26" i="40"/>
  <c r="AI15" i="40"/>
  <c r="W15" i="40"/>
  <c r="AG15" i="40"/>
  <c r="O15" i="40"/>
  <c r="AJ25" i="40"/>
  <c r="O10" i="40"/>
  <c r="W10" i="40"/>
  <c r="AI10" i="40"/>
  <c r="AG10" i="40"/>
  <c r="T51" i="40"/>
  <c r="Q51" i="40"/>
  <c r="AG32" i="40"/>
  <c r="AM32" i="40" s="1"/>
  <c r="AI32" i="40"/>
  <c r="O32" i="40"/>
  <c r="W32" i="40"/>
  <c r="U26" i="40"/>
  <c r="Y4" i="40"/>
  <c r="AG28" i="40"/>
  <c r="R49" i="40"/>
  <c r="AI28" i="40"/>
  <c r="W28" i="40"/>
  <c r="O28" i="40"/>
  <c r="AA50" i="18"/>
  <c r="N50" i="6"/>
  <c r="O50" i="6"/>
  <c r="P50" i="6"/>
  <c r="R50" i="6"/>
  <c r="S50" i="6"/>
  <c r="U50" i="6"/>
  <c r="V50" i="6"/>
  <c r="W50" i="6"/>
  <c r="N48" i="6"/>
  <c r="N51" i="6" s="1"/>
  <c r="O48" i="6"/>
  <c r="P48" i="6"/>
  <c r="P51" i="6" s="1"/>
  <c r="R48" i="6"/>
  <c r="S48" i="6"/>
  <c r="U48" i="6"/>
  <c r="V48" i="6"/>
  <c r="V51" i="6" s="1"/>
  <c r="W48" i="6"/>
  <c r="W51" i="6" s="1"/>
  <c r="O51" i="6"/>
  <c r="G17" i="64" l="1"/>
  <c r="G15" i="64"/>
  <c r="M40" i="64"/>
  <c r="G40" i="64" s="1"/>
  <c r="L41" i="64"/>
  <c r="H66" i="6"/>
  <c r="F17" i="66"/>
  <c r="E18" i="66"/>
  <c r="F43" i="66"/>
  <c r="E44" i="66"/>
  <c r="L19" i="66"/>
  <c r="M18" i="66"/>
  <c r="G18" i="66" s="1"/>
  <c r="L43" i="66"/>
  <c r="M42" i="66"/>
  <c r="G42" i="66" s="1"/>
  <c r="M42" i="65"/>
  <c r="G42" i="65" s="1"/>
  <c r="L43" i="65"/>
  <c r="F20" i="65"/>
  <c r="E21" i="65"/>
  <c r="M18" i="65"/>
  <c r="G18" i="65" s="1"/>
  <c r="L19" i="65"/>
  <c r="F42" i="65"/>
  <c r="E43" i="65"/>
  <c r="F66" i="6"/>
  <c r="J65" i="6"/>
  <c r="I66" i="6"/>
  <c r="G66" i="6"/>
  <c r="L66" i="6"/>
  <c r="J63" i="6"/>
  <c r="G16" i="52"/>
  <c r="G14" i="52"/>
  <c r="M18" i="64"/>
  <c r="G18" i="64" s="1"/>
  <c r="L19" i="64"/>
  <c r="F18" i="64"/>
  <c r="E19" i="64"/>
  <c r="F40" i="64"/>
  <c r="E41" i="64"/>
  <c r="Z27" i="6"/>
  <c r="AD27" i="6" s="1"/>
  <c r="X59" i="6"/>
  <c r="AC28" i="6"/>
  <c r="AD28" i="6"/>
  <c r="N58" i="6"/>
  <c r="U58" i="6"/>
  <c r="O58" i="6"/>
  <c r="P58" i="6"/>
  <c r="V58" i="6"/>
  <c r="M58" i="6"/>
  <c r="L58" i="6"/>
  <c r="R58" i="6"/>
  <c r="F39" i="52"/>
  <c r="E40" i="52"/>
  <c r="M17" i="52"/>
  <c r="L18" i="52"/>
  <c r="M38" i="52"/>
  <c r="L39" i="52"/>
  <c r="F16" i="52"/>
  <c r="E17" i="52"/>
  <c r="F4" i="43"/>
  <c r="E5" i="43"/>
  <c r="AE26" i="6"/>
  <c r="D26" i="6"/>
  <c r="F35" i="50"/>
  <c r="E36" i="50"/>
  <c r="F8" i="50"/>
  <c r="E9" i="50"/>
  <c r="E11" i="50"/>
  <c r="M9" i="50"/>
  <c r="L10" i="50"/>
  <c r="M10" i="50" s="1"/>
  <c r="G10" i="50" s="1"/>
  <c r="M11" i="50"/>
  <c r="G11" i="50" s="1"/>
  <c r="L12" i="50"/>
  <c r="L36" i="50"/>
  <c r="M35" i="50"/>
  <c r="AE49" i="49"/>
  <c r="AL28" i="49" a="1"/>
  <c r="AL28" i="49" s="1"/>
  <c r="AM28" i="49" s="1"/>
  <c r="AM48" i="49" s="1"/>
  <c r="AE26" i="49"/>
  <c r="AL3" i="49"/>
  <c r="AM3" i="49" s="1"/>
  <c r="AM25" i="49" s="1"/>
  <c r="AD51" i="49"/>
  <c r="R51" i="6"/>
  <c r="S51" i="6"/>
  <c r="AE23" i="6"/>
  <c r="AK51" i="44"/>
  <c r="Q24" i="6"/>
  <c r="Q65" i="6" s="1"/>
  <c r="D23" i="6"/>
  <c r="U51" i="6"/>
  <c r="U51" i="44"/>
  <c r="V30" i="44" s="1"/>
  <c r="R51" i="44"/>
  <c r="AI25" i="44"/>
  <c r="AG48" i="44"/>
  <c r="AM28" i="44"/>
  <c r="W26" i="44"/>
  <c r="K23" i="6" s="1"/>
  <c r="AG25" i="44"/>
  <c r="W49" i="44"/>
  <c r="K24" i="6" s="1"/>
  <c r="AI48" i="44"/>
  <c r="M6" i="43"/>
  <c r="L7" i="43"/>
  <c r="M31" i="43"/>
  <c r="L32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I25" i="40"/>
  <c r="R51" i="40"/>
  <c r="W26" i="40"/>
  <c r="K25" i="6" s="1"/>
  <c r="U51" i="40"/>
  <c r="Y26" i="40"/>
  <c r="AG48" i="40"/>
  <c r="I59" i="40"/>
  <c r="J59" i="40" s="1"/>
  <c r="J58" i="40"/>
  <c r="J60" i="40"/>
  <c r="W49" i="40"/>
  <c r="K26" i="6" s="1"/>
  <c r="AB26" i="6" s="1"/>
  <c r="AG25" i="40"/>
  <c r="AD26" i="33"/>
  <c r="E20" i="6"/>
  <c r="E19" i="6"/>
  <c r="M41" i="64" l="1"/>
  <c r="G41" i="64" s="1"/>
  <c r="L42" i="64"/>
  <c r="M43" i="66"/>
  <c r="G43" i="66" s="1"/>
  <c r="L44" i="66"/>
  <c r="M19" i="66"/>
  <c r="G19" i="66" s="1"/>
  <c r="L20" i="66"/>
  <c r="F44" i="66"/>
  <c r="E45" i="66"/>
  <c r="F18" i="66"/>
  <c r="E19" i="66"/>
  <c r="F43" i="65"/>
  <c r="E44" i="65"/>
  <c r="M19" i="65"/>
  <c r="G19" i="65" s="1"/>
  <c r="L20" i="65"/>
  <c r="F21" i="65"/>
  <c r="E22" i="65"/>
  <c r="L44" i="65"/>
  <c r="M43" i="65"/>
  <c r="G43" i="65" s="1"/>
  <c r="M64" i="6"/>
  <c r="S64" i="6"/>
  <c r="R64" i="6"/>
  <c r="U64" i="6"/>
  <c r="J66" i="6"/>
  <c r="V64" i="6"/>
  <c r="T64" i="6"/>
  <c r="AB23" i="6"/>
  <c r="K63" i="6"/>
  <c r="L64" i="6"/>
  <c r="AB24" i="6"/>
  <c r="K65" i="6"/>
  <c r="G36" i="52"/>
  <c r="G17" i="52"/>
  <c r="G15" i="52"/>
  <c r="F19" i="64"/>
  <c r="E20" i="64"/>
  <c r="F41" i="64"/>
  <c r="E42" i="64"/>
  <c r="L20" i="64"/>
  <c r="M19" i="64"/>
  <c r="G19" i="64" s="1"/>
  <c r="AB59" i="6"/>
  <c r="AA59" i="6"/>
  <c r="AC27" i="6"/>
  <c r="G35" i="50"/>
  <c r="G32" i="50"/>
  <c r="AB25" i="6"/>
  <c r="K58" i="6"/>
  <c r="F17" i="52"/>
  <c r="E18" i="52"/>
  <c r="M39" i="52"/>
  <c r="L40" i="52"/>
  <c r="M18" i="52"/>
  <c r="G18" i="52" s="1"/>
  <c r="L19" i="52"/>
  <c r="E41" i="52"/>
  <c r="F40" i="52"/>
  <c r="F5" i="43"/>
  <c r="E6" i="43"/>
  <c r="Y26" i="6"/>
  <c r="AK51" i="40"/>
  <c r="Q25" i="6"/>
  <c r="Q63" i="6" s="1"/>
  <c r="F11" i="50"/>
  <c r="E12" i="50"/>
  <c r="F9" i="50"/>
  <c r="E10" i="50"/>
  <c r="F10" i="50" s="1"/>
  <c r="M36" i="50"/>
  <c r="L37" i="50"/>
  <c r="F36" i="50"/>
  <c r="E37" i="50"/>
  <c r="M12" i="50"/>
  <c r="L13" i="50"/>
  <c r="AE51" i="49"/>
  <c r="AL25" i="49"/>
  <c r="AN3" i="49"/>
  <c r="AN25" i="49" s="1"/>
  <c r="AP3" i="49"/>
  <c r="AL48" i="49"/>
  <c r="AP28" i="49"/>
  <c r="AP49" i="49" s="1"/>
  <c r="AN28" i="49"/>
  <c r="AN48" i="49" s="1"/>
  <c r="V19" i="44"/>
  <c r="AE24" i="6"/>
  <c r="Y24" i="6"/>
  <c r="D24" i="6"/>
  <c r="D65" i="6" s="1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M32" i="43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AD3" i="40" s="1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M42" i="64" l="1"/>
  <c r="G42" i="64" s="1"/>
  <c r="L43" i="64"/>
  <c r="F45" i="66"/>
  <c r="E46" i="66"/>
  <c r="F19" i="66"/>
  <c r="E20" i="66"/>
  <c r="M20" i="66"/>
  <c r="G20" i="66" s="1"/>
  <c r="L21" i="66"/>
  <c r="M44" i="66"/>
  <c r="G44" i="66" s="1"/>
  <c r="L45" i="66"/>
  <c r="M44" i="65"/>
  <c r="G44" i="65" s="1"/>
  <c r="L45" i="65"/>
  <c r="F22" i="65"/>
  <c r="E23" i="65"/>
  <c r="M20" i="65"/>
  <c r="G20" i="65" s="1"/>
  <c r="L21" i="65"/>
  <c r="F44" i="65"/>
  <c r="E45" i="65"/>
  <c r="Y65" i="6"/>
  <c r="Q66" i="6"/>
  <c r="Q64" i="6"/>
  <c r="K64" i="6"/>
  <c r="K66" i="6"/>
  <c r="G37" i="52"/>
  <c r="M20" i="64"/>
  <c r="G20" i="64" s="1"/>
  <c r="L21" i="64"/>
  <c r="F42" i="64"/>
  <c r="E43" i="64"/>
  <c r="F20" i="64"/>
  <c r="E21" i="64"/>
  <c r="G9" i="50"/>
  <c r="AE25" i="6"/>
  <c r="Q58" i="6"/>
  <c r="F41" i="52"/>
  <c r="E42" i="52"/>
  <c r="M19" i="52"/>
  <c r="G19" i="52" s="1"/>
  <c r="L20" i="52"/>
  <c r="L41" i="52"/>
  <c r="M40" i="52"/>
  <c r="F18" i="52"/>
  <c r="E19" i="52"/>
  <c r="G6" i="43"/>
  <c r="F6" i="43"/>
  <c r="E7" i="43"/>
  <c r="Y25" i="6"/>
  <c r="Y63" i="6" s="1"/>
  <c r="D25" i="6"/>
  <c r="D63" i="6" s="1"/>
  <c r="D66" i="6" s="1"/>
  <c r="F37" i="50"/>
  <c r="E38" i="50"/>
  <c r="M37" i="50"/>
  <c r="L38" i="50"/>
  <c r="M13" i="50"/>
  <c r="L14" i="50"/>
  <c r="F12" i="50"/>
  <c r="E13" i="50"/>
  <c r="AP26" i="49"/>
  <c r="AP51" i="49" s="1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L34" i="43"/>
  <c r="F33" i="43"/>
  <c r="E34" i="43"/>
  <c r="M8" i="43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M30" i="40" s="1"/>
  <c r="AD15" i="40"/>
  <c r="AE15" i="40" s="1"/>
  <c r="AL15" i="40" s="1" a="1"/>
  <c r="AL15" i="40" s="1"/>
  <c r="AM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M31" i="40" s="1"/>
  <c r="AD18" i="40"/>
  <c r="AE18" i="40" s="1"/>
  <c r="AL18" i="40" s="1" a="1"/>
  <c r="AL18" i="40" s="1"/>
  <c r="AD47" i="40"/>
  <c r="AE47" i="40" s="1"/>
  <c r="AL47" i="40" s="1" a="1"/>
  <c r="AL47" i="40" s="1"/>
  <c r="AM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M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M36" i="40" s="1"/>
  <c r="AD45" i="40"/>
  <c r="AE45" i="40" s="1"/>
  <c r="AL45" i="40" s="1" a="1"/>
  <c r="AL45" i="40" s="1"/>
  <c r="AM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M9" i="40" s="1"/>
  <c r="AD10" i="40"/>
  <c r="AE10" i="40" s="1"/>
  <c r="AL10" i="40" s="1" a="1"/>
  <c r="AL10" i="40" s="1"/>
  <c r="AM10" i="40" s="1"/>
  <c r="AD5" i="40"/>
  <c r="AE5" i="40" s="1"/>
  <c r="AL5" i="40" s="1" a="1"/>
  <c r="AL5" i="40" s="1"/>
  <c r="AM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M6" i="40" s="1"/>
  <c r="AD38" i="40"/>
  <c r="AE38" i="40" s="1"/>
  <c r="AL38" i="40" s="1" a="1"/>
  <c r="AL38" i="40" s="1"/>
  <c r="AD13" i="40"/>
  <c r="AE13" i="40" s="1"/>
  <c r="AL13" i="40" s="1" a="1"/>
  <c r="AL13" i="40" s="1"/>
  <c r="AM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M33" i="40" s="1"/>
  <c r="AD43" i="40"/>
  <c r="AE43" i="40" s="1"/>
  <c r="AL43" i="40" s="1" a="1"/>
  <c r="AL43" i="40" s="1"/>
  <c r="AD11" i="40"/>
  <c r="AE11" i="40" s="1"/>
  <c r="AL11" i="40" s="1" a="1"/>
  <c r="AL11" i="40" s="1"/>
  <c r="AM11" i="40" s="1"/>
  <c r="AD44" i="40"/>
  <c r="AE44" i="40" s="1"/>
  <c r="AL44" i="40" s="1" a="1"/>
  <c r="AL44" i="40" s="1"/>
  <c r="AM44" i="40" s="1"/>
  <c r="AD32" i="40"/>
  <c r="AE32" i="40" s="1"/>
  <c r="AL32" i="40" s="1" a="1"/>
  <c r="AL32" i="40" s="1"/>
  <c r="AD16" i="40"/>
  <c r="AE16" i="40" s="1"/>
  <c r="AL16" i="40" s="1" a="1"/>
  <c r="AL16" i="40" s="1"/>
  <c r="AM16" i="40" s="1"/>
  <c r="AD4" i="40"/>
  <c r="AE4" i="40" s="1"/>
  <c r="AL4" i="40" s="1" a="1"/>
  <c r="AL4" i="40" s="1"/>
  <c r="AM4" i="40" s="1"/>
  <c r="AD46" i="40"/>
  <c r="AE46" i="40" s="1"/>
  <c r="AL46" i="40" s="1" a="1"/>
  <c r="AL46" i="40" s="1"/>
  <c r="AM46" i="40" s="1"/>
  <c r="AD8" i="40"/>
  <c r="AE8" i="40" s="1"/>
  <c r="AL8" i="40" s="1" a="1"/>
  <c r="AL8" i="40" s="1"/>
  <c r="AM8" i="40" s="1"/>
  <c r="AE1" i="28"/>
  <c r="L44" i="64" l="1"/>
  <c r="M43" i="64"/>
  <c r="G43" i="64" s="1"/>
  <c r="M45" i="66"/>
  <c r="G45" i="66" s="1"/>
  <c r="L46" i="66"/>
  <c r="F20" i="66"/>
  <c r="E21" i="66"/>
  <c r="M21" i="66"/>
  <c r="G21" i="66" s="1"/>
  <c r="L22" i="66"/>
  <c r="F46" i="66"/>
  <c r="E47" i="66"/>
  <c r="F45" i="65"/>
  <c r="E46" i="65"/>
  <c r="M21" i="65"/>
  <c r="G21" i="65" s="1"/>
  <c r="L22" i="65"/>
  <c r="F23" i="65"/>
  <c r="E24" i="65"/>
  <c r="M45" i="65"/>
  <c r="G45" i="65" s="1"/>
  <c r="L46" i="65"/>
  <c r="Y66" i="6"/>
  <c r="G38" i="52"/>
  <c r="F21" i="64"/>
  <c r="E22" i="64"/>
  <c r="F43" i="64"/>
  <c r="E44" i="64"/>
  <c r="L22" i="64"/>
  <c r="M21" i="64"/>
  <c r="G21" i="64" s="1"/>
  <c r="G31" i="50"/>
  <c r="F19" i="52"/>
  <c r="E20" i="52"/>
  <c r="M41" i="52"/>
  <c r="L42" i="52"/>
  <c r="L21" i="52"/>
  <c r="M20" i="52"/>
  <c r="G20" i="52" s="1"/>
  <c r="F42" i="52"/>
  <c r="E43" i="52"/>
  <c r="G30" i="43"/>
  <c r="F7" i="43"/>
  <c r="E8" i="43"/>
  <c r="F13" i="50"/>
  <c r="E14" i="50"/>
  <c r="M14" i="50"/>
  <c r="G14" i="50" s="1"/>
  <c r="L15" i="50"/>
  <c r="M38" i="50"/>
  <c r="L39" i="50"/>
  <c r="F38" i="50"/>
  <c r="E39" i="50"/>
  <c r="AP42" i="44"/>
  <c r="AD49" i="44"/>
  <c r="X24" i="6" s="1"/>
  <c r="AD26" i="44"/>
  <c r="X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M9" i="43"/>
  <c r="L10" i="43"/>
  <c r="M10" i="43" s="1"/>
  <c r="G10" i="43" s="1"/>
  <c r="M11" i="43"/>
  <c r="L12" i="43"/>
  <c r="M34" i="43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X26" i="6" s="1"/>
  <c r="Z26" i="6" s="1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X25" i="6" s="1"/>
  <c r="AE3" i="40"/>
  <c r="AP35" i="40"/>
  <c r="AN35" i="40"/>
  <c r="AP41" i="40"/>
  <c r="AN41" i="40"/>
  <c r="AC51" i="34"/>
  <c r="AC49" i="34"/>
  <c r="AB49" i="34"/>
  <c r="AC26" i="34"/>
  <c r="AB26" i="34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L45" i="64" l="1"/>
  <c r="M44" i="64"/>
  <c r="G44" i="64" s="1"/>
  <c r="F21" i="66"/>
  <c r="E22" i="66"/>
  <c r="M22" i="66"/>
  <c r="G22" i="66" s="1"/>
  <c r="L23" i="66"/>
  <c r="F47" i="66"/>
  <c r="E48" i="66"/>
  <c r="L47" i="66"/>
  <c r="M46" i="66"/>
  <c r="G46" i="66" s="1"/>
  <c r="M46" i="65"/>
  <c r="G46" i="65" s="1"/>
  <c r="L47" i="65"/>
  <c r="F24" i="65"/>
  <c r="E25" i="65"/>
  <c r="F25" i="65" s="1"/>
  <c r="M22" i="65"/>
  <c r="G22" i="65" s="1"/>
  <c r="L23" i="65"/>
  <c r="F46" i="65"/>
  <c r="E47" i="65"/>
  <c r="Z24" i="6"/>
  <c r="X65" i="6"/>
  <c r="Z23" i="6"/>
  <c r="AD23" i="6" s="1"/>
  <c r="X63" i="6"/>
  <c r="M22" i="64"/>
  <c r="G22" i="64" s="1"/>
  <c r="L23" i="64"/>
  <c r="F44" i="64"/>
  <c r="E45" i="64"/>
  <c r="F22" i="64"/>
  <c r="E23" i="64"/>
  <c r="G38" i="50"/>
  <c r="G34" i="50"/>
  <c r="G13" i="50"/>
  <c r="Z25" i="6"/>
  <c r="AA58" i="6" s="1"/>
  <c r="X58" i="6"/>
  <c r="F43" i="52"/>
  <c r="E44" i="52"/>
  <c r="M21" i="52"/>
  <c r="G21" i="52" s="1"/>
  <c r="L22" i="52"/>
  <c r="M42" i="52"/>
  <c r="L43" i="52"/>
  <c r="E21" i="52"/>
  <c r="F20" i="52"/>
  <c r="G9" i="43"/>
  <c r="G33" i="43"/>
  <c r="F8" i="43"/>
  <c r="E9" i="43"/>
  <c r="E11" i="43"/>
  <c r="AD26" i="6"/>
  <c r="AC26" i="6"/>
  <c r="E40" i="50"/>
  <c r="F39" i="50"/>
  <c r="M39" i="50"/>
  <c r="L40" i="50"/>
  <c r="M15" i="50"/>
  <c r="L16" i="50"/>
  <c r="F14" i="50"/>
  <c r="E15" i="50"/>
  <c r="AD24" i="6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L13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M28" i="40" s="1"/>
  <c r="AM48" i="40" s="1"/>
  <c r="AE26" i="40"/>
  <c r="AL3" i="40"/>
  <c r="AM3" i="40" s="1"/>
  <c r="AM25" i="40" s="1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M45" i="64" l="1"/>
  <c r="G45" i="64" s="1"/>
  <c r="L46" i="64"/>
  <c r="M47" i="66"/>
  <c r="G47" i="66" s="1"/>
  <c r="L48" i="66"/>
  <c r="F48" i="66"/>
  <c r="E49" i="66"/>
  <c r="F49" i="66" s="1"/>
  <c r="M23" i="66"/>
  <c r="G23" i="66" s="1"/>
  <c r="L24" i="66"/>
  <c r="F22" i="66"/>
  <c r="E23" i="66"/>
  <c r="F47" i="65"/>
  <c r="E48" i="65"/>
  <c r="M23" i="65"/>
  <c r="G23" i="65" s="1"/>
  <c r="L24" i="65"/>
  <c r="M47" i="65"/>
  <c r="G47" i="65" s="1"/>
  <c r="L48" i="65"/>
  <c r="AC23" i="6"/>
  <c r="X64" i="6"/>
  <c r="X66" i="6"/>
  <c r="Z63" i="6"/>
  <c r="AC24" i="6"/>
  <c r="Z65" i="6"/>
  <c r="G39" i="52"/>
  <c r="F23" i="64"/>
  <c r="E24" i="64"/>
  <c r="F45" i="64"/>
  <c r="E46" i="64"/>
  <c r="M23" i="64"/>
  <c r="G23" i="64" s="1"/>
  <c r="L24" i="64"/>
  <c r="AD25" i="6"/>
  <c r="AC25" i="6"/>
  <c r="AA23" i="6"/>
  <c r="G36" i="50"/>
  <c r="G12" i="50"/>
  <c r="AB58" i="6"/>
  <c r="F21" i="52"/>
  <c r="E22" i="52"/>
  <c r="M43" i="52"/>
  <c r="L44" i="52"/>
  <c r="M22" i="52"/>
  <c r="G22" i="52" s="1"/>
  <c r="L23" i="52"/>
  <c r="E45" i="52"/>
  <c r="F44" i="52"/>
  <c r="G8" i="43"/>
  <c r="F11" i="43"/>
  <c r="E12" i="43"/>
  <c r="F9" i="43"/>
  <c r="E10" i="43"/>
  <c r="F10" i="43" s="1"/>
  <c r="M40" i="50"/>
  <c r="L41" i="50"/>
  <c r="F15" i="50"/>
  <c r="E16" i="50"/>
  <c r="M16" i="50"/>
  <c r="L17" i="50"/>
  <c r="F40" i="50"/>
  <c r="E41" i="50"/>
  <c r="G9" i="42"/>
  <c r="G7" i="42"/>
  <c r="AE51" i="44"/>
  <c r="AP26" i="44"/>
  <c r="AP51" i="44" s="1"/>
  <c r="K59" i="44" s="1"/>
  <c r="L59" i="44" s="1"/>
  <c r="F36" i="43"/>
  <c r="E37" i="43"/>
  <c r="M36" i="43"/>
  <c r="L37" i="43"/>
  <c r="M13" i="43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M46" i="64" l="1"/>
  <c r="G46" i="64" s="1"/>
  <c r="L47" i="64"/>
  <c r="F23" i="66"/>
  <c r="E24" i="66"/>
  <c r="M24" i="66"/>
  <c r="G24" i="66" s="1"/>
  <c r="L25" i="66"/>
  <c r="M25" i="66" s="1"/>
  <c r="G25" i="66" s="1"/>
  <c r="M48" i="66"/>
  <c r="G48" i="66" s="1"/>
  <c r="L49" i="66"/>
  <c r="M49" i="66" s="1"/>
  <c r="G49" i="66" s="1"/>
  <c r="M48" i="65"/>
  <c r="G48" i="65" s="1"/>
  <c r="L49" i="65"/>
  <c r="M49" i="65" s="1"/>
  <c r="G49" i="65" s="1"/>
  <c r="M24" i="65"/>
  <c r="G24" i="65" s="1"/>
  <c r="L25" i="65"/>
  <c r="M25" i="65" s="1"/>
  <c r="G25" i="65" s="1"/>
  <c r="F48" i="65"/>
  <c r="E49" i="65"/>
  <c r="F49" i="65" s="1"/>
  <c r="AA63" i="6"/>
  <c r="AB63" i="6"/>
  <c r="G43" i="52"/>
  <c r="G40" i="52"/>
  <c r="M24" i="64"/>
  <c r="G24" i="64" s="1"/>
  <c r="L25" i="64"/>
  <c r="M25" i="64" s="1"/>
  <c r="G25" i="64" s="1"/>
  <c r="F46" i="64"/>
  <c r="E47" i="64"/>
  <c r="F24" i="64"/>
  <c r="E25" i="64"/>
  <c r="F25" i="64" s="1"/>
  <c r="Z66" i="6"/>
  <c r="AE52" i="63" s="1"/>
  <c r="Z64" i="6"/>
  <c r="G40" i="50"/>
  <c r="G37" i="50"/>
  <c r="F45" i="52"/>
  <c r="E46" i="52"/>
  <c r="M44" i="52"/>
  <c r="L45" i="52"/>
  <c r="M23" i="52"/>
  <c r="G23" i="52" s="1"/>
  <c r="L24" i="52"/>
  <c r="F22" i="52"/>
  <c r="E23" i="52"/>
  <c r="G12" i="43"/>
  <c r="E13" i="43"/>
  <c r="F12" i="43"/>
  <c r="M17" i="50"/>
  <c r="L18" i="50"/>
  <c r="F41" i="50"/>
  <c r="E42" i="50"/>
  <c r="F16" i="50"/>
  <c r="E17" i="50"/>
  <c r="M41" i="50"/>
  <c r="L42" i="50"/>
  <c r="G11" i="42"/>
  <c r="G30" i="42"/>
  <c r="M14" i="43"/>
  <c r="L15" i="43"/>
  <c r="M37" i="43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 s="1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M47" i="64" l="1"/>
  <c r="G47" i="64" s="1"/>
  <c r="L48" i="64"/>
  <c r="F24" i="66"/>
  <c r="E25" i="66"/>
  <c r="F25" i="66" s="1"/>
  <c r="G41" i="52"/>
  <c r="F47" i="64"/>
  <c r="E48" i="64"/>
  <c r="G39" i="50"/>
  <c r="G15" i="50"/>
  <c r="F23" i="52"/>
  <c r="E24" i="52"/>
  <c r="M45" i="52"/>
  <c r="L46" i="52"/>
  <c r="M24" i="52"/>
  <c r="G24" i="52" s="1"/>
  <c r="L25" i="52"/>
  <c r="M25" i="52" s="1"/>
  <c r="G25" i="52" s="1"/>
  <c r="F46" i="52"/>
  <c r="E47" i="52"/>
  <c r="G32" i="43"/>
  <c r="F13" i="43"/>
  <c r="E14" i="43"/>
  <c r="M42" i="50"/>
  <c r="L43" i="50"/>
  <c r="F17" i="50"/>
  <c r="E18" i="50"/>
  <c r="F42" i="50"/>
  <c r="E43" i="50"/>
  <c r="M18" i="50"/>
  <c r="L19" i="50"/>
  <c r="G35" i="42"/>
  <c r="F38" i="43"/>
  <c r="E39" i="43"/>
  <c r="M38" i="43"/>
  <c r="G38" i="43" s="1"/>
  <c r="L39" i="43"/>
  <c r="M15" i="43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L49" i="64" l="1"/>
  <c r="M49" i="64" s="1"/>
  <c r="G49" i="64" s="1"/>
  <c r="M48" i="64"/>
  <c r="G48" i="64" s="1"/>
  <c r="G44" i="52"/>
  <c r="F48" i="64"/>
  <c r="E49" i="64"/>
  <c r="F49" i="64" s="1"/>
  <c r="G41" i="50"/>
  <c r="G16" i="50"/>
  <c r="F47" i="52"/>
  <c r="E48" i="52"/>
  <c r="M46" i="52"/>
  <c r="G46" i="52" s="1"/>
  <c r="L47" i="52"/>
  <c r="F24" i="52"/>
  <c r="E25" i="52"/>
  <c r="F25" i="52" s="1"/>
  <c r="G11" i="43"/>
  <c r="F14" i="43"/>
  <c r="E15" i="43"/>
  <c r="M19" i="50"/>
  <c r="L20" i="50"/>
  <c r="F43" i="50"/>
  <c r="E44" i="50"/>
  <c r="F18" i="50"/>
  <c r="E19" i="50"/>
  <c r="M43" i="50"/>
  <c r="L44" i="50"/>
  <c r="M39" i="43"/>
  <c r="L40" i="43"/>
  <c r="M16" i="43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29" i="47" s="1"/>
  <c r="AA30" i="37"/>
  <c r="AA30" i="47" s="1"/>
  <c r="AA31" i="37"/>
  <c r="AA31" i="47" s="1"/>
  <c r="AA32" i="37"/>
  <c r="AA32" i="47" s="1"/>
  <c r="AA33" i="37"/>
  <c r="AA33" i="47" s="1"/>
  <c r="AA34" i="37"/>
  <c r="AA34" i="47" s="1"/>
  <c r="AA35" i="37"/>
  <c r="AA35" i="47" s="1"/>
  <c r="AA36" i="37"/>
  <c r="AA36" i="47" s="1"/>
  <c r="AA37" i="37"/>
  <c r="AA37" i="47" s="1"/>
  <c r="AA38" i="37"/>
  <c r="AA38" i="47" s="1"/>
  <c r="AA39" i="37"/>
  <c r="AA39" i="47" s="1"/>
  <c r="AA40" i="37"/>
  <c r="AA40" i="47" s="1"/>
  <c r="AA41" i="37"/>
  <c r="AA41" i="47" s="1"/>
  <c r="AA42" i="37"/>
  <c r="AA42" i="47" s="1"/>
  <c r="AA43" i="37"/>
  <c r="AA43" i="47" s="1"/>
  <c r="AA44" i="37"/>
  <c r="AA44" i="47" s="1"/>
  <c r="AA45" i="37"/>
  <c r="AA45" i="47" s="1"/>
  <c r="AA46" i="37"/>
  <c r="AA46" i="47" s="1"/>
  <c r="AA47" i="37"/>
  <c r="AA47" i="47" s="1"/>
  <c r="AA28" i="37"/>
  <c r="AA28" i="47" s="1"/>
  <c r="AA24" i="37"/>
  <c r="AA24" i="47" s="1"/>
  <c r="AA23" i="37"/>
  <c r="AA23" i="47" s="1"/>
  <c r="AA22" i="37"/>
  <c r="AA22" i="47" s="1"/>
  <c r="AA21" i="37"/>
  <c r="AA21" i="47" s="1"/>
  <c r="AA20" i="37"/>
  <c r="AA20" i="47" s="1"/>
  <c r="AA19" i="37"/>
  <c r="AA19" i="47" s="1"/>
  <c r="AA18" i="37"/>
  <c r="AA18" i="47" s="1"/>
  <c r="AA17" i="37"/>
  <c r="AA17" i="47" s="1"/>
  <c r="AA16" i="37"/>
  <c r="AA16" i="47" s="1"/>
  <c r="AA15" i="37"/>
  <c r="AA15" i="47" s="1"/>
  <c r="AA14" i="37"/>
  <c r="AA14" i="47" s="1"/>
  <c r="AA13" i="37"/>
  <c r="AA13" i="47" s="1"/>
  <c r="AA12" i="37"/>
  <c r="AA12" i="47" s="1"/>
  <c r="AA11" i="37"/>
  <c r="AA11" i="47" s="1"/>
  <c r="AA10" i="37"/>
  <c r="AA10" i="47" s="1"/>
  <c r="AA9" i="37"/>
  <c r="AA9" i="47" s="1"/>
  <c r="AA8" i="37"/>
  <c r="AA8" i="47" s="1"/>
  <c r="AA7" i="37"/>
  <c r="AA7" i="47" s="1"/>
  <c r="AA6" i="37"/>
  <c r="AA6" i="47" s="1"/>
  <c r="AA5" i="37"/>
  <c r="AA5" i="47" s="1"/>
  <c r="AA4" i="37"/>
  <c r="AA4" i="47" s="1"/>
  <c r="AA3" i="37"/>
  <c r="AA3" i="47" s="1"/>
  <c r="K29" i="37"/>
  <c r="K30" i="37"/>
  <c r="K31" i="37"/>
  <c r="K32" i="37"/>
  <c r="K33" i="37"/>
  <c r="K34" i="37"/>
  <c r="K35" i="37"/>
  <c r="K36" i="37"/>
  <c r="K37" i="37"/>
  <c r="K38" i="37"/>
  <c r="K39" i="37"/>
  <c r="K40" i="37"/>
  <c r="K41" i="37"/>
  <c r="K42" i="37"/>
  <c r="K43" i="37"/>
  <c r="K44" i="37"/>
  <c r="K45" i="37"/>
  <c r="K46" i="37"/>
  <c r="K47" i="37"/>
  <c r="K28" i="37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4" i="37"/>
  <c r="K5" i="37"/>
  <c r="K3" i="37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G45" i="52" l="1"/>
  <c r="AA26" i="47"/>
  <c r="N5" i="37"/>
  <c r="K5" i="47"/>
  <c r="N5" i="47" s="1"/>
  <c r="N18" i="37"/>
  <c r="K18" i="47"/>
  <c r="N18" i="47" s="1"/>
  <c r="N10" i="37"/>
  <c r="K10" i="47"/>
  <c r="N10" i="47" s="1"/>
  <c r="N45" i="37"/>
  <c r="K45" i="47"/>
  <c r="N45" i="47" s="1"/>
  <c r="N37" i="37"/>
  <c r="K37" i="47"/>
  <c r="N37" i="47" s="1"/>
  <c r="N29" i="37"/>
  <c r="K29" i="47"/>
  <c r="N29" i="47" s="1"/>
  <c r="N4" i="37"/>
  <c r="K4" i="47"/>
  <c r="N4" i="47" s="1"/>
  <c r="N17" i="37"/>
  <c r="K17" i="47"/>
  <c r="N17" i="47" s="1"/>
  <c r="N9" i="37"/>
  <c r="K9" i="47"/>
  <c r="N9" i="47" s="1"/>
  <c r="N44" i="37"/>
  <c r="K44" i="47"/>
  <c r="N44" i="47" s="1"/>
  <c r="N36" i="37"/>
  <c r="K36" i="47"/>
  <c r="N36" i="47" s="1"/>
  <c r="N24" i="37"/>
  <c r="K24" i="47"/>
  <c r="N24" i="47" s="1"/>
  <c r="N16" i="37"/>
  <c r="K16" i="47"/>
  <c r="N16" i="47" s="1"/>
  <c r="N8" i="37"/>
  <c r="K8" i="47"/>
  <c r="N8" i="47" s="1"/>
  <c r="N43" i="37"/>
  <c r="K43" i="47"/>
  <c r="N43" i="47" s="1"/>
  <c r="N35" i="37"/>
  <c r="K35" i="47"/>
  <c r="N35" i="47" s="1"/>
  <c r="N23" i="37"/>
  <c r="K23" i="47"/>
  <c r="N23" i="47" s="1"/>
  <c r="N15" i="37"/>
  <c r="K15" i="47"/>
  <c r="N15" i="47" s="1"/>
  <c r="N7" i="37"/>
  <c r="K7" i="47"/>
  <c r="N7" i="47" s="1"/>
  <c r="N42" i="37"/>
  <c r="K42" i="47"/>
  <c r="N42" i="47" s="1"/>
  <c r="N34" i="37"/>
  <c r="K34" i="47"/>
  <c r="N34" i="47" s="1"/>
  <c r="AA51" i="47"/>
  <c r="N22" i="37"/>
  <c r="K22" i="47"/>
  <c r="N22" i="47" s="1"/>
  <c r="N14" i="37"/>
  <c r="K14" i="47"/>
  <c r="N14" i="47" s="1"/>
  <c r="N6" i="37"/>
  <c r="K6" i="47"/>
  <c r="N6" i="47" s="1"/>
  <c r="N41" i="37"/>
  <c r="K41" i="47"/>
  <c r="N41" i="47" s="1"/>
  <c r="N33" i="37"/>
  <c r="K33" i="47"/>
  <c r="N33" i="47" s="1"/>
  <c r="N21" i="37"/>
  <c r="K21" i="47"/>
  <c r="N21" i="47" s="1"/>
  <c r="N13" i="37"/>
  <c r="K13" i="47"/>
  <c r="N13" i="47" s="1"/>
  <c r="N28" i="37"/>
  <c r="K28" i="47"/>
  <c r="N40" i="37"/>
  <c r="K40" i="47"/>
  <c r="N40" i="47" s="1"/>
  <c r="N32" i="37"/>
  <c r="K32" i="47"/>
  <c r="N32" i="47" s="1"/>
  <c r="N20" i="37"/>
  <c r="K20" i="47"/>
  <c r="N20" i="47" s="1"/>
  <c r="N12" i="37"/>
  <c r="K12" i="47"/>
  <c r="N12" i="47" s="1"/>
  <c r="N47" i="37"/>
  <c r="K47" i="47"/>
  <c r="N47" i="47" s="1"/>
  <c r="N39" i="37"/>
  <c r="K39" i="47"/>
  <c r="N39" i="47" s="1"/>
  <c r="N31" i="37"/>
  <c r="K31" i="47"/>
  <c r="N31" i="47" s="1"/>
  <c r="N3" i="37"/>
  <c r="K3" i="47"/>
  <c r="N19" i="37"/>
  <c r="K19" i="47"/>
  <c r="N19" i="47" s="1"/>
  <c r="N11" i="37"/>
  <c r="K11" i="47"/>
  <c r="N11" i="47" s="1"/>
  <c r="N46" i="37"/>
  <c r="K46" i="47"/>
  <c r="N46" i="47" s="1"/>
  <c r="N38" i="37"/>
  <c r="K38" i="47"/>
  <c r="N38" i="47" s="1"/>
  <c r="N30" i="37"/>
  <c r="K30" i="47"/>
  <c r="N30" i="47" s="1"/>
  <c r="AA50" i="47"/>
  <c r="G42" i="50"/>
  <c r="G17" i="50"/>
  <c r="M47" i="52"/>
  <c r="L48" i="52"/>
  <c r="F48" i="52"/>
  <c r="E49" i="52"/>
  <c r="F49" i="52" s="1"/>
  <c r="G31" i="43"/>
  <c r="F15" i="43"/>
  <c r="E16" i="43"/>
  <c r="AB16" i="6"/>
  <c r="Q54" i="6"/>
  <c r="M44" i="50"/>
  <c r="L45" i="50"/>
  <c r="F19" i="50"/>
  <c r="E20" i="50"/>
  <c r="F44" i="50"/>
  <c r="E45" i="50"/>
  <c r="M20" i="50"/>
  <c r="L21" i="50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L18" i="43"/>
  <c r="M40" i="43"/>
  <c r="L41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A52" i="37" s="1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54" i="6"/>
  <c r="AE15" i="6"/>
  <c r="AB15" i="6"/>
  <c r="AE16" i="6"/>
  <c r="L54" i="6"/>
  <c r="Y15" i="6"/>
  <c r="V54" i="6"/>
  <c r="U54" i="6"/>
  <c r="R54" i="6"/>
  <c r="M54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G42" i="52" l="1"/>
  <c r="AA52" i="47"/>
  <c r="AA53" i="47" s="1"/>
  <c r="AA49" i="47"/>
  <c r="K51" i="37"/>
  <c r="K26" i="47"/>
  <c r="N3" i="47"/>
  <c r="K49" i="47"/>
  <c r="N28" i="47"/>
  <c r="AA49" i="37"/>
  <c r="G43" i="50"/>
  <c r="G18" i="50"/>
  <c r="M48" i="52"/>
  <c r="L49" i="52"/>
  <c r="M49" i="52" s="1"/>
  <c r="G49" i="52" s="1"/>
  <c r="G13" i="43"/>
  <c r="G34" i="43"/>
  <c r="F16" i="43"/>
  <c r="E17" i="43"/>
  <c r="F45" i="50"/>
  <c r="E46" i="50"/>
  <c r="F20" i="50"/>
  <c r="E21" i="50"/>
  <c r="M45" i="50"/>
  <c r="L46" i="50"/>
  <c r="M21" i="50"/>
  <c r="L22" i="50"/>
  <c r="G31" i="42"/>
  <c r="AG9" i="34"/>
  <c r="J21" i="6"/>
  <c r="AG16" i="34"/>
  <c r="AG37" i="34"/>
  <c r="AG4" i="34"/>
  <c r="K51" i="36"/>
  <c r="J58" i="34"/>
  <c r="AG33" i="34"/>
  <c r="J22" i="6"/>
  <c r="T18" i="6"/>
  <c r="T50" i="6" s="1"/>
  <c r="J60" i="36"/>
  <c r="M41" i="43"/>
  <c r="L42" i="43"/>
  <c r="M18" i="43"/>
  <c r="L19" i="43"/>
  <c r="F41" i="43"/>
  <c r="E42" i="43"/>
  <c r="M17" i="42"/>
  <c r="L18" i="42"/>
  <c r="F17" i="42"/>
  <c r="E18" i="42"/>
  <c r="F41" i="42"/>
  <c r="E42" i="42"/>
  <c r="M41" i="42"/>
  <c r="L42" i="42"/>
  <c r="T17" i="6"/>
  <c r="T39" i="6" s="1"/>
  <c r="J20" i="6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J60" i="28"/>
  <c r="AG9" i="28"/>
  <c r="AG37" i="28"/>
  <c r="AG4" i="28"/>
  <c r="AG33" i="28"/>
  <c r="AG29" i="28"/>
  <c r="U45" i="36"/>
  <c r="Y45" i="36" s="1"/>
  <c r="U37" i="36"/>
  <c r="Y37" i="36" s="1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50" i="6" s="1"/>
  <c r="E13" i="6"/>
  <c r="E48" i="6" s="1"/>
  <c r="Z47" i="24"/>
  <c r="Z47" i="37" s="1"/>
  <c r="Z47" i="47" s="1"/>
  <c r="X47" i="24"/>
  <c r="X47" i="37" s="1"/>
  <c r="X47" i="47" s="1"/>
  <c r="T47" i="24"/>
  <c r="T47" i="37" s="1"/>
  <c r="T47" i="47" s="1"/>
  <c r="S47" i="24"/>
  <c r="S47" i="37" s="1"/>
  <c r="S47" i="47" s="1"/>
  <c r="Q47" i="24"/>
  <c r="Q47" i="37" s="1"/>
  <c r="Q47" i="47" s="1"/>
  <c r="P47" i="24"/>
  <c r="Z46" i="24"/>
  <c r="Z46" i="37" s="1"/>
  <c r="Z46" i="47" s="1"/>
  <c r="X46" i="24"/>
  <c r="X46" i="37" s="1"/>
  <c r="X46" i="47" s="1"/>
  <c r="T46" i="24"/>
  <c r="T46" i="37" s="1"/>
  <c r="T46" i="47" s="1"/>
  <c r="S46" i="24"/>
  <c r="S46" i="37" s="1"/>
  <c r="S46" i="47" s="1"/>
  <c r="Q46" i="24"/>
  <c r="Q46" i="37" s="1"/>
  <c r="Q46" i="47" s="1"/>
  <c r="P46" i="24"/>
  <c r="P46" i="37" s="1"/>
  <c r="P46" i="47" s="1"/>
  <c r="Z45" i="24"/>
  <c r="Z45" i="37" s="1"/>
  <c r="Z45" i="47" s="1"/>
  <c r="X45" i="24"/>
  <c r="X45" i="37" s="1"/>
  <c r="X45" i="47" s="1"/>
  <c r="T45" i="24"/>
  <c r="T45" i="37" s="1"/>
  <c r="T45" i="47" s="1"/>
  <c r="S45" i="24"/>
  <c r="S45" i="37" s="1"/>
  <c r="S45" i="47" s="1"/>
  <c r="Q45" i="24"/>
  <c r="Q45" i="37" s="1"/>
  <c r="Q45" i="47" s="1"/>
  <c r="P45" i="24"/>
  <c r="P45" i="37" s="1"/>
  <c r="P45" i="47" s="1"/>
  <c r="Z44" i="24"/>
  <c r="Z44" i="37" s="1"/>
  <c r="Z44" i="47" s="1"/>
  <c r="X44" i="24"/>
  <c r="X44" i="37" s="1"/>
  <c r="X44" i="47" s="1"/>
  <c r="T44" i="24"/>
  <c r="T44" i="37" s="1"/>
  <c r="T44" i="47" s="1"/>
  <c r="S44" i="24"/>
  <c r="S44" i="37" s="1"/>
  <c r="S44" i="47" s="1"/>
  <c r="Q44" i="24"/>
  <c r="Q44" i="37" s="1"/>
  <c r="Q44" i="47" s="1"/>
  <c r="P44" i="24"/>
  <c r="Z43" i="24"/>
  <c r="Z43" i="37" s="1"/>
  <c r="Z43" i="47" s="1"/>
  <c r="X43" i="24"/>
  <c r="X43" i="37" s="1"/>
  <c r="X43" i="47" s="1"/>
  <c r="T43" i="24"/>
  <c r="T43" i="37" s="1"/>
  <c r="T43" i="47" s="1"/>
  <c r="S43" i="24"/>
  <c r="S43" i="37" s="1"/>
  <c r="S43" i="47" s="1"/>
  <c r="Q43" i="24"/>
  <c r="Q43" i="37" s="1"/>
  <c r="Q43" i="47" s="1"/>
  <c r="P43" i="24"/>
  <c r="Z42" i="24"/>
  <c r="Z42" i="37" s="1"/>
  <c r="Z42" i="47" s="1"/>
  <c r="X42" i="24"/>
  <c r="X42" i="37" s="1"/>
  <c r="X42" i="47" s="1"/>
  <c r="T42" i="24"/>
  <c r="T42" i="37" s="1"/>
  <c r="T42" i="47" s="1"/>
  <c r="S42" i="24"/>
  <c r="S42" i="37" s="1"/>
  <c r="S42" i="47" s="1"/>
  <c r="Q42" i="24"/>
  <c r="Q42" i="37" s="1"/>
  <c r="Q42" i="47" s="1"/>
  <c r="P42" i="24"/>
  <c r="P42" i="37" s="1"/>
  <c r="P42" i="47" s="1"/>
  <c r="Z41" i="24"/>
  <c r="Z41" i="37" s="1"/>
  <c r="Z41" i="47" s="1"/>
  <c r="X41" i="24"/>
  <c r="X41" i="37" s="1"/>
  <c r="X41" i="47" s="1"/>
  <c r="T41" i="24"/>
  <c r="T41" i="37" s="1"/>
  <c r="T41" i="47" s="1"/>
  <c r="S41" i="24"/>
  <c r="S41" i="37" s="1"/>
  <c r="S41" i="47" s="1"/>
  <c r="Q41" i="24"/>
  <c r="Q41" i="37" s="1"/>
  <c r="Q41" i="47" s="1"/>
  <c r="P41" i="24"/>
  <c r="P41" i="37" s="1"/>
  <c r="P41" i="47" s="1"/>
  <c r="Z40" i="24"/>
  <c r="Z40" i="37" s="1"/>
  <c r="Z40" i="47" s="1"/>
  <c r="X40" i="24"/>
  <c r="X40" i="37" s="1"/>
  <c r="X40" i="47" s="1"/>
  <c r="T40" i="24"/>
  <c r="T40" i="37" s="1"/>
  <c r="T40" i="47" s="1"/>
  <c r="S40" i="24"/>
  <c r="S40" i="37" s="1"/>
  <c r="S40" i="47" s="1"/>
  <c r="Q40" i="24"/>
  <c r="Q40" i="37" s="1"/>
  <c r="Q40" i="47" s="1"/>
  <c r="P40" i="24"/>
  <c r="Z39" i="24"/>
  <c r="Z39" i="37" s="1"/>
  <c r="Z39" i="47" s="1"/>
  <c r="X39" i="24"/>
  <c r="X39" i="37" s="1"/>
  <c r="X39" i="47" s="1"/>
  <c r="T39" i="24"/>
  <c r="T39" i="37" s="1"/>
  <c r="T39" i="47" s="1"/>
  <c r="S39" i="24"/>
  <c r="S39" i="37" s="1"/>
  <c r="S39" i="47" s="1"/>
  <c r="Q39" i="24"/>
  <c r="Q39" i="37" s="1"/>
  <c r="Q39" i="47" s="1"/>
  <c r="P39" i="24"/>
  <c r="P39" i="37" s="1"/>
  <c r="P39" i="47" s="1"/>
  <c r="Z38" i="24"/>
  <c r="Z38" i="37" s="1"/>
  <c r="Z38" i="47" s="1"/>
  <c r="X38" i="24"/>
  <c r="X38" i="37" s="1"/>
  <c r="X38" i="47" s="1"/>
  <c r="T38" i="24"/>
  <c r="T38" i="37" s="1"/>
  <c r="T38" i="47" s="1"/>
  <c r="S38" i="24"/>
  <c r="S38" i="37" s="1"/>
  <c r="S38" i="47" s="1"/>
  <c r="Q38" i="24"/>
  <c r="Q38" i="37" s="1"/>
  <c r="Q38" i="47" s="1"/>
  <c r="P38" i="24"/>
  <c r="Z37" i="24"/>
  <c r="Z37" i="37" s="1"/>
  <c r="Z37" i="47" s="1"/>
  <c r="X37" i="24"/>
  <c r="X37" i="37" s="1"/>
  <c r="X37" i="47" s="1"/>
  <c r="T37" i="24"/>
  <c r="T37" i="37" s="1"/>
  <c r="T37" i="47" s="1"/>
  <c r="S37" i="24"/>
  <c r="S37" i="37" s="1"/>
  <c r="S37" i="47" s="1"/>
  <c r="Q37" i="24"/>
  <c r="Q37" i="37" s="1"/>
  <c r="Q37" i="47" s="1"/>
  <c r="P37" i="24"/>
  <c r="Z36" i="24"/>
  <c r="Z36" i="37" s="1"/>
  <c r="Z36" i="47" s="1"/>
  <c r="X36" i="24"/>
  <c r="X36" i="37" s="1"/>
  <c r="X36" i="47" s="1"/>
  <c r="T36" i="24"/>
  <c r="T36" i="37" s="1"/>
  <c r="T36" i="47" s="1"/>
  <c r="S36" i="24"/>
  <c r="S36" i="37" s="1"/>
  <c r="S36" i="47" s="1"/>
  <c r="Q36" i="24"/>
  <c r="Q36" i="37" s="1"/>
  <c r="Q36" i="47" s="1"/>
  <c r="P36" i="24"/>
  <c r="Z35" i="24"/>
  <c r="Z35" i="37" s="1"/>
  <c r="Z35" i="47" s="1"/>
  <c r="X35" i="24"/>
  <c r="X35" i="37" s="1"/>
  <c r="X35" i="47" s="1"/>
  <c r="T35" i="24"/>
  <c r="T35" i="37" s="1"/>
  <c r="T35" i="47" s="1"/>
  <c r="S35" i="24"/>
  <c r="S35" i="37" s="1"/>
  <c r="S35" i="47" s="1"/>
  <c r="Q35" i="24"/>
  <c r="Q35" i="37" s="1"/>
  <c r="Q35" i="47" s="1"/>
  <c r="P35" i="24"/>
  <c r="Z34" i="24"/>
  <c r="Z34" i="37" s="1"/>
  <c r="Z34" i="47" s="1"/>
  <c r="X34" i="24"/>
  <c r="X34" i="37" s="1"/>
  <c r="X34" i="47" s="1"/>
  <c r="T34" i="24"/>
  <c r="T34" i="37" s="1"/>
  <c r="T34" i="47" s="1"/>
  <c r="S34" i="24"/>
  <c r="S34" i="37" s="1"/>
  <c r="S34" i="47" s="1"/>
  <c r="Q34" i="24"/>
  <c r="Q34" i="37" s="1"/>
  <c r="Q34" i="47" s="1"/>
  <c r="P34" i="24"/>
  <c r="P34" i="37" s="1"/>
  <c r="P34" i="47" s="1"/>
  <c r="Z33" i="24"/>
  <c r="Z33" i="37" s="1"/>
  <c r="Z33" i="47" s="1"/>
  <c r="X33" i="24"/>
  <c r="X33" i="37" s="1"/>
  <c r="X33" i="47" s="1"/>
  <c r="T33" i="24"/>
  <c r="T33" i="37" s="1"/>
  <c r="T33" i="47" s="1"/>
  <c r="S33" i="24"/>
  <c r="S33" i="37" s="1"/>
  <c r="S33" i="47" s="1"/>
  <c r="Q33" i="24"/>
  <c r="Q33" i="37" s="1"/>
  <c r="Q33" i="47" s="1"/>
  <c r="P33" i="24"/>
  <c r="Z32" i="24"/>
  <c r="Z32" i="37" s="1"/>
  <c r="Z32" i="47" s="1"/>
  <c r="X32" i="24"/>
  <c r="X32" i="37" s="1"/>
  <c r="X32" i="47" s="1"/>
  <c r="T32" i="24"/>
  <c r="T32" i="37" s="1"/>
  <c r="T32" i="47" s="1"/>
  <c r="S32" i="24"/>
  <c r="S32" i="37" s="1"/>
  <c r="S32" i="47" s="1"/>
  <c r="Q32" i="24"/>
  <c r="Q32" i="37" s="1"/>
  <c r="Q32" i="47" s="1"/>
  <c r="P32" i="24"/>
  <c r="Z31" i="24"/>
  <c r="Z31" i="37" s="1"/>
  <c r="Z31" i="47" s="1"/>
  <c r="X31" i="24"/>
  <c r="X31" i="37" s="1"/>
  <c r="X31" i="47" s="1"/>
  <c r="T31" i="24"/>
  <c r="T31" i="37" s="1"/>
  <c r="T31" i="47" s="1"/>
  <c r="S31" i="24"/>
  <c r="S31" i="37" s="1"/>
  <c r="S31" i="47" s="1"/>
  <c r="Q31" i="24"/>
  <c r="Q31" i="37" s="1"/>
  <c r="Q31" i="47" s="1"/>
  <c r="P31" i="24"/>
  <c r="Z30" i="24"/>
  <c r="Z30" i="37" s="1"/>
  <c r="Z30" i="47" s="1"/>
  <c r="X30" i="24"/>
  <c r="X30" i="37" s="1"/>
  <c r="X30" i="47" s="1"/>
  <c r="T30" i="24"/>
  <c r="T30" i="37" s="1"/>
  <c r="T30" i="47" s="1"/>
  <c r="S30" i="24"/>
  <c r="S30" i="37" s="1"/>
  <c r="S30" i="47" s="1"/>
  <c r="Q30" i="24"/>
  <c r="Q30" i="37" s="1"/>
  <c r="Q30" i="47" s="1"/>
  <c r="P30" i="24"/>
  <c r="Z29" i="24"/>
  <c r="Z29" i="37" s="1"/>
  <c r="Z29" i="47" s="1"/>
  <c r="X29" i="24"/>
  <c r="X29" i="37" s="1"/>
  <c r="X29" i="47" s="1"/>
  <c r="T29" i="24"/>
  <c r="T29" i="37" s="1"/>
  <c r="T29" i="47" s="1"/>
  <c r="S29" i="24"/>
  <c r="S29" i="37" s="1"/>
  <c r="S29" i="47" s="1"/>
  <c r="Q29" i="24"/>
  <c r="Q29" i="37" s="1"/>
  <c r="Q29" i="47" s="1"/>
  <c r="P29" i="24"/>
  <c r="P29" i="37" s="1"/>
  <c r="P29" i="47" s="1"/>
  <c r="Z28" i="24"/>
  <c r="Z28" i="37" s="1"/>
  <c r="Z28" i="47" s="1"/>
  <c r="X28" i="24"/>
  <c r="X28" i="37" s="1"/>
  <c r="X28" i="47" s="1"/>
  <c r="T28" i="24"/>
  <c r="T28" i="37" s="1"/>
  <c r="T28" i="47" s="1"/>
  <c r="S28" i="24"/>
  <c r="S28" i="37" s="1"/>
  <c r="S28" i="47" s="1"/>
  <c r="Q28" i="24"/>
  <c r="Q28" i="37" s="1"/>
  <c r="Q28" i="47" s="1"/>
  <c r="P28" i="24"/>
  <c r="Z24" i="24"/>
  <c r="Z24" i="37" s="1"/>
  <c r="Z24" i="47" s="1"/>
  <c r="X24" i="24"/>
  <c r="X24" i="37" s="1"/>
  <c r="X24" i="47" s="1"/>
  <c r="T24" i="24"/>
  <c r="T24" i="37" s="1"/>
  <c r="T24" i="47" s="1"/>
  <c r="S24" i="24"/>
  <c r="S24" i="37" s="1"/>
  <c r="S24" i="47" s="1"/>
  <c r="Q24" i="24"/>
  <c r="Q24" i="37" s="1"/>
  <c r="Q24" i="47" s="1"/>
  <c r="P24" i="24"/>
  <c r="Z23" i="24"/>
  <c r="Z23" i="37" s="1"/>
  <c r="Z23" i="47" s="1"/>
  <c r="X23" i="24"/>
  <c r="X23" i="37" s="1"/>
  <c r="X23" i="47" s="1"/>
  <c r="T23" i="24"/>
  <c r="T23" i="37" s="1"/>
  <c r="T23" i="47" s="1"/>
  <c r="S23" i="24"/>
  <c r="S23" i="37" s="1"/>
  <c r="S23" i="47" s="1"/>
  <c r="Q23" i="24"/>
  <c r="Q23" i="37" s="1"/>
  <c r="Q23" i="47" s="1"/>
  <c r="P23" i="24"/>
  <c r="P23" i="37" s="1"/>
  <c r="P23" i="47" s="1"/>
  <c r="Z22" i="24"/>
  <c r="Z22" i="37" s="1"/>
  <c r="Z22" i="47" s="1"/>
  <c r="X22" i="24"/>
  <c r="X22" i="37" s="1"/>
  <c r="X22" i="47" s="1"/>
  <c r="T22" i="24"/>
  <c r="T22" i="37" s="1"/>
  <c r="T22" i="47" s="1"/>
  <c r="S22" i="24"/>
  <c r="S22" i="37" s="1"/>
  <c r="S22" i="47" s="1"/>
  <c r="Q22" i="24"/>
  <c r="Q22" i="37" s="1"/>
  <c r="Q22" i="47" s="1"/>
  <c r="P22" i="24"/>
  <c r="P22" i="37" s="1"/>
  <c r="P22" i="47" s="1"/>
  <c r="Z21" i="24"/>
  <c r="Z21" i="37" s="1"/>
  <c r="Z21" i="47" s="1"/>
  <c r="X21" i="24"/>
  <c r="X21" i="37" s="1"/>
  <c r="X21" i="47" s="1"/>
  <c r="T21" i="24"/>
  <c r="T21" i="37" s="1"/>
  <c r="T21" i="47" s="1"/>
  <c r="S21" i="24"/>
  <c r="S21" i="37" s="1"/>
  <c r="S21" i="47" s="1"/>
  <c r="Q21" i="24"/>
  <c r="Q21" i="37" s="1"/>
  <c r="Q21" i="47" s="1"/>
  <c r="P21" i="24"/>
  <c r="Z20" i="24"/>
  <c r="Z20" i="37" s="1"/>
  <c r="Z20" i="47" s="1"/>
  <c r="X20" i="24"/>
  <c r="X20" i="37" s="1"/>
  <c r="X20" i="47" s="1"/>
  <c r="T20" i="24"/>
  <c r="T20" i="37" s="1"/>
  <c r="T20" i="47" s="1"/>
  <c r="S20" i="24"/>
  <c r="S20" i="37" s="1"/>
  <c r="S20" i="47" s="1"/>
  <c r="Q20" i="24"/>
  <c r="Q20" i="37" s="1"/>
  <c r="Q20" i="47" s="1"/>
  <c r="P20" i="24"/>
  <c r="P20" i="37" s="1"/>
  <c r="P20" i="47" s="1"/>
  <c r="Z19" i="24"/>
  <c r="Z19" i="37" s="1"/>
  <c r="Z19" i="47" s="1"/>
  <c r="X19" i="24"/>
  <c r="X19" i="37" s="1"/>
  <c r="X19" i="47" s="1"/>
  <c r="T19" i="24"/>
  <c r="T19" i="37" s="1"/>
  <c r="T19" i="47" s="1"/>
  <c r="S19" i="24"/>
  <c r="S19" i="37" s="1"/>
  <c r="S19" i="47" s="1"/>
  <c r="Q19" i="24"/>
  <c r="Q19" i="37" s="1"/>
  <c r="Q19" i="47" s="1"/>
  <c r="P19" i="24"/>
  <c r="P19" i="37" s="1"/>
  <c r="P19" i="47" s="1"/>
  <c r="Z18" i="24"/>
  <c r="Z18" i="37" s="1"/>
  <c r="Z18" i="47" s="1"/>
  <c r="X18" i="24"/>
  <c r="X18" i="37" s="1"/>
  <c r="X18" i="47" s="1"/>
  <c r="T18" i="24"/>
  <c r="T18" i="37" s="1"/>
  <c r="T18" i="47" s="1"/>
  <c r="S18" i="24"/>
  <c r="S18" i="37" s="1"/>
  <c r="S18" i="47" s="1"/>
  <c r="Q18" i="24"/>
  <c r="Q18" i="37" s="1"/>
  <c r="Q18" i="47" s="1"/>
  <c r="P18" i="24"/>
  <c r="Z17" i="24"/>
  <c r="Z17" i="37" s="1"/>
  <c r="Z17" i="47" s="1"/>
  <c r="X17" i="24"/>
  <c r="X17" i="37" s="1"/>
  <c r="X17" i="47" s="1"/>
  <c r="T17" i="24"/>
  <c r="T17" i="37" s="1"/>
  <c r="T17" i="47" s="1"/>
  <c r="S17" i="24"/>
  <c r="S17" i="37" s="1"/>
  <c r="S17" i="47" s="1"/>
  <c r="Q17" i="24"/>
  <c r="Q17" i="37" s="1"/>
  <c r="Q17" i="47" s="1"/>
  <c r="P17" i="24"/>
  <c r="P17" i="37" s="1"/>
  <c r="P17" i="47" s="1"/>
  <c r="Z16" i="24"/>
  <c r="Z16" i="37" s="1"/>
  <c r="Z16" i="47" s="1"/>
  <c r="X16" i="24"/>
  <c r="X16" i="37" s="1"/>
  <c r="X16" i="47" s="1"/>
  <c r="T16" i="24"/>
  <c r="T16" i="37" s="1"/>
  <c r="T16" i="47" s="1"/>
  <c r="S16" i="24"/>
  <c r="S16" i="37" s="1"/>
  <c r="S16" i="47" s="1"/>
  <c r="Q16" i="24"/>
  <c r="Q16" i="37" s="1"/>
  <c r="Q16" i="47" s="1"/>
  <c r="P16" i="24"/>
  <c r="P16" i="37" s="1"/>
  <c r="P16" i="47" s="1"/>
  <c r="Z15" i="24"/>
  <c r="Z15" i="37" s="1"/>
  <c r="Z15" i="47" s="1"/>
  <c r="X15" i="24"/>
  <c r="X15" i="37" s="1"/>
  <c r="X15" i="47" s="1"/>
  <c r="T15" i="24"/>
  <c r="T15" i="37" s="1"/>
  <c r="T15" i="47" s="1"/>
  <c r="S15" i="24"/>
  <c r="S15" i="37" s="1"/>
  <c r="S15" i="47" s="1"/>
  <c r="Q15" i="24"/>
  <c r="Q15" i="37" s="1"/>
  <c r="Q15" i="47" s="1"/>
  <c r="P15" i="24"/>
  <c r="P15" i="37" s="1"/>
  <c r="P15" i="47" s="1"/>
  <c r="Z14" i="24"/>
  <c r="Z14" i="37" s="1"/>
  <c r="Z14" i="47" s="1"/>
  <c r="X14" i="24"/>
  <c r="X14" i="37" s="1"/>
  <c r="X14" i="47" s="1"/>
  <c r="T14" i="24"/>
  <c r="T14" i="37" s="1"/>
  <c r="T14" i="47" s="1"/>
  <c r="S14" i="24"/>
  <c r="S14" i="37" s="1"/>
  <c r="S14" i="47" s="1"/>
  <c r="Q14" i="24"/>
  <c r="Q14" i="37" s="1"/>
  <c r="Q14" i="47" s="1"/>
  <c r="P14" i="24"/>
  <c r="Z13" i="24"/>
  <c r="Z13" i="37" s="1"/>
  <c r="Z13" i="47" s="1"/>
  <c r="X13" i="24"/>
  <c r="X13" i="37" s="1"/>
  <c r="X13" i="47" s="1"/>
  <c r="T13" i="24"/>
  <c r="T13" i="37" s="1"/>
  <c r="T13" i="47" s="1"/>
  <c r="S13" i="24"/>
  <c r="S13" i="37" s="1"/>
  <c r="S13" i="47" s="1"/>
  <c r="Q13" i="24"/>
  <c r="Q13" i="37" s="1"/>
  <c r="Q13" i="47" s="1"/>
  <c r="P13" i="24"/>
  <c r="Z12" i="24"/>
  <c r="Z12" i="37" s="1"/>
  <c r="Z12" i="47" s="1"/>
  <c r="X12" i="24"/>
  <c r="X12" i="37" s="1"/>
  <c r="X12" i="47" s="1"/>
  <c r="T12" i="24"/>
  <c r="T12" i="37" s="1"/>
  <c r="T12" i="47" s="1"/>
  <c r="S12" i="24"/>
  <c r="S12" i="37" s="1"/>
  <c r="S12" i="47" s="1"/>
  <c r="Q12" i="24"/>
  <c r="Q12" i="37" s="1"/>
  <c r="Q12" i="47" s="1"/>
  <c r="P12" i="24"/>
  <c r="Z11" i="24"/>
  <c r="Z11" i="37" s="1"/>
  <c r="Z11" i="47" s="1"/>
  <c r="X11" i="24"/>
  <c r="X11" i="37" s="1"/>
  <c r="X11" i="47" s="1"/>
  <c r="T11" i="24"/>
  <c r="T11" i="37" s="1"/>
  <c r="T11" i="47" s="1"/>
  <c r="S11" i="24"/>
  <c r="S11" i="37" s="1"/>
  <c r="S11" i="47" s="1"/>
  <c r="Q11" i="24"/>
  <c r="Q11" i="37" s="1"/>
  <c r="Q11" i="47" s="1"/>
  <c r="P11" i="24"/>
  <c r="P11" i="37" s="1"/>
  <c r="P11" i="47" s="1"/>
  <c r="Z10" i="24"/>
  <c r="Z10" i="37" s="1"/>
  <c r="Z10" i="47" s="1"/>
  <c r="X10" i="24"/>
  <c r="X10" i="37" s="1"/>
  <c r="X10" i="47" s="1"/>
  <c r="T10" i="24"/>
  <c r="T10" i="37" s="1"/>
  <c r="T10" i="47" s="1"/>
  <c r="S10" i="24"/>
  <c r="S10" i="37" s="1"/>
  <c r="S10" i="47" s="1"/>
  <c r="Q10" i="24"/>
  <c r="Q10" i="37" s="1"/>
  <c r="Q10" i="47" s="1"/>
  <c r="P10" i="24"/>
  <c r="P10" i="37" s="1"/>
  <c r="P10" i="47" s="1"/>
  <c r="Z9" i="24"/>
  <c r="Z9" i="37" s="1"/>
  <c r="Z9" i="47" s="1"/>
  <c r="X9" i="24"/>
  <c r="X9" i="37" s="1"/>
  <c r="X9" i="47" s="1"/>
  <c r="T9" i="24"/>
  <c r="T9" i="37" s="1"/>
  <c r="T9" i="47" s="1"/>
  <c r="S9" i="24"/>
  <c r="S9" i="37" s="1"/>
  <c r="S9" i="47" s="1"/>
  <c r="Q9" i="24"/>
  <c r="Q9" i="37" s="1"/>
  <c r="Q9" i="47" s="1"/>
  <c r="P9" i="24"/>
  <c r="P9" i="37" s="1"/>
  <c r="P9" i="47" s="1"/>
  <c r="Z8" i="24"/>
  <c r="Z8" i="37" s="1"/>
  <c r="Z8" i="47" s="1"/>
  <c r="X8" i="24"/>
  <c r="X8" i="37" s="1"/>
  <c r="X8" i="47" s="1"/>
  <c r="T8" i="24"/>
  <c r="T8" i="37" s="1"/>
  <c r="T8" i="47" s="1"/>
  <c r="S8" i="24"/>
  <c r="S8" i="37" s="1"/>
  <c r="S8" i="47" s="1"/>
  <c r="Q8" i="24"/>
  <c r="Q8" i="37" s="1"/>
  <c r="Q8" i="47" s="1"/>
  <c r="P8" i="24"/>
  <c r="P8" i="37" s="1"/>
  <c r="P8" i="47" s="1"/>
  <c r="Z7" i="24"/>
  <c r="Z7" i="37" s="1"/>
  <c r="Z7" i="47" s="1"/>
  <c r="X7" i="24"/>
  <c r="X7" i="37" s="1"/>
  <c r="X7" i="47" s="1"/>
  <c r="T7" i="24"/>
  <c r="T7" i="37" s="1"/>
  <c r="T7" i="47" s="1"/>
  <c r="S7" i="24"/>
  <c r="S7" i="37" s="1"/>
  <c r="S7" i="47" s="1"/>
  <c r="Q7" i="24"/>
  <c r="Q7" i="37" s="1"/>
  <c r="Q7" i="47" s="1"/>
  <c r="P7" i="24"/>
  <c r="Z6" i="24"/>
  <c r="Z6" i="37" s="1"/>
  <c r="Z6" i="47" s="1"/>
  <c r="X6" i="24"/>
  <c r="X6" i="37" s="1"/>
  <c r="X6" i="47" s="1"/>
  <c r="T6" i="24"/>
  <c r="T6" i="37" s="1"/>
  <c r="T6" i="47" s="1"/>
  <c r="S6" i="24"/>
  <c r="S6" i="37" s="1"/>
  <c r="S6" i="47" s="1"/>
  <c r="Q6" i="24"/>
  <c r="Q6" i="37" s="1"/>
  <c r="Q6" i="47" s="1"/>
  <c r="P6" i="24"/>
  <c r="P6" i="37" s="1"/>
  <c r="P6" i="47" s="1"/>
  <c r="Z5" i="24"/>
  <c r="Z5" i="37" s="1"/>
  <c r="Z5" i="47" s="1"/>
  <c r="X5" i="24"/>
  <c r="X5" i="37" s="1"/>
  <c r="X5" i="47" s="1"/>
  <c r="T5" i="24"/>
  <c r="T5" i="37" s="1"/>
  <c r="T5" i="47" s="1"/>
  <c r="S5" i="24"/>
  <c r="S5" i="37" s="1"/>
  <c r="S5" i="47" s="1"/>
  <c r="Q5" i="24"/>
  <c r="Q5" i="37" s="1"/>
  <c r="Q5" i="47" s="1"/>
  <c r="P5" i="24"/>
  <c r="P5" i="37" s="1"/>
  <c r="P5" i="47" s="1"/>
  <c r="Z4" i="24"/>
  <c r="Z4" i="37" s="1"/>
  <c r="Z4" i="47" s="1"/>
  <c r="X4" i="24"/>
  <c r="X4" i="37" s="1"/>
  <c r="X4" i="47" s="1"/>
  <c r="T4" i="24"/>
  <c r="T4" i="37" s="1"/>
  <c r="T4" i="47" s="1"/>
  <c r="S4" i="24"/>
  <c r="S4" i="37" s="1"/>
  <c r="S4" i="47" s="1"/>
  <c r="Q4" i="24"/>
  <c r="Q4" i="37" s="1"/>
  <c r="Q4" i="47" s="1"/>
  <c r="P4" i="24"/>
  <c r="P4" i="37" s="1"/>
  <c r="P4" i="47" s="1"/>
  <c r="Z3" i="24"/>
  <c r="Z3" i="37" s="1"/>
  <c r="Z3" i="47" s="1"/>
  <c r="X3" i="24"/>
  <c r="X3" i="37" s="1"/>
  <c r="X3" i="47" s="1"/>
  <c r="T3" i="24"/>
  <c r="T3" i="37" s="1"/>
  <c r="T3" i="47" s="1"/>
  <c r="S3" i="24"/>
  <c r="S3" i="37" s="1"/>
  <c r="S3" i="47" s="1"/>
  <c r="Q3" i="24"/>
  <c r="Q3" i="37" s="1"/>
  <c r="Q3" i="4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G48" i="52" l="1"/>
  <c r="G47" i="52"/>
  <c r="K51" i="47"/>
  <c r="T26" i="47"/>
  <c r="Z26" i="47"/>
  <c r="Q49" i="47"/>
  <c r="Q26" i="47"/>
  <c r="Z49" i="47"/>
  <c r="T49" i="47"/>
  <c r="X49" i="47"/>
  <c r="S49" i="47"/>
  <c r="S26" i="47"/>
  <c r="X26" i="47"/>
  <c r="G44" i="50"/>
  <c r="G19" i="50"/>
  <c r="G14" i="43"/>
  <c r="G36" i="43"/>
  <c r="F17" i="43"/>
  <c r="E18" i="43"/>
  <c r="M56" i="6"/>
  <c r="M22" i="50"/>
  <c r="L23" i="50"/>
  <c r="M46" i="50"/>
  <c r="L47" i="50"/>
  <c r="F21" i="50"/>
  <c r="E22" i="50"/>
  <c r="F46" i="50"/>
  <c r="E47" i="50"/>
  <c r="V57" i="6"/>
  <c r="U57" i="6"/>
  <c r="N57" i="6"/>
  <c r="R57" i="6"/>
  <c r="O57" i="6"/>
  <c r="P57" i="6"/>
  <c r="L57" i="6"/>
  <c r="T48" i="6"/>
  <c r="M57" i="6"/>
  <c r="G12" i="42"/>
  <c r="G33" i="42"/>
  <c r="AG37" i="36"/>
  <c r="AG45" i="36"/>
  <c r="Q21" i="6"/>
  <c r="AG16" i="36"/>
  <c r="AG3" i="36"/>
  <c r="AG15" i="36"/>
  <c r="AG33" i="36"/>
  <c r="E51" i="6"/>
  <c r="K54" i="37" s="1"/>
  <c r="F42" i="43"/>
  <c r="E43" i="43"/>
  <c r="M19" i="43"/>
  <c r="L20" i="43"/>
  <c r="M42" i="43"/>
  <c r="L43" i="43"/>
  <c r="G9" i="39"/>
  <c r="G8" i="39"/>
  <c r="M42" i="42"/>
  <c r="L43" i="42"/>
  <c r="F42" i="42"/>
  <c r="E43" i="42"/>
  <c r="F18" i="42"/>
  <c r="E19" i="42"/>
  <c r="M18" i="42"/>
  <c r="L19" i="42"/>
  <c r="R56" i="6"/>
  <c r="V56" i="6"/>
  <c r="U56" i="6"/>
  <c r="AE19" i="6"/>
  <c r="Q56" i="6"/>
  <c r="R55" i="6"/>
  <c r="L56" i="6"/>
  <c r="D19" i="6"/>
  <c r="W45" i="36"/>
  <c r="O45" i="36"/>
  <c r="AI45" i="36"/>
  <c r="V55" i="6"/>
  <c r="U55" i="6"/>
  <c r="M55" i="6"/>
  <c r="L55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J6" i="48" s="1"/>
  <c r="AG28" i="36"/>
  <c r="AJ4" i="37"/>
  <c r="AK4" i="37"/>
  <c r="R4" i="37"/>
  <c r="J12" i="48" s="1"/>
  <c r="AJ8" i="37"/>
  <c r="AK8" i="37"/>
  <c r="R8" i="37"/>
  <c r="J11" i="48" s="1"/>
  <c r="AK12" i="24"/>
  <c r="P12" i="37"/>
  <c r="P12" i="47" s="1"/>
  <c r="AJ16" i="37"/>
  <c r="AK16" i="37"/>
  <c r="R16" i="37"/>
  <c r="J16" i="48" s="1"/>
  <c r="R20" i="37"/>
  <c r="J21" i="48" s="1"/>
  <c r="AK20" i="37"/>
  <c r="AJ20" i="37"/>
  <c r="AK24" i="24"/>
  <c r="P24" i="37"/>
  <c r="P24" i="47" s="1"/>
  <c r="AK31" i="24"/>
  <c r="P31" i="37"/>
  <c r="P31" i="47" s="1"/>
  <c r="AK35" i="24"/>
  <c r="P35" i="37"/>
  <c r="P35" i="47" s="1"/>
  <c r="AK39" i="37"/>
  <c r="AJ39" i="37"/>
  <c r="R39" i="37"/>
  <c r="J44" i="48" s="1"/>
  <c r="AK43" i="24"/>
  <c r="P43" i="37"/>
  <c r="P43" i="47" s="1"/>
  <c r="AK47" i="24"/>
  <c r="P47" i="37"/>
  <c r="P47" i="47" s="1"/>
  <c r="O28" i="36"/>
  <c r="AK3" i="24"/>
  <c r="P3" i="37"/>
  <c r="P3" i="47" s="1"/>
  <c r="AK7" i="24"/>
  <c r="P7" i="37"/>
  <c r="P7" i="47" s="1"/>
  <c r="AK11" i="37"/>
  <c r="R11" i="37"/>
  <c r="J17" i="48" s="1"/>
  <c r="AJ11" i="37"/>
  <c r="AK15" i="37"/>
  <c r="R15" i="37"/>
  <c r="J9" i="48" s="1"/>
  <c r="AJ15" i="37"/>
  <c r="AJ19" i="37"/>
  <c r="AK19" i="37"/>
  <c r="R19" i="37"/>
  <c r="J20" i="48" s="1"/>
  <c r="AJ23" i="37"/>
  <c r="AK23" i="37"/>
  <c r="R23" i="37"/>
  <c r="J24" i="48" s="1"/>
  <c r="AK30" i="24"/>
  <c r="P30" i="37"/>
  <c r="P30" i="47" s="1"/>
  <c r="AJ34" i="37"/>
  <c r="AK34" i="37"/>
  <c r="R34" i="37"/>
  <c r="J38" i="48" s="1"/>
  <c r="AK38" i="24"/>
  <c r="P38" i="37"/>
  <c r="P38" i="47" s="1"/>
  <c r="AJ42" i="37"/>
  <c r="AK42" i="37"/>
  <c r="R42" i="37"/>
  <c r="J34" i="48" s="1"/>
  <c r="AJ46" i="37"/>
  <c r="AK46" i="37"/>
  <c r="R46" i="37"/>
  <c r="J30" i="48" s="1"/>
  <c r="Y41" i="36"/>
  <c r="AK22" i="37"/>
  <c r="AJ22" i="37"/>
  <c r="R22" i="37"/>
  <c r="J23" i="48" s="1"/>
  <c r="AK37" i="24"/>
  <c r="P37" i="37"/>
  <c r="P37" i="47" s="1"/>
  <c r="AK41" i="37"/>
  <c r="AJ41" i="37"/>
  <c r="R41" i="37"/>
  <c r="J49" i="48" s="1"/>
  <c r="AJ10" i="37"/>
  <c r="AK10" i="37"/>
  <c r="R10" i="37"/>
  <c r="J8" i="48" s="1"/>
  <c r="AK14" i="24"/>
  <c r="P14" i="37"/>
  <c r="P14" i="47" s="1"/>
  <c r="AK18" i="24"/>
  <c r="P18" i="37"/>
  <c r="P18" i="47" s="1"/>
  <c r="AK29" i="37"/>
  <c r="AJ29" i="37"/>
  <c r="R29" i="37"/>
  <c r="J45" i="48" s="1"/>
  <c r="AK33" i="24"/>
  <c r="P33" i="37"/>
  <c r="P33" i="47" s="1"/>
  <c r="AK45" i="37"/>
  <c r="AJ45" i="37"/>
  <c r="R45" i="37"/>
  <c r="J31" i="48" s="1"/>
  <c r="AK5" i="37"/>
  <c r="R5" i="37"/>
  <c r="J14" i="48" s="1"/>
  <c r="AJ5" i="37"/>
  <c r="AK9" i="37"/>
  <c r="R9" i="37"/>
  <c r="J10" i="48" s="1"/>
  <c r="AJ9" i="37"/>
  <c r="AK13" i="24"/>
  <c r="P13" i="37"/>
  <c r="P13" i="47" s="1"/>
  <c r="AK17" i="37"/>
  <c r="AJ17" i="37"/>
  <c r="R17" i="37"/>
  <c r="J18" i="48" s="1"/>
  <c r="AK21" i="24"/>
  <c r="P21" i="37"/>
  <c r="P21" i="47" s="1"/>
  <c r="AK28" i="24"/>
  <c r="P28" i="37"/>
  <c r="P28" i="47" s="1"/>
  <c r="AK32" i="24"/>
  <c r="P32" i="37"/>
  <c r="P32" i="47" s="1"/>
  <c r="AK36" i="24"/>
  <c r="P36" i="37"/>
  <c r="P36" i="47" s="1"/>
  <c r="AK40" i="24"/>
  <c r="P40" i="37"/>
  <c r="P40" i="47" s="1"/>
  <c r="AK44" i="24"/>
  <c r="P44" i="37"/>
  <c r="P44" i="47" s="1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55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43" i="6"/>
  <c r="O43" i="6"/>
  <c r="O46" i="6" s="1"/>
  <c r="P43" i="6"/>
  <c r="N45" i="6"/>
  <c r="O45" i="6"/>
  <c r="P45" i="6"/>
  <c r="R45" i="6"/>
  <c r="S45" i="6"/>
  <c r="T45" i="6"/>
  <c r="U45" i="6"/>
  <c r="V45" i="6"/>
  <c r="W45" i="6"/>
  <c r="R43" i="6"/>
  <c r="S43" i="6"/>
  <c r="T43" i="6"/>
  <c r="U43" i="6"/>
  <c r="V43" i="6"/>
  <c r="W43" i="6"/>
  <c r="W46" i="6" s="1"/>
  <c r="N3" i="17"/>
  <c r="T51" i="47" l="1"/>
  <c r="Q51" i="47"/>
  <c r="Z51" i="47"/>
  <c r="X51" i="47"/>
  <c r="S51" i="47"/>
  <c r="P49" i="47"/>
  <c r="P26" i="47"/>
  <c r="G45" i="50"/>
  <c r="G20" i="50"/>
  <c r="G15" i="43"/>
  <c r="G37" i="43"/>
  <c r="F18" i="43"/>
  <c r="E19" i="43"/>
  <c r="T51" i="6"/>
  <c r="F47" i="50"/>
  <c r="E48" i="50"/>
  <c r="F22" i="50"/>
  <c r="E23" i="50"/>
  <c r="M47" i="50"/>
  <c r="G47" i="50" s="1"/>
  <c r="L48" i="50"/>
  <c r="M23" i="50"/>
  <c r="L24" i="50"/>
  <c r="AE21" i="6"/>
  <c r="Q57" i="6"/>
  <c r="AB21" i="6"/>
  <c r="K57" i="6"/>
  <c r="G13" i="42"/>
  <c r="G42" i="42"/>
  <c r="G34" i="42"/>
  <c r="D21" i="6"/>
  <c r="AE1" i="34"/>
  <c r="AD3" i="34" s="1"/>
  <c r="AK51" i="34"/>
  <c r="Q22" i="6"/>
  <c r="Y21" i="6"/>
  <c r="L44" i="43"/>
  <c r="M43" i="43"/>
  <c r="M20" i="43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56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46" i="6"/>
  <c r="S46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J42" i="48" s="1"/>
  <c r="AJ31" i="37"/>
  <c r="AJ36" i="37"/>
  <c r="AK36" i="37"/>
  <c r="R36" i="37"/>
  <c r="J47" i="48" s="1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J43" i="48" s="1"/>
  <c r="O20" i="37"/>
  <c r="AI20" i="37"/>
  <c r="W20" i="37"/>
  <c r="AG20" i="37"/>
  <c r="O5" i="37"/>
  <c r="AI5" i="37"/>
  <c r="AG5" i="37"/>
  <c r="W5" i="37"/>
  <c r="AJ38" i="37"/>
  <c r="AK38" i="37"/>
  <c r="R38" i="37"/>
  <c r="J48" i="48" s="1"/>
  <c r="AK47" i="37"/>
  <c r="R47" i="37"/>
  <c r="J40" i="48" s="1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J7" i="48" s="1"/>
  <c r="AJ13" i="37"/>
  <c r="O45" i="37"/>
  <c r="AG45" i="37"/>
  <c r="AI45" i="37"/>
  <c r="W45" i="37"/>
  <c r="AK18" i="37"/>
  <c r="AJ18" i="37"/>
  <c r="R18" i="37"/>
  <c r="J19" i="48" s="1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J36" i="48" s="1"/>
  <c r="AJ44" i="37"/>
  <c r="R44" i="37"/>
  <c r="J32" i="48" s="1"/>
  <c r="AK44" i="37"/>
  <c r="P49" i="37"/>
  <c r="AJ28" i="37"/>
  <c r="AK28" i="37"/>
  <c r="R28" i="37"/>
  <c r="J41" i="48" s="1"/>
  <c r="AK7" i="37"/>
  <c r="R7" i="37"/>
  <c r="J5" i="48" s="1"/>
  <c r="AJ7" i="37"/>
  <c r="AK24" i="37"/>
  <c r="R24" i="37"/>
  <c r="J25" i="48" s="1"/>
  <c r="AJ24" i="37"/>
  <c r="AJ12" i="37"/>
  <c r="AK12" i="37"/>
  <c r="R12" i="37"/>
  <c r="J13" i="48" s="1"/>
  <c r="AJ14" i="37"/>
  <c r="AK14" i="37"/>
  <c r="R14" i="37"/>
  <c r="J15" i="48" s="1"/>
  <c r="AK37" i="37"/>
  <c r="AJ37" i="37"/>
  <c r="R37" i="37"/>
  <c r="J33" i="48" s="1"/>
  <c r="O39" i="37"/>
  <c r="W39" i="37"/>
  <c r="AI39" i="37"/>
  <c r="AG39" i="37"/>
  <c r="O6" i="37"/>
  <c r="AG6" i="37"/>
  <c r="AI6" i="37"/>
  <c r="W6" i="37"/>
  <c r="AJ40" i="37"/>
  <c r="R40" i="37"/>
  <c r="J39" i="48" s="1"/>
  <c r="AK40" i="37"/>
  <c r="AJ21" i="37"/>
  <c r="R21" i="37"/>
  <c r="J22" i="48" s="1"/>
  <c r="AK21" i="37"/>
  <c r="O9" i="37"/>
  <c r="AG9" i="37"/>
  <c r="W9" i="37"/>
  <c r="AI9" i="37"/>
  <c r="AK33" i="37"/>
  <c r="R33" i="37"/>
  <c r="J35" i="48" s="1"/>
  <c r="AJ33" i="37"/>
  <c r="O42" i="37"/>
  <c r="W42" i="37"/>
  <c r="AG42" i="37"/>
  <c r="AI42" i="37"/>
  <c r="AJ30" i="37"/>
  <c r="AK30" i="37"/>
  <c r="R30" i="37"/>
  <c r="J37" i="48" s="1"/>
  <c r="P26" i="37"/>
  <c r="AJ3" i="37"/>
  <c r="R3" i="37"/>
  <c r="J4" i="48" s="1"/>
  <c r="AK3" i="37"/>
  <c r="O8" i="37"/>
  <c r="AI8" i="37"/>
  <c r="W8" i="37"/>
  <c r="AG8" i="37"/>
  <c r="AJ32" i="37"/>
  <c r="AK32" i="37"/>
  <c r="R32" i="37"/>
  <c r="J46" i="48" s="1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46" i="6"/>
  <c r="N46" i="6"/>
  <c r="U46" i="6"/>
  <c r="V46" i="6"/>
  <c r="T46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P51" i="47" l="1"/>
  <c r="K35" i="48"/>
  <c r="J26" i="48"/>
  <c r="K4" i="48" s="1"/>
  <c r="J50" i="48"/>
  <c r="K43" i="48" s="1"/>
  <c r="K48" i="48"/>
  <c r="K32" i="48"/>
  <c r="K22" i="48"/>
  <c r="G46" i="50"/>
  <c r="G21" i="50"/>
  <c r="G16" i="43"/>
  <c r="G39" i="43"/>
  <c r="E20" i="43"/>
  <c r="F19" i="43"/>
  <c r="M24" i="50"/>
  <c r="L25" i="50"/>
  <c r="M25" i="50" s="1"/>
  <c r="G25" i="50" s="1"/>
  <c r="M48" i="50"/>
  <c r="G48" i="50" s="1"/>
  <c r="L49" i="50"/>
  <c r="M49" i="50" s="1"/>
  <c r="F23" i="50"/>
  <c r="E24" i="50"/>
  <c r="F48" i="50"/>
  <c r="E49" i="50"/>
  <c r="F49" i="50" s="1"/>
  <c r="G14" i="42"/>
  <c r="G36" i="42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L22" i="43"/>
  <c r="M44" i="43"/>
  <c r="L45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55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K46" i="48" l="1"/>
  <c r="K42" i="48"/>
  <c r="K40" i="48"/>
  <c r="K47" i="48"/>
  <c r="K41" i="48"/>
  <c r="K36" i="48"/>
  <c r="K37" i="48"/>
  <c r="K39" i="48"/>
  <c r="L4" i="48"/>
  <c r="M4" i="48" s="1"/>
  <c r="G4" i="48" s="1"/>
  <c r="K15" i="48"/>
  <c r="AD38" i="37"/>
  <c r="AD38" i="47" s="1"/>
  <c r="AD29" i="37"/>
  <c r="AD29" i="47" s="1"/>
  <c r="AD6" i="37"/>
  <c r="AD6" i="47" s="1"/>
  <c r="AD40" i="37"/>
  <c r="AD40" i="47" s="1"/>
  <c r="AD33" i="37"/>
  <c r="AD33" i="47" s="1"/>
  <c r="AD43" i="37"/>
  <c r="AD43" i="47" s="1"/>
  <c r="AD9" i="37"/>
  <c r="AD9" i="47" s="1"/>
  <c r="AD15" i="37"/>
  <c r="AD15" i="47" s="1"/>
  <c r="AD41" i="37"/>
  <c r="AD41" i="47" s="1"/>
  <c r="AD10" i="37"/>
  <c r="AD10" i="47" s="1"/>
  <c r="AD8" i="37"/>
  <c r="AD8" i="47" s="1"/>
  <c r="AD45" i="37"/>
  <c r="AD45" i="47" s="1"/>
  <c r="AD12" i="37"/>
  <c r="AD12" i="47" s="1"/>
  <c r="AD11" i="37"/>
  <c r="AD11" i="47" s="1"/>
  <c r="AD18" i="37"/>
  <c r="AD18" i="47" s="1"/>
  <c r="AD16" i="37"/>
  <c r="AD16" i="47" s="1"/>
  <c r="AD21" i="37"/>
  <c r="AD21" i="47" s="1"/>
  <c r="AD19" i="37"/>
  <c r="AD19" i="47" s="1"/>
  <c r="AD39" i="37"/>
  <c r="AD39" i="47" s="1"/>
  <c r="AD28" i="37"/>
  <c r="AD37" i="37"/>
  <c r="AD37" i="47" s="1"/>
  <c r="AD3" i="37"/>
  <c r="AD7" i="37"/>
  <c r="AD7" i="47" s="1"/>
  <c r="AD4" i="37"/>
  <c r="AD4" i="47" s="1"/>
  <c r="AD35" i="37"/>
  <c r="AD35" i="47" s="1"/>
  <c r="AD17" i="37"/>
  <c r="AD17" i="47" s="1"/>
  <c r="AD24" i="37"/>
  <c r="AD24" i="47" s="1"/>
  <c r="AD20" i="37"/>
  <c r="AD20" i="47" s="1"/>
  <c r="AD23" i="37"/>
  <c r="AD23" i="47" s="1"/>
  <c r="AD13" i="37"/>
  <c r="AD13" i="47" s="1"/>
  <c r="AD46" i="37"/>
  <c r="AD46" i="47" s="1"/>
  <c r="AD42" i="37"/>
  <c r="AD42" i="47" s="1"/>
  <c r="AD22" i="37"/>
  <c r="AD22" i="47" s="1"/>
  <c r="AD5" i="37"/>
  <c r="AD5" i="47" s="1"/>
  <c r="AD36" i="37"/>
  <c r="AD36" i="47" s="1"/>
  <c r="AD30" i="37"/>
  <c r="AD30" i="47" s="1"/>
  <c r="AD14" i="37"/>
  <c r="AD14" i="47" s="1"/>
  <c r="AD47" i="37"/>
  <c r="AD47" i="47" s="1"/>
  <c r="AD31" i="37"/>
  <c r="AD31" i="47" s="1"/>
  <c r="AD44" i="37"/>
  <c r="AD44" i="47" s="1"/>
  <c r="AD32" i="37"/>
  <c r="AD32" i="47" s="1"/>
  <c r="AD34" i="37"/>
  <c r="AD34" i="47" s="1"/>
  <c r="K12" i="48"/>
  <c r="K24" i="48"/>
  <c r="K17" i="48"/>
  <c r="K6" i="48"/>
  <c r="K10" i="48"/>
  <c r="K21" i="48"/>
  <c r="K14" i="48"/>
  <c r="K18" i="48"/>
  <c r="K16" i="48"/>
  <c r="K9" i="48"/>
  <c r="K20" i="48"/>
  <c r="K11" i="48"/>
  <c r="K8" i="48"/>
  <c r="K23" i="48"/>
  <c r="K13" i="48"/>
  <c r="K25" i="48"/>
  <c r="K7" i="48"/>
  <c r="K19" i="48"/>
  <c r="K45" i="48"/>
  <c r="K31" i="48"/>
  <c r="K44" i="48"/>
  <c r="K49" i="48"/>
  <c r="K30" i="48"/>
  <c r="K38" i="48"/>
  <c r="K34" i="48"/>
  <c r="K33" i="48"/>
  <c r="K5" i="48"/>
  <c r="L5" i="48" s="1"/>
  <c r="M5" i="48" s="1"/>
  <c r="G8" i="48" s="1"/>
  <c r="G49" i="50"/>
  <c r="G33" i="50"/>
  <c r="G24" i="50"/>
  <c r="G22" i="50"/>
  <c r="G23" i="50"/>
  <c r="G17" i="43"/>
  <c r="G40" i="43"/>
  <c r="F20" i="43"/>
  <c r="E21" i="43"/>
  <c r="F24" i="50"/>
  <c r="E25" i="50"/>
  <c r="F25" i="50" s="1"/>
  <c r="G44" i="42"/>
  <c r="G37" i="42"/>
  <c r="AN39" i="34"/>
  <c r="AN38" i="34"/>
  <c r="AN24" i="34"/>
  <c r="AN29" i="34"/>
  <c r="AN36" i="34"/>
  <c r="AD26" i="34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M45" i="43"/>
  <c r="L46" i="43"/>
  <c r="M22" i="43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P16" i="36"/>
  <c r="AN39" i="36"/>
  <c r="AN10" i="36"/>
  <c r="AE31" i="37"/>
  <c r="AE39" i="37"/>
  <c r="AE38" i="37"/>
  <c r="AE37" i="37"/>
  <c r="AE46" i="37"/>
  <c r="AE45" i="37"/>
  <c r="AE40" i="37"/>
  <c r="AE44" i="37"/>
  <c r="AE32" i="37"/>
  <c r="AE35" i="37"/>
  <c r="AE36" i="37"/>
  <c r="AE47" i="37"/>
  <c r="AE33" i="37"/>
  <c r="AE42" i="37"/>
  <c r="AE43" i="37"/>
  <c r="AE41" i="37"/>
  <c r="AN32" i="36"/>
  <c r="AE24" i="37"/>
  <c r="AE28" i="37"/>
  <c r="C43" i="48" s="1"/>
  <c r="AE3" i="37"/>
  <c r="C4" i="48" s="1"/>
  <c r="AE7" i="37"/>
  <c r="AE8" i="37"/>
  <c r="AE20" i="37"/>
  <c r="AE12" i="37"/>
  <c r="AE13" i="37"/>
  <c r="AE22" i="37"/>
  <c r="AE10" i="37"/>
  <c r="AE4" i="37"/>
  <c r="AE6" i="37"/>
  <c r="AE11" i="37"/>
  <c r="AE23" i="37"/>
  <c r="AE16" i="37"/>
  <c r="AE21" i="37"/>
  <c r="AE9" i="37"/>
  <c r="AE14" i="37"/>
  <c r="AE18" i="37"/>
  <c r="AE15" i="37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AE34" i="37" l="1"/>
  <c r="L30" i="48"/>
  <c r="M30" i="48" s="1"/>
  <c r="G33" i="48" s="1"/>
  <c r="K50" i="48"/>
  <c r="AE19" i="37"/>
  <c r="AE17" i="37"/>
  <c r="L6" i="48"/>
  <c r="M6" i="48" s="1"/>
  <c r="G5" i="48" s="1"/>
  <c r="AD26" i="37"/>
  <c r="AD3" i="47"/>
  <c r="AD26" i="47" s="1"/>
  <c r="AE30" i="37"/>
  <c r="L31" i="48"/>
  <c r="K26" i="48"/>
  <c r="AE29" i="37"/>
  <c r="AD49" i="37"/>
  <c r="AD28" i="47"/>
  <c r="AD49" i="47" s="1"/>
  <c r="AE5" i="37"/>
  <c r="G22" i="43"/>
  <c r="G18" i="43"/>
  <c r="G41" i="43"/>
  <c r="E22" i="43"/>
  <c r="F21" i="43"/>
  <c r="AL21" i="37" a="1"/>
  <c r="AL21" i="37" s="1"/>
  <c r="C18" i="48"/>
  <c r="AL22" i="37" a="1"/>
  <c r="AL22" i="37" s="1"/>
  <c r="AP22" i="37" s="1"/>
  <c r="C19" i="48"/>
  <c r="AL34" i="37" a="1"/>
  <c r="AL34" i="37" s="1"/>
  <c r="AM34" i="37" s="1"/>
  <c r="C35" i="48"/>
  <c r="AL46" i="37" a="1"/>
  <c r="AL46" i="37" s="1"/>
  <c r="AP46" i="37" s="1"/>
  <c r="C33" i="48"/>
  <c r="AL16" i="37" a="1"/>
  <c r="AL16" i="37" s="1"/>
  <c r="AP16" i="37" s="1"/>
  <c r="C13" i="48"/>
  <c r="AL13" i="37" a="1"/>
  <c r="AL13" i="37" s="1"/>
  <c r="C7" i="48"/>
  <c r="AL24" i="37" a="1"/>
  <c r="AL24" i="37" s="1"/>
  <c r="AN24" i="37" s="1"/>
  <c r="C21" i="48"/>
  <c r="AL47" i="37" a="1"/>
  <c r="AL47" i="37" s="1"/>
  <c r="AP47" i="37" s="1"/>
  <c r="C41" i="48"/>
  <c r="AL37" i="37" a="1"/>
  <c r="AL37" i="37" s="1"/>
  <c r="C31" i="48"/>
  <c r="AL23" i="37" a="1"/>
  <c r="AL23" i="37" s="1"/>
  <c r="AN23" i="37" s="1"/>
  <c r="C20" i="48"/>
  <c r="AL12" i="37" a="1"/>
  <c r="AL12" i="37" s="1"/>
  <c r="AM12" i="37" s="1"/>
  <c r="C10" i="48"/>
  <c r="AL36" i="37" a="1"/>
  <c r="AL36" i="37" s="1"/>
  <c r="AP36" i="37" s="1"/>
  <c r="C47" i="48"/>
  <c r="AL38" i="37" a="1"/>
  <c r="AL38" i="37" s="1"/>
  <c r="C48" i="48"/>
  <c r="AL19" i="37" a="1"/>
  <c r="AL19" i="37" s="1"/>
  <c r="AN19" i="37" s="1"/>
  <c r="C23" i="48"/>
  <c r="AL17" i="37" a="1"/>
  <c r="AL17" i="37" s="1"/>
  <c r="AP17" i="37" s="1"/>
  <c r="C16" i="48"/>
  <c r="AL20" i="37" a="1"/>
  <c r="AL20" i="37" s="1"/>
  <c r="AM20" i="37" s="1"/>
  <c r="C25" i="48"/>
  <c r="AL41" i="37" a="1"/>
  <c r="AL41" i="37" s="1"/>
  <c r="AP41" i="37" s="1"/>
  <c r="C45" i="48"/>
  <c r="AL35" i="37" a="1"/>
  <c r="AL35" i="37" s="1"/>
  <c r="AM35" i="37" s="1"/>
  <c r="C38" i="48"/>
  <c r="AL39" i="37" a="1"/>
  <c r="AL39" i="37" s="1"/>
  <c r="AP39" i="37" s="1"/>
  <c r="C42" i="48"/>
  <c r="AL15" i="37" a="1"/>
  <c r="AL15" i="37" s="1"/>
  <c r="AM15" i="37" s="1"/>
  <c r="C14" i="48"/>
  <c r="AL11" i="37" a="1"/>
  <c r="AL11" i="37" s="1"/>
  <c r="AM11" i="37" s="1"/>
  <c r="C15" i="48"/>
  <c r="AL8" i="37" a="1"/>
  <c r="AL8" i="37" s="1"/>
  <c r="AP8" i="37" s="1"/>
  <c r="C11" i="48"/>
  <c r="AL43" i="37" a="1"/>
  <c r="AL43" i="37" s="1"/>
  <c r="AM43" i="37" s="1"/>
  <c r="C34" i="48"/>
  <c r="AL32" i="37" a="1"/>
  <c r="AL32" i="37" s="1"/>
  <c r="AN32" i="37" s="1"/>
  <c r="C44" i="48"/>
  <c r="AL30" i="37" a="1"/>
  <c r="AL30" i="37" s="1"/>
  <c r="AM30" i="37" s="1"/>
  <c r="C39" i="48"/>
  <c r="AL18" i="37" a="1"/>
  <c r="AL18" i="37" s="1"/>
  <c r="AP18" i="37" s="1"/>
  <c r="C17" i="48"/>
  <c r="AL6" i="37" a="1"/>
  <c r="AL6" i="37" s="1"/>
  <c r="AM6" i="37" s="1"/>
  <c r="C5" i="48"/>
  <c r="AL7" i="37" a="1"/>
  <c r="AL7" i="37" s="1"/>
  <c r="AM7" i="37" s="1"/>
  <c r="C8" i="48"/>
  <c r="AL29" i="37" a="1"/>
  <c r="AL29" i="37" s="1"/>
  <c r="AP29" i="37" s="1"/>
  <c r="C46" i="48"/>
  <c r="AL44" i="37" a="1"/>
  <c r="AL44" i="37" s="1"/>
  <c r="AP44" i="37" s="1"/>
  <c r="C30" i="48"/>
  <c r="AL31" i="37" a="1"/>
  <c r="AL31" i="37" s="1"/>
  <c r="AM31" i="37" s="1"/>
  <c r="C40" i="48"/>
  <c r="AL14" i="37" a="1"/>
  <c r="AL14" i="37" s="1"/>
  <c r="AM14" i="37" s="1"/>
  <c r="C24" i="48"/>
  <c r="AL4" i="37" a="1"/>
  <c r="AL4" i="37" s="1"/>
  <c r="AP4" i="37" s="1"/>
  <c r="C12" i="48"/>
  <c r="AL5" i="37" a="1"/>
  <c r="AL5" i="37" s="1"/>
  <c r="AN5" i="37" s="1"/>
  <c r="C22" i="48"/>
  <c r="AL42" i="37" a="1"/>
  <c r="AL42" i="37" s="1"/>
  <c r="AM42" i="37" s="1"/>
  <c r="C49" i="48"/>
  <c r="AL40" i="37" a="1"/>
  <c r="AL40" i="37" s="1"/>
  <c r="AM40" i="37" s="1"/>
  <c r="C36" i="48"/>
  <c r="AL9" i="37" a="1"/>
  <c r="AL9" i="37" s="1"/>
  <c r="AN9" i="37" s="1"/>
  <c r="C9" i="48"/>
  <c r="AL10" i="37" a="1"/>
  <c r="AL10" i="37" s="1"/>
  <c r="AM10" i="37" s="1"/>
  <c r="C6" i="48"/>
  <c r="AL33" i="37" a="1"/>
  <c r="AL33" i="37" s="1"/>
  <c r="AM33" i="37" s="1"/>
  <c r="C37" i="48"/>
  <c r="AL45" i="37" a="1"/>
  <c r="AL45" i="37" s="1"/>
  <c r="AP45" i="37" s="1"/>
  <c r="C32" i="48"/>
  <c r="G21" i="42"/>
  <c r="G15" i="42"/>
  <c r="G45" i="42"/>
  <c r="G38" i="42"/>
  <c r="AM48" i="34"/>
  <c r="AM25" i="34"/>
  <c r="AD51" i="34"/>
  <c r="F46" i="43"/>
  <c r="E47" i="43"/>
  <c r="M23" i="43"/>
  <c r="L24" i="43"/>
  <c r="M46" i="43"/>
  <c r="L47" i="43"/>
  <c r="M46" i="42"/>
  <c r="L47" i="42"/>
  <c r="F46" i="42"/>
  <c r="E47" i="42"/>
  <c r="F22" i="42"/>
  <c r="E23" i="42"/>
  <c r="M22" i="42"/>
  <c r="L23" i="42"/>
  <c r="V51" i="36"/>
  <c r="AM16" i="37"/>
  <c r="AP11" i="37"/>
  <c r="G7" i="38"/>
  <c r="AM29" i="37"/>
  <c r="AN46" i="37"/>
  <c r="AN16" i="37"/>
  <c r="AN34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17" i="37"/>
  <c r="AN44" i="37"/>
  <c r="AN30" i="37"/>
  <c r="AN22" i="37"/>
  <c r="AN41" i="37"/>
  <c r="AP37" i="37"/>
  <c r="AN37" i="37"/>
  <c r="AM37" i="37"/>
  <c r="AN38" i="37"/>
  <c r="AP38" i="37"/>
  <c r="AM38" i="37"/>
  <c r="AP35" i="37"/>
  <c r="AP24" i="37"/>
  <c r="AN47" i="37"/>
  <c r="AP23" i="37"/>
  <c r="AM13" i="37"/>
  <c r="AP13" i="37"/>
  <c r="AN13" i="37"/>
  <c r="AN20" i="37"/>
  <c r="AN12" i="37"/>
  <c r="AP12" i="37"/>
  <c r="AP7" i="37"/>
  <c r="AN21" i="37"/>
  <c r="AP21" i="37"/>
  <c r="AP19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AP43" i="37" l="1"/>
  <c r="M31" i="48"/>
  <c r="G32" i="48" s="1"/>
  <c r="L32" i="48"/>
  <c r="AP15" i="37"/>
  <c r="AP20" i="37"/>
  <c r="AN35" i="37"/>
  <c r="AN39" i="37"/>
  <c r="L7" i="48"/>
  <c r="AD51" i="47"/>
  <c r="AD51" i="37"/>
  <c r="G23" i="43"/>
  <c r="G19" i="43"/>
  <c r="G46" i="43"/>
  <c r="G42" i="43"/>
  <c r="F22" i="43"/>
  <c r="E23" i="43"/>
  <c r="AM47" i="37"/>
  <c r="AN43" i="37"/>
  <c r="C26" i="48"/>
  <c r="D4" i="48" s="1"/>
  <c r="AN7" i="37"/>
  <c r="AM4" i="37"/>
  <c r="AN18" i="37"/>
  <c r="AP14" i="37"/>
  <c r="AP6" i="37"/>
  <c r="AM8" i="37"/>
  <c r="AP9" i="37"/>
  <c r="AN36" i="37"/>
  <c r="AN33" i="37"/>
  <c r="AP30" i="37"/>
  <c r="AN40" i="37"/>
  <c r="AP32" i="37"/>
  <c r="AN31" i="37"/>
  <c r="AM45" i="37"/>
  <c r="AN10" i="37"/>
  <c r="AN11" i="37"/>
  <c r="AP5" i="37"/>
  <c r="AP10" i="37"/>
  <c r="AM5" i="37"/>
  <c r="AP42" i="37"/>
  <c r="AP33" i="37"/>
  <c r="AM39" i="37"/>
  <c r="AM44" i="37"/>
  <c r="AM48" i="37" s="1"/>
  <c r="AP40" i="37"/>
  <c r="AN4" i="37"/>
  <c r="C50" i="48"/>
  <c r="D40" i="48" s="1"/>
  <c r="AM9" i="37"/>
  <c r="AN14" i="37"/>
  <c r="AN42" i="37"/>
  <c r="AP31" i="37"/>
  <c r="AN29" i="37"/>
  <c r="AN45" i="37"/>
  <c r="AN6" i="37"/>
  <c r="AN8" i="37"/>
  <c r="E4" i="48"/>
  <c r="F4" i="48" s="1"/>
  <c r="D23" i="48"/>
  <c r="D15" i="48"/>
  <c r="D19" i="48"/>
  <c r="D17" i="48"/>
  <c r="D11" i="48"/>
  <c r="D8" i="48"/>
  <c r="D21" i="48"/>
  <c r="D25" i="48"/>
  <c r="D12" i="48"/>
  <c r="D24" i="48"/>
  <c r="D22" i="48"/>
  <c r="D16" i="48"/>
  <c r="D10" i="48"/>
  <c r="D20" i="48"/>
  <c r="D14" i="48"/>
  <c r="D9" i="48"/>
  <c r="D5" i="48"/>
  <c r="D18" i="48"/>
  <c r="G22" i="42"/>
  <c r="G16" i="42"/>
  <c r="G46" i="42"/>
  <c r="G40" i="42"/>
  <c r="M47" i="43"/>
  <c r="L48" i="43"/>
  <c r="M24" i="43"/>
  <c r="L25" i="43"/>
  <c r="M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T46" i="17"/>
  <c r="T46" i="18" s="1"/>
  <c r="S46" i="17"/>
  <c r="S46" i="18" s="1"/>
  <c r="Q46" i="17"/>
  <c r="Q46" i="18" s="1"/>
  <c r="P46" i="17"/>
  <c r="P46" i="18" s="1"/>
  <c r="I46" i="17"/>
  <c r="AH45" i="17"/>
  <c r="Z45" i="17"/>
  <c r="X45" i="17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S44" i="17"/>
  <c r="S44" i="18" s="1"/>
  <c r="Q44" i="17"/>
  <c r="P44" i="17"/>
  <c r="I44" i="17"/>
  <c r="AH43" i="17"/>
  <c r="Z43" i="17"/>
  <c r="Z43" i="18" s="1"/>
  <c r="X43" i="17"/>
  <c r="T43" i="17"/>
  <c r="T43" i="18" s="1"/>
  <c r="S43" i="17"/>
  <c r="Q43" i="17"/>
  <c r="P43" i="17"/>
  <c r="P43" i="18" s="1"/>
  <c r="I43" i="17"/>
  <c r="AH42" i="17"/>
  <c r="Z42" i="17"/>
  <c r="Z42" i="18" s="1"/>
  <c r="X42" i="17"/>
  <c r="T42" i="17"/>
  <c r="S42" i="17"/>
  <c r="Q42" i="17"/>
  <c r="Q42" i="18" s="1"/>
  <c r="P42" i="17"/>
  <c r="P42" i="18" s="1"/>
  <c r="I42" i="17"/>
  <c r="AH41" i="17"/>
  <c r="Z41" i="17"/>
  <c r="X41" i="17"/>
  <c r="T41" i="17"/>
  <c r="S41" i="17"/>
  <c r="S41" i="18" s="1"/>
  <c r="Q41" i="17"/>
  <c r="Q41" i="18" s="1"/>
  <c r="P41" i="17"/>
  <c r="I41" i="17"/>
  <c r="AH40" i="17"/>
  <c r="Z40" i="17"/>
  <c r="Z40" i="18" s="1"/>
  <c r="X40" i="17"/>
  <c r="T40" i="17"/>
  <c r="T40" i="18" s="1"/>
  <c r="S40" i="17"/>
  <c r="S40" i="18" s="1"/>
  <c r="Q40" i="17"/>
  <c r="Q40" i="18" s="1"/>
  <c r="P40" i="17"/>
  <c r="P40" i="18" s="1"/>
  <c r="I40" i="17"/>
  <c r="AH39" i="17"/>
  <c r="Z39" i="17"/>
  <c r="X39" i="17"/>
  <c r="X39" i="18" s="1"/>
  <c r="T39" i="17"/>
  <c r="S39" i="17"/>
  <c r="Q39" i="17"/>
  <c r="Q39" i="18" s="1"/>
  <c r="P39" i="17"/>
  <c r="I39" i="17"/>
  <c r="AH38" i="17"/>
  <c r="Z38" i="17"/>
  <c r="X38" i="17"/>
  <c r="T38" i="17"/>
  <c r="T38" i="18" s="1"/>
  <c r="S38" i="17"/>
  <c r="S38" i="18" s="1"/>
  <c r="Q38" i="17"/>
  <c r="Q38" i="18" s="1"/>
  <c r="P38" i="17"/>
  <c r="I38" i="17"/>
  <c r="AH37" i="17"/>
  <c r="Z37" i="17"/>
  <c r="X37" i="17"/>
  <c r="X37" i="18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P34" i="17"/>
  <c r="P34" i="18" s="1"/>
  <c r="I34" i="17"/>
  <c r="AH33" i="17"/>
  <c r="Z33" i="17"/>
  <c r="Z33" i="18" s="1"/>
  <c r="X33" i="17"/>
  <c r="T33" i="17"/>
  <c r="S33" i="17"/>
  <c r="S33" i="18" s="1"/>
  <c r="Q33" i="17"/>
  <c r="Q33" i="18" s="1"/>
  <c r="P33" i="17"/>
  <c r="I33" i="17"/>
  <c r="AH32" i="17"/>
  <c r="Z32" i="17"/>
  <c r="X32" i="17"/>
  <c r="T32" i="17"/>
  <c r="T32" i="18" s="1"/>
  <c r="S32" i="17"/>
  <c r="S32" i="18" s="1"/>
  <c r="Q32" i="17"/>
  <c r="Q32" i="18" s="1"/>
  <c r="P32" i="17"/>
  <c r="I32" i="17"/>
  <c r="AH31" i="17"/>
  <c r="Z31" i="17"/>
  <c r="X31" i="17"/>
  <c r="T31" i="17"/>
  <c r="T31" i="18" s="1"/>
  <c r="S31" i="17"/>
  <c r="Q31" i="17"/>
  <c r="Q31" i="18" s="1"/>
  <c r="P31" i="17"/>
  <c r="I31" i="17"/>
  <c r="AH30" i="17"/>
  <c r="Z30" i="17"/>
  <c r="X30" i="17"/>
  <c r="T30" i="17"/>
  <c r="T30" i="18" s="1"/>
  <c r="S30" i="17"/>
  <c r="Q30" i="17"/>
  <c r="Q30" i="18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T24" i="17"/>
  <c r="S24" i="17"/>
  <c r="Q24" i="17"/>
  <c r="P24" i="17"/>
  <c r="I24" i="17"/>
  <c r="AH23" i="17"/>
  <c r="Z23" i="17"/>
  <c r="Z23" i="18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X18" i="17"/>
  <c r="T18" i="17"/>
  <c r="S18" i="17"/>
  <c r="Q18" i="17"/>
  <c r="P18" i="17"/>
  <c r="I18" i="17"/>
  <c r="AH17" i="17"/>
  <c r="Z17" i="17"/>
  <c r="Z17" i="18" s="1"/>
  <c r="X17" i="17"/>
  <c r="X17" i="18" s="1"/>
  <c r="T17" i="17"/>
  <c r="S17" i="17"/>
  <c r="Q17" i="17"/>
  <c r="P17" i="17"/>
  <c r="I17" i="17"/>
  <c r="AH16" i="17"/>
  <c r="Z16" i="17"/>
  <c r="Z16" i="18" s="1"/>
  <c r="X16" i="17"/>
  <c r="T16" i="17"/>
  <c r="S16" i="17"/>
  <c r="Q16" i="17"/>
  <c r="P16" i="17"/>
  <c r="I16" i="17"/>
  <c r="AH15" i="17"/>
  <c r="Z15" i="17"/>
  <c r="Z15" i="18" s="1"/>
  <c r="X15" i="17"/>
  <c r="T15" i="17"/>
  <c r="T15" i="18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P12" i="17"/>
  <c r="I12" i="17"/>
  <c r="AH11" i="17"/>
  <c r="Z11" i="17"/>
  <c r="Z11" i="18" s="1"/>
  <c r="X11" i="17"/>
  <c r="T11" i="17"/>
  <c r="S11" i="17"/>
  <c r="S11" i="18" s="1"/>
  <c r="Q11" i="17"/>
  <c r="P11" i="17"/>
  <c r="I11" i="17"/>
  <c r="AH10" i="17"/>
  <c r="Z10" i="17"/>
  <c r="Z10" i="18" s="1"/>
  <c r="X10" i="17"/>
  <c r="T10" i="17"/>
  <c r="S10" i="17"/>
  <c r="Q10" i="17"/>
  <c r="P10" i="17"/>
  <c r="I10" i="17"/>
  <c r="AH9" i="17"/>
  <c r="Z9" i="17"/>
  <c r="Z9" i="18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X7" i="17"/>
  <c r="T7" i="17"/>
  <c r="S7" i="17"/>
  <c r="Q7" i="17"/>
  <c r="P7" i="17"/>
  <c r="P7" i="18" s="1"/>
  <c r="I7" i="17"/>
  <c r="AH6" i="17"/>
  <c r="Z6" i="17"/>
  <c r="X6" i="17"/>
  <c r="T6" i="17"/>
  <c r="S6" i="17"/>
  <c r="Q6" i="17"/>
  <c r="Q6" i="18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S4" i="17"/>
  <c r="Q4" i="17"/>
  <c r="P4" i="17"/>
  <c r="I4" i="17"/>
  <c r="AH3" i="17"/>
  <c r="Z3" i="17"/>
  <c r="Z3" i="18" s="1"/>
  <c r="X3" i="17"/>
  <c r="X3" i="18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50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48" i="6" s="1"/>
  <c r="S26" i="19"/>
  <c r="H13" i="6" s="1"/>
  <c r="H48" i="6" s="1"/>
  <c r="Q26" i="19"/>
  <c r="G13" i="6" s="1"/>
  <c r="G48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D7" i="48" l="1"/>
  <c r="D6" i="48"/>
  <c r="D13" i="48"/>
  <c r="M7" i="48"/>
  <c r="G7" i="48" s="1"/>
  <c r="L8" i="48"/>
  <c r="M32" i="48"/>
  <c r="G30" i="48" s="1"/>
  <c r="L33" i="48"/>
  <c r="G24" i="43"/>
  <c r="G20" i="43"/>
  <c r="G25" i="43"/>
  <c r="G21" i="43"/>
  <c r="G47" i="43"/>
  <c r="G43" i="43"/>
  <c r="F23" i="43"/>
  <c r="E24" i="43"/>
  <c r="D32" i="48"/>
  <c r="E5" i="48"/>
  <c r="F5" i="48" s="1"/>
  <c r="AN48" i="37"/>
  <c r="D46" i="48"/>
  <c r="D30" i="48"/>
  <c r="E30" i="48" s="1"/>
  <c r="F30" i="48" s="1"/>
  <c r="D49" i="48"/>
  <c r="D36" i="48"/>
  <c r="D44" i="48"/>
  <c r="D39" i="48"/>
  <c r="D38" i="48"/>
  <c r="D47" i="48"/>
  <c r="D43" i="48"/>
  <c r="D37" i="48"/>
  <c r="D31" i="48"/>
  <c r="D35" i="48"/>
  <c r="D33" i="48"/>
  <c r="D48" i="48"/>
  <c r="D42" i="48"/>
  <c r="D41" i="48"/>
  <c r="D45" i="48"/>
  <c r="D34" i="48"/>
  <c r="E6" i="48"/>
  <c r="F6" i="48" s="1"/>
  <c r="D26" i="48"/>
  <c r="G23" i="42"/>
  <c r="G17" i="42"/>
  <c r="G47" i="42"/>
  <c r="G41" i="42"/>
  <c r="Z47" i="18"/>
  <c r="U45" i="16"/>
  <c r="U34" i="16"/>
  <c r="AD34" i="16" s="1"/>
  <c r="P28" i="18"/>
  <c r="P30" i="18"/>
  <c r="P31" i="18"/>
  <c r="AK31" i="47" s="1"/>
  <c r="P39" i="18"/>
  <c r="U30" i="16"/>
  <c r="AD30" i="16" s="1"/>
  <c r="U38" i="16"/>
  <c r="AD38" i="16" s="1"/>
  <c r="Z5" i="18"/>
  <c r="Z13" i="18"/>
  <c r="Z14" i="18"/>
  <c r="Z20" i="18"/>
  <c r="Z22" i="18"/>
  <c r="Q28" i="18"/>
  <c r="P5" i="18"/>
  <c r="R5" i="47" s="1"/>
  <c r="P6" i="18"/>
  <c r="P14" i="18"/>
  <c r="S29" i="18"/>
  <c r="S31" i="18"/>
  <c r="U31" i="47" s="1"/>
  <c r="U32" i="47"/>
  <c r="U33" i="47"/>
  <c r="S34" i="18"/>
  <c r="S35" i="18"/>
  <c r="U35" i="47" s="1"/>
  <c r="S37" i="18"/>
  <c r="U38" i="47"/>
  <c r="S39" i="18"/>
  <c r="U40" i="47"/>
  <c r="U45" i="47"/>
  <c r="U46" i="47"/>
  <c r="U47" i="47"/>
  <c r="AJ18" i="16"/>
  <c r="X14" i="18"/>
  <c r="X21" i="18"/>
  <c r="R3" i="16"/>
  <c r="J4" i="9" s="1"/>
  <c r="Q24" i="18"/>
  <c r="T33" i="18"/>
  <c r="T36" i="18"/>
  <c r="U43" i="16"/>
  <c r="R36" i="16"/>
  <c r="AI36" i="16" s="1"/>
  <c r="Q29" i="18"/>
  <c r="Q35" i="18"/>
  <c r="Q36" i="18"/>
  <c r="Q43" i="18"/>
  <c r="R43" i="47" s="1"/>
  <c r="U36" i="16"/>
  <c r="AD36" i="16" s="1"/>
  <c r="S28" i="18"/>
  <c r="S42" i="18"/>
  <c r="Q5" i="18"/>
  <c r="Q11" i="18"/>
  <c r="Q19" i="18"/>
  <c r="T34" i="18"/>
  <c r="T41" i="18"/>
  <c r="U41" i="47" s="1"/>
  <c r="U12" i="16"/>
  <c r="Y12" i="16" s="1"/>
  <c r="AJ40" i="16"/>
  <c r="X40" i="18"/>
  <c r="U32" i="16"/>
  <c r="AD32" i="16" s="1"/>
  <c r="R34" i="16"/>
  <c r="Z39" i="18"/>
  <c r="X10" i="18"/>
  <c r="X15" i="18"/>
  <c r="X24" i="18"/>
  <c r="Q44" i="18"/>
  <c r="R39" i="16"/>
  <c r="J42" i="9" s="1"/>
  <c r="AK40" i="16"/>
  <c r="Q8" i="18"/>
  <c r="Q13" i="18"/>
  <c r="Q16" i="18"/>
  <c r="Q18" i="18"/>
  <c r="Q20" i="18"/>
  <c r="Q22" i="18"/>
  <c r="Q23" i="18"/>
  <c r="T35" i="18"/>
  <c r="T37" i="18"/>
  <c r="U37" i="47" s="1"/>
  <c r="T42" i="18"/>
  <c r="T44" i="18"/>
  <c r="U44" i="47" s="1"/>
  <c r="AJ6" i="16"/>
  <c r="Q37" i="18"/>
  <c r="P9" i="18"/>
  <c r="AJ9" i="47" s="1"/>
  <c r="P10" i="18"/>
  <c r="P23" i="18"/>
  <c r="S30" i="18"/>
  <c r="U30" i="47" s="1"/>
  <c r="S36" i="18"/>
  <c r="S43" i="18"/>
  <c r="U43" i="47" s="1"/>
  <c r="U9" i="16"/>
  <c r="AD9" i="16" s="1"/>
  <c r="R10" i="16"/>
  <c r="J15" i="9" s="1"/>
  <c r="R23" i="16"/>
  <c r="Q9" i="18"/>
  <c r="Q10" i="18"/>
  <c r="Q14" i="18"/>
  <c r="Q17" i="18"/>
  <c r="Q21" i="18"/>
  <c r="R21" i="47" s="1"/>
  <c r="T28" i="18"/>
  <c r="T29" i="18"/>
  <c r="U29" i="47" s="1"/>
  <c r="S4" i="18"/>
  <c r="U4" i="47" s="1"/>
  <c r="S8" i="18"/>
  <c r="S12" i="18"/>
  <c r="S15" i="18"/>
  <c r="U15" i="47" s="1"/>
  <c r="S16" i="18"/>
  <c r="S18" i="18"/>
  <c r="S22" i="18"/>
  <c r="X28" i="18"/>
  <c r="X30" i="18"/>
  <c r="X33" i="18"/>
  <c r="X35" i="18"/>
  <c r="X36" i="18"/>
  <c r="X43" i="18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20" i="18"/>
  <c r="U7" i="16"/>
  <c r="AD7" i="16" s="1"/>
  <c r="U20" i="16"/>
  <c r="AD20" i="16" s="1"/>
  <c r="AK44" i="16"/>
  <c r="Z6" i="18"/>
  <c r="AJ6" i="47" s="1"/>
  <c r="Z19" i="18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12" i="18"/>
  <c r="Z21" i="18"/>
  <c r="AK7" i="16"/>
  <c r="AJ10" i="16"/>
  <c r="U13" i="16"/>
  <c r="AD13" i="16" s="1"/>
  <c r="R30" i="16"/>
  <c r="J37" i="9" s="1"/>
  <c r="AK28" i="18"/>
  <c r="AK30" i="18"/>
  <c r="R31" i="47"/>
  <c r="R34" i="47"/>
  <c r="AK34" i="47"/>
  <c r="R39" i="47"/>
  <c r="AK39" i="47"/>
  <c r="AJ39" i="47"/>
  <c r="R40" i="47"/>
  <c r="AK40" i="47"/>
  <c r="AJ40" i="47"/>
  <c r="R42" i="47"/>
  <c r="AK42" i="47"/>
  <c r="AJ42" i="47"/>
  <c r="AJ43" i="47"/>
  <c r="AK43" i="47"/>
  <c r="R46" i="47"/>
  <c r="AK46" i="47"/>
  <c r="U39" i="16"/>
  <c r="AD39" i="16" s="1"/>
  <c r="Y45" i="16"/>
  <c r="AD45" i="16"/>
  <c r="R47" i="16"/>
  <c r="AI47" i="16" s="1"/>
  <c r="R6" i="47"/>
  <c r="AK6" i="47"/>
  <c r="R14" i="47"/>
  <c r="AJ14" i="47"/>
  <c r="AK14" i="47"/>
  <c r="R7" i="16"/>
  <c r="J5" i="9" s="1"/>
  <c r="R11" i="16"/>
  <c r="O11" i="16" s="1"/>
  <c r="U23" i="16"/>
  <c r="R24" i="16"/>
  <c r="J25" i="9" s="1"/>
  <c r="R28" i="16"/>
  <c r="J35" i="9" s="1"/>
  <c r="P4" i="18"/>
  <c r="U3" i="16"/>
  <c r="AD3" i="16" s="1"/>
  <c r="U34" i="47"/>
  <c r="U10" i="16"/>
  <c r="AD10" i="16" s="1"/>
  <c r="Q49" i="16"/>
  <c r="G10" i="6" s="1"/>
  <c r="AJ33" i="16"/>
  <c r="AJ5" i="47"/>
  <c r="AK9" i="47"/>
  <c r="AK23" i="18"/>
  <c r="Q4" i="18"/>
  <c r="Q7" i="18"/>
  <c r="R7" i="47" s="1"/>
  <c r="Q15" i="18"/>
  <c r="AJ21" i="16"/>
  <c r="AG23" i="16"/>
  <c r="AM23" i="16" s="1"/>
  <c r="J24" i="9"/>
  <c r="AK7" i="47"/>
  <c r="AJ7" i="47"/>
  <c r="AK10" i="18"/>
  <c r="R10" i="47"/>
  <c r="AK21" i="47"/>
  <c r="AJ21" i="47"/>
  <c r="P24" i="18"/>
  <c r="AJ24" i="18" s="1"/>
  <c r="AJ4" i="16"/>
  <c r="Q3" i="18"/>
  <c r="T39" i="18"/>
  <c r="U39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5" i="18"/>
  <c r="S6" i="18"/>
  <c r="S7" i="18"/>
  <c r="S9" i="18"/>
  <c r="S10" i="18"/>
  <c r="S13" i="18"/>
  <c r="S14" i="18"/>
  <c r="S17" i="18"/>
  <c r="S19" i="18"/>
  <c r="S20" i="18"/>
  <c r="S21" i="18"/>
  <c r="S23" i="18"/>
  <c r="S24" i="18"/>
  <c r="X29" i="18"/>
  <c r="X31" i="18"/>
  <c r="X32" i="18"/>
  <c r="X34" i="18"/>
  <c r="X38" i="18"/>
  <c r="X41" i="18"/>
  <c r="X42" i="18"/>
  <c r="X45" i="18"/>
  <c r="X46" i="18"/>
  <c r="R8" i="16"/>
  <c r="J10" i="9" s="1"/>
  <c r="R16" i="16"/>
  <c r="AJ24" i="16"/>
  <c r="AJ29" i="16"/>
  <c r="AK29" i="16"/>
  <c r="T3" i="18"/>
  <c r="T5" i="18"/>
  <c r="T6" i="18"/>
  <c r="T7" i="18"/>
  <c r="T8" i="18"/>
  <c r="T9" i="18"/>
  <c r="T10" i="18"/>
  <c r="T11" i="18"/>
  <c r="U11" i="47" s="1"/>
  <c r="T12" i="18"/>
  <c r="U12" i="47" s="1"/>
  <c r="T13" i="18"/>
  <c r="T14" i="18"/>
  <c r="T16" i="18"/>
  <c r="T17" i="18"/>
  <c r="T18" i="18"/>
  <c r="T19" i="18"/>
  <c r="U19" i="47" s="1"/>
  <c r="T20" i="18"/>
  <c r="T21" i="18"/>
  <c r="T22" i="18"/>
  <c r="T23" i="18"/>
  <c r="T24" i="18"/>
  <c r="Z28" i="18"/>
  <c r="Z29" i="18"/>
  <c r="Z30" i="18"/>
  <c r="Z31" i="18"/>
  <c r="Z32" i="18"/>
  <c r="Z34" i="18"/>
  <c r="AJ34" i="47" s="1"/>
  <c r="Z35" i="18"/>
  <c r="Z36" i="18"/>
  <c r="Z37" i="18"/>
  <c r="Z38" i="18"/>
  <c r="Z41" i="18"/>
  <c r="Z45" i="18"/>
  <c r="AJ5" i="16"/>
  <c r="U11" i="16"/>
  <c r="AD11" i="16" s="1"/>
  <c r="U16" i="16"/>
  <c r="U18" i="16"/>
  <c r="AD18" i="16" s="1"/>
  <c r="AJ19" i="16"/>
  <c r="X4" i="18"/>
  <c r="X5" i="18"/>
  <c r="X6" i="18"/>
  <c r="X8" i="18"/>
  <c r="X9" i="18"/>
  <c r="X11" i="18"/>
  <c r="X12" i="18"/>
  <c r="X13" i="18"/>
  <c r="X16" i="18"/>
  <c r="X18" i="18"/>
  <c r="X19" i="18"/>
  <c r="X22" i="18"/>
  <c r="X23" i="18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L49" i="43"/>
  <c r="M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48" i="6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R33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AK19" i="17"/>
  <c r="P19" i="18"/>
  <c r="AK8" i="17"/>
  <c r="P8" i="18"/>
  <c r="AK16" i="17"/>
  <c r="P16" i="18"/>
  <c r="AK29" i="17"/>
  <c r="P29" i="18"/>
  <c r="AK37" i="17"/>
  <c r="P37" i="18"/>
  <c r="AK45" i="17"/>
  <c r="P45" i="18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48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48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50" i="6" s="1"/>
  <c r="X49" i="19"/>
  <c r="M14" i="6" s="1"/>
  <c r="M50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Y29" i="47" l="1"/>
  <c r="Y32" i="47"/>
  <c r="Y41" i="47"/>
  <c r="Y40" i="47"/>
  <c r="Y43" i="47"/>
  <c r="Y44" i="47"/>
  <c r="Y33" i="47"/>
  <c r="Y38" i="47"/>
  <c r="Y37" i="47"/>
  <c r="Y35" i="47"/>
  <c r="Y47" i="47"/>
  <c r="M33" i="48"/>
  <c r="G31" i="48" s="1"/>
  <c r="L34" i="48"/>
  <c r="E31" i="48"/>
  <c r="F31" i="48" s="1"/>
  <c r="M8" i="48"/>
  <c r="G6" i="48" s="1"/>
  <c r="L9" i="48"/>
  <c r="L11" i="48"/>
  <c r="Y4" i="47"/>
  <c r="Y15" i="47"/>
  <c r="Y46" i="47"/>
  <c r="Y31" i="47"/>
  <c r="Y45" i="47"/>
  <c r="G49" i="43"/>
  <c r="G45" i="43"/>
  <c r="G48" i="43"/>
  <c r="G44" i="43"/>
  <c r="E25" i="43"/>
  <c r="F25" i="43" s="1"/>
  <c r="F24" i="43"/>
  <c r="L51" i="6"/>
  <c r="Z54" i="37" s="1"/>
  <c r="E7" i="48"/>
  <c r="F7" i="48" s="1"/>
  <c r="E32" i="48"/>
  <c r="F32" i="48" s="1"/>
  <c r="D50" i="48"/>
  <c r="J48" i="6"/>
  <c r="L49" i="6" s="1"/>
  <c r="G25" i="42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1" i="47"/>
  <c r="R9" i="47"/>
  <c r="O9" i="47" s="1"/>
  <c r="W21" i="16"/>
  <c r="Y10" i="16"/>
  <c r="U19" i="18"/>
  <c r="AK5" i="47"/>
  <c r="Y40" i="16"/>
  <c r="AG13" i="16"/>
  <c r="Y31" i="16"/>
  <c r="Y13" i="16"/>
  <c r="U8" i="18"/>
  <c r="U36" i="18"/>
  <c r="U8" i="47"/>
  <c r="Y8" i="47" s="1"/>
  <c r="AG36" i="16"/>
  <c r="AM36" i="16" s="1"/>
  <c r="Y32" i="16"/>
  <c r="O36" i="16"/>
  <c r="Y20" i="16"/>
  <c r="AJ23" i="18"/>
  <c r="R4" i="18"/>
  <c r="AJ9" i="18"/>
  <c r="U14" i="18"/>
  <c r="J41" i="9"/>
  <c r="U36" i="47"/>
  <c r="W36" i="16"/>
  <c r="AE36" i="16" s="1"/>
  <c r="AL36" i="16" s="1" a="1"/>
  <c r="AL36" i="16" s="1"/>
  <c r="U42" i="47"/>
  <c r="W43" i="47"/>
  <c r="AE43" i="47" s="1"/>
  <c r="AI43" i="47"/>
  <c r="O43" i="47"/>
  <c r="AG43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18" i="47"/>
  <c r="Y30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6" i="47"/>
  <c r="R21" i="18"/>
  <c r="U21" i="18"/>
  <c r="AE28" i="16"/>
  <c r="O24" i="16"/>
  <c r="AJ31" i="18"/>
  <c r="Y36" i="16"/>
  <c r="W24" i="16"/>
  <c r="AE24" i="16" s="1"/>
  <c r="U9" i="18"/>
  <c r="U44" i="18"/>
  <c r="U41" i="18"/>
  <c r="U28" i="47"/>
  <c r="Y28" i="47" s="1"/>
  <c r="Y22" i="16"/>
  <c r="U3" i="18"/>
  <c r="AS3" i="18" s="1"/>
  <c r="U16" i="18"/>
  <c r="Y16" i="18" s="1"/>
  <c r="AG8" i="16"/>
  <c r="AJ4" i="18"/>
  <c r="T49" i="18"/>
  <c r="Y41" i="16"/>
  <c r="O8" i="16"/>
  <c r="Y18" i="16"/>
  <c r="U7" i="18"/>
  <c r="AS7" i="18" s="1"/>
  <c r="W8" i="16"/>
  <c r="AE8" i="16" s="1"/>
  <c r="O10" i="16"/>
  <c r="Q26" i="18"/>
  <c r="X26" i="18"/>
  <c r="U22" i="47"/>
  <c r="Y35" i="16"/>
  <c r="AI8" i="16"/>
  <c r="W10" i="16"/>
  <c r="AE10" i="16" s="1"/>
  <c r="AL10" i="16" s="1" a="1"/>
  <c r="AL10" i="16" s="1"/>
  <c r="AI11" i="16"/>
  <c r="S49" i="18"/>
  <c r="X49" i="18"/>
  <c r="AI10" i="16"/>
  <c r="W11" i="16"/>
  <c r="AE11" i="16" s="1"/>
  <c r="AL11" i="16" s="1" a="1"/>
  <c r="AL11" i="16" s="1"/>
  <c r="U29" i="18"/>
  <c r="S26" i="18"/>
  <c r="S51" i="18" s="1"/>
  <c r="U42" i="18"/>
  <c r="Y24" i="16"/>
  <c r="U49" i="16"/>
  <c r="AG10" i="16"/>
  <c r="AM10" i="16" s="1"/>
  <c r="U24" i="18"/>
  <c r="U30" i="18"/>
  <c r="W33" i="47"/>
  <c r="AE33" i="47" s="1"/>
  <c r="AG33" i="47"/>
  <c r="AI33" i="47"/>
  <c r="O33" i="47"/>
  <c r="W10" i="47"/>
  <c r="O10" i="47"/>
  <c r="AI10" i="47"/>
  <c r="C46" i="9"/>
  <c r="AL28" i="16" a="1"/>
  <c r="AL28" i="16" s="1"/>
  <c r="AN28" i="16" s="1"/>
  <c r="Y12" i="47"/>
  <c r="Y39" i="47"/>
  <c r="O21" i="18"/>
  <c r="J22" i="12"/>
  <c r="O34" i="18"/>
  <c r="J36" i="12"/>
  <c r="U24" i="47"/>
  <c r="U9" i="47"/>
  <c r="U3" i="47"/>
  <c r="AK24" i="18"/>
  <c r="W7" i="47"/>
  <c r="AI7" i="47"/>
  <c r="O7" i="47"/>
  <c r="Y23" i="16"/>
  <c r="AD23" i="16"/>
  <c r="AE23" i="16" s="1"/>
  <c r="W42" i="47"/>
  <c r="O42" i="47"/>
  <c r="AI42" i="47"/>
  <c r="AS9" i="18"/>
  <c r="J11" i="12"/>
  <c r="O5" i="18"/>
  <c r="AK18" i="18"/>
  <c r="AK38" i="18"/>
  <c r="R37" i="47"/>
  <c r="AJ37" i="47"/>
  <c r="AK37" i="47"/>
  <c r="R19" i="18"/>
  <c r="R13" i="18"/>
  <c r="R20" i="18"/>
  <c r="AG20" i="18" s="1"/>
  <c r="AD46" i="16"/>
  <c r="Y46" i="16"/>
  <c r="J40" i="9"/>
  <c r="O35" i="16"/>
  <c r="W35" i="16"/>
  <c r="AE35" i="16" s="1"/>
  <c r="AL35" i="16" s="1" a="1"/>
  <c r="AL35" i="16" s="1"/>
  <c r="U23" i="47"/>
  <c r="Y34" i="47"/>
  <c r="AG11" i="16"/>
  <c r="AM11" i="16" s="1"/>
  <c r="J16" i="9"/>
  <c r="W34" i="47"/>
  <c r="AE34" i="47" s="1"/>
  <c r="AG34" i="47"/>
  <c r="O34" i="47"/>
  <c r="AI34" i="47"/>
  <c r="V14" i="16"/>
  <c r="V11" i="16"/>
  <c r="J7" i="12"/>
  <c r="O9" i="18"/>
  <c r="Z26" i="18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1" i="47"/>
  <c r="U7" i="47"/>
  <c r="AJ35" i="18"/>
  <c r="R17" i="18"/>
  <c r="R29" i="18"/>
  <c r="AI29" i="18" s="1"/>
  <c r="AK44" i="47"/>
  <c r="AJ44" i="47"/>
  <c r="R44" i="47"/>
  <c r="R32" i="18"/>
  <c r="R12" i="18"/>
  <c r="AJ46" i="18"/>
  <c r="AJ46" i="47"/>
  <c r="AI31" i="18"/>
  <c r="J34" i="12"/>
  <c r="O31" i="18"/>
  <c r="W29" i="16"/>
  <c r="AE29" i="16" s="1"/>
  <c r="J36" i="9"/>
  <c r="Y19" i="47"/>
  <c r="U21" i="47"/>
  <c r="U6" i="47"/>
  <c r="W21" i="47"/>
  <c r="AI21" i="47"/>
  <c r="AG21" i="47"/>
  <c r="AM21" i="47" s="1"/>
  <c r="O21" i="47"/>
  <c r="O46" i="47"/>
  <c r="W46" i="47"/>
  <c r="AE46" i="47" s="1"/>
  <c r="AG46" i="47"/>
  <c r="AI46" i="47"/>
  <c r="W40" i="47"/>
  <c r="AE40" i="47" s="1"/>
  <c r="AG40" i="47"/>
  <c r="AI40" i="47"/>
  <c r="O40" i="47"/>
  <c r="J48" i="12"/>
  <c r="O43" i="18"/>
  <c r="AJ38" i="47"/>
  <c r="U20" i="47"/>
  <c r="U14" i="47"/>
  <c r="U5" i="47"/>
  <c r="AJ10" i="47"/>
  <c r="AK10" i="47"/>
  <c r="W5" i="47"/>
  <c r="AI5" i="47"/>
  <c r="O5" i="47"/>
  <c r="W14" i="47"/>
  <c r="AI14" i="47"/>
  <c r="O14" i="47"/>
  <c r="W31" i="47"/>
  <c r="AE31" i="47" s="1"/>
  <c r="AI31" i="47"/>
  <c r="O31" i="47"/>
  <c r="AG31" i="47"/>
  <c r="R26" i="16"/>
  <c r="J38" i="12"/>
  <c r="O46" i="18"/>
  <c r="AJ22" i="18"/>
  <c r="R11" i="18"/>
  <c r="AG11" i="18" s="1"/>
  <c r="AM11" i="18" s="1"/>
  <c r="AJ16" i="18"/>
  <c r="AJ36" i="18"/>
  <c r="AJ41" i="18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3" i="47"/>
  <c r="J34" i="9"/>
  <c r="O33" i="16"/>
  <c r="R23" i="47"/>
  <c r="AK23" i="47"/>
  <c r="AJ23" i="47"/>
  <c r="R4" i="47"/>
  <c r="AJ4" i="47"/>
  <c r="AK4" i="47"/>
  <c r="J48" i="9"/>
  <c r="AG47" i="16"/>
  <c r="AM47" i="16" s="1"/>
  <c r="AK30" i="47"/>
  <c r="R30" i="47"/>
  <c r="AJ30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W39" i="47"/>
  <c r="AE39" i="47" s="1"/>
  <c r="AG39" i="47"/>
  <c r="AI39" i="47"/>
  <c r="O39" i="47"/>
  <c r="U26" i="16"/>
  <c r="U51" i="16" s="1"/>
  <c r="AD5" i="16"/>
  <c r="R47" i="47"/>
  <c r="AK47" i="47"/>
  <c r="AJ47" i="47"/>
  <c r="R3" i="18"/>
  <c r="AJ45" i="47"/>
  <c r="AK45" i="47"/>
  <c r="R8" i="47"/>
  <c r="AK8" i="47"/>
  <c r="AJ15" i="18"/>
  <c r="AJ33" i="47"/>
  <c r="AK33" i="47"/>
  <c r="Q49" i="18"/>
  <c r="AS8" i="18"/>
  <c r="AS6" i="18"/>
  <c r="Y16" i="16"/>
  <c r="AD16" i="16"/>
  <c r="AE16" i="16" s="1"/>
  <c r="AL16" i="16" s="1" a="1"/>
  <c r="AL16" i="16" s="1"/>
  <c r="U17" i="47"/>
  <c r="U10" i="47"/>
  <c r="R28" i="47"/>
  <c r="AK28" i="47"/>
  <c r="AJ28" i="47"/>
  <c r="M51" i="6"/>
  <c r="X54" i="37" s="1"/>
  <c r="F51" i="6"/>
  <c r="P54" i="37" s="1"/>
  <c r="G39" i="39"/>
  <c r="G15" i="39"/>
  <c r="G45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50" i="6" s="1"/>
  <c r="I51" i="6" s="1"/>
  <c r="T54" i="37" s="1"/>
  <c r="S51" i="19"/>
  <c r="H14" i="6"/>
  <c r="H50" i="6" s="1"/>
  <c r="H51" i="6" s="1"/>
  <c r="S54" i="37" s="1"/>
  <c r="Q51" i="19"/>
  <c r="G14" i="6"/>
  <c r="G50" i="6" s="1"/>
  <c r="G51" i="6" s="1"/>
  <c r="Q54" i="37" s="1"/>
  <c r="AK25" i="19"/>
  <c r="M12" i="25"/>
  <c r="L13" i="25"/>
  <c r="M36" i="25"/>
  <c r="G36" i="25" s="1"/>
  <c r="L37" i="25"/>
  <c r="M45" i="6"/>
  <c r="E45" i="6"/>
  <c r="L45" i="6"/>
  <c r="I45" i="6"/>
  <c r="H45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E39" i="6" s="1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H39" i="6" s="1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Q48" i="6" s="1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50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F39" i="6" l="1"/>
  <c r="P56" i="47" s="1"/>
  <c r="G39" i="6"/>
  <c r="Q56" i="47" s="1"/>
  <c r="L39" i="6"/>
  <c r="I39" i="6"/>
  <c r="T56" i="47" s="1"/>
  <c r="M39" i="6"/>
  <c r="X56" i="47" s="1"/>
  <c r="AE10" i="47"/>
  <c r="Y36" i="47"/>
  <c r="AE42" i="47"/>
  <c r="AE14" i="47"/>
  <c r="Y18" i="47"/>
  <c r="AG6" i="47"/>
  <c r="AE6" i="47"/>
  <c r="AE21" i="47"/>
  <c r="Y22" i="47"/>
  <c r="AG5" i="47"/>
  <c r="AE5" i="47"/>
  <c r="AG7" i="47"/>
  <c r="AE7" i="47"/>
  <c r="Y16" i="47"/>
  <c r="Y42" i="47"/>
  <c r="E8" i="48"/>
  <c r="M11" i="48"/>
  <c r="G11" i="48" s="1"/>
  <c r="L12" i="48"/>
  <c r="E33" i="48"/>
  <c r="F33" i="48" s="1"/>
  <c r="M9" i="48"/>
  <c r="L10" i="48"/>
  <c r="M10" i="48" s="1"/>
  <c r="G9" i="48" s="1"/>
  <c r="M34" i="48"/>
  <c r="G49" i="48" s="1"/>
  <c r="L35" i="48"/>
  <c r="AI9" i="47"/>
  <c r="AG9" i="47"/>
  <c r="W9" i="47"/>
  <c r="AE9" i="47" s="1"/>
  <c r="AG42" i="47"/>
  <c r="U49" i="47"/>
  <c r="Y49" i="47" s="1"/>
  <c r="Q49" i="6"/>
  <c r="R49" i="6"/>
  <c r="U49" i="6"/>
  <c r="S49" i="6"/>
  <c r="V49" i="6"/>
  <c r="T49" i="6"/>
  <c r="M49" i="6"/>
  <c r="E34" i="48"/>
  <c r="F8" i="48"/>
  <c r="E11" i="48"/>
  <c r="E9" i="48"/>
  <c r="AN21" i="16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5" i="47"/>
  <c r="W45" i="47" s="1"/>
  <c r="AE45" i="47" s="1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AP35" i="16"/>
  <c r="AN35" i="16"/>
  <c r="W29" i="18"/>
  <c r="W20" i="18"/>
  <c r="C38" i="9"/>
  <c r="AM7" i="16"/>
  <c r="AN7" i="16"/>
  <c r="AN23" i="16"/>
  <c r="AN17" i="16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4" i="47"/>
  <c r="AK24" i="47"/>
  <c r="AJ24" i="47"/>
  <c r="AI25" i="16"/>
  <c r="O22" i="18"/>
  <c r="J23" i="12"/>
  <c r="Y13" i="47"/>
  <c r="AI11" i="18"/>
  <c r="J20" i="12"/>
  <c r="O11" i="18"/>
  <c r="K42" i="9"/>
  <c r="K37" i="9"/>
  <c r="K31" i="9"/>
  <c r="K35" i="9"/>
  <c r="K41" i="9"/>
  <c r="K39" i="9"/>
  <c r="Y14" i="47"/>
  <c r="R29" i="47"/>
  <c r="AK29" i="47"/>
  <c r="AJ29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28" i="47"/>
  <c r="AE28" i="47" s="1"/>
  <c r="AG28" i="47"/>
  <c r="AI28" i="47"/>
  <c r="O28" i="47"/>
  <c r="R15" i="47"/>
  <c r="AK15" i="47"/>
  <c r="AJ15" i="47"/>
  <c r="R3" i="47"/>
  <c r="AK51" i="47"/>
  <c r="AJ3" i="47"/>
  <c r="AK3" i="47"/>
  <c r="W4" i="47"/>
  <c r="AE4" i="47" s="1"/>
  <c r="AG4" i="47"/>
  <c r="AI4" i="47"/>
  <c r="O4" i="47"/>
  <c r="R41" i="47"/>
  <c r="AK41" i="47"/>
  <c r="AJ41" i="47"/>
  <c r="R22" i="47"/>
  <c r="AJ22" i="47"/>
  <c r="AK22" i="47"/>
  <c r="Y20" i="47"/>
  <c r="R12" i="47"/>
  <c r="AJ12" i="47"/>
  <c r="AK12" i="47"/>
  <c r="J40" i="12"/>
  <c r="O29" i="18"/>
  <c r="W26" i="16"/>
  <c r="AL15" i="16" a="1"/>
  <c r="AL15" i="16" s="1"/>
  <c r="W37" i="18"/>
  <c r="J32" i="12"/>
  <c r="O37" i="18"/>
  <c r="Y17" i="47"/>
  <c r="AI30" i="47"/>
  <c r="O30" i="47"/>
  <c r="AG30" i="47"/>
  <c r="W30" i="47"/>
  <c r="AE30" i="47" s="1"/>
  <c r="R36" i="47"/>
  <c r="AJ36" i="47"/>
  <c r="AK36" i="47"/>
  <c r="R32" i="47"/>
  <c r="AJ32" i="47"/>
  <c r="AK32" i="47"/>
  <c r="J21" i="12"/>
  <c r="O17" i="18"/>
  <c r="K40" i="9"/>
  <c r="R20" i="47"/>
  <c r="AJ20" i="47"/>
  <c r="AK20" i="47"/>
  <c r="W37" i="47"/>
  <c r="AE37" i="47" s="1"/>
  <c r="O37" i="47"/>
  <c r="AG37" i="47"/>
  <c r="AI37" i="47"/>
  <c r="K49" i="9"/>
  <c r="J43" i="12"/>
  <c r="O36" i="18"/>
  <c r="W23" i="47"/>
  <c r="AE23" i="47" s="1"/>
  <c r="AG23" i="47"/>
  <c r="AM23" i="47" s="1"/>
  <c r="AI23" i="47"/>
  <c r="O23" i="47"/>
  <c r="K36" i="9"/>
  <c r="J42" i="12"/>
  <c r="O32" i="18"/>
  <c r="R35" i="47"/>
  <c r="AJ35" i="47"/>
  <c r="AK35" i="47"/>
  <c r="AI20" i="18"/>
  <c r="O20" i="18"/>
  <c r="J19" i="12"/>
  <c r="R38" i="47"/>
  <c r="AK38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E8" i="47" s="1"/>
  <c r="AI8" i="47"/>
  <c r="O8" i="47"/>
  <c r="AG8" i="47"/>
  <c r="W47" i="47"/>
  <c r="AE47" i="47" s="1"/>
  <c r="AI47" i="47"/>
  <c r="O47" i="47"/>
  <c r="AG47" i="47"/>
  <c r="R16" i="47"/>
  <c r="AJ16" i="47"/>
  <c r="AK16" i="47"/>
  <c r="AG14" i="47"/>
  <c r="W44" i="47"/>
  <c r="AE44" i="47" s="1"/>
  <c r="O44" i="47"/>
  <c r="AI44" i="47"/>
  <c r="AG44" i="47"/>
  <c r="R13" i="47"/>
  <c r="AK13" i="47"/>
  <c r="AJ13" i="47"/>
  <c r="U26" i="47"/>
  <c r="Y3" i="47"/>
  <c r="K33" i="9"/>
  <c r="AG33" i="18"/>
  <c r="O33" i="18"/>
  <c r="J35" i="12"/>
  <c r="R17" i="47"/>
  <c r="AK17" i="47"/>
  <c r="AJ17" i="47"/>
  <c r="AI48" i="16"/>
  <c r="AG45" i="18"/>
  <c r="J30" i="12"/>
  <c r="O45" i="18"/>
  <c r="K30" i="9"/>
  <c r="K48" i="9"/>
  <c r="Y6" i="47"/>
  <c r="K16" i="9"/>
  <c r="J9" i="12"/>
  <c r="O13" i="18"/>
  <c r="AK18" i="47"/>
  <c r="AJ18" i="47"/>
  <c r="R18" i="47"/>
  <c r="Y9" i="47"/>
  <c r="J31" i="12"/>
  <c r="O44" i="18"/>
  <c r="Y10" i="47"/>
  <c r="AI41" i="18"/>
  <c r="O41" i="18"/>
  <c r="J47" i="12"/>
  <c r="W12" i="18"/>
  <c r="K34" i="9"/>
  <c r="R11" i="47"/>
  <c r="AK11" i="47"/>
  <c r="AJ11" i="47"/>
  <c r="R51" i="16"/>
  <c r="Y5" i="47"/>
  <c r="Y21" i="47"/>
  <c r="Y7" i="47"/>
  <c r="Y23" i="47"/>
  <c r="R19" i="47"/>
  <c r="AK19" i="47"/>
  <c r="AJ19" i="47"/>
  <c r="Y24" i="47"/>
  <c r="AG10" i="47"/>
  <c r="K43" i="9"/>
  <c r="K46" i="9"/>
  <c r="AE13" i="6"/>
  <c r="Q51" i="6"/>
  <c r="AA54" i="37" s="1"/>
  <c r="G16" i="39"/>
  <c r="K56" i="47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45" i="6"/>
  <c r="M15" i="38"/>
  <c r="L16" i="38"/>
  <c r="F39" i="38"/>
  <c r="E40" i="38"/>
  <c r="M39" i="38"/>
  <c r="L40" i="38"/>
  <c r="F14" i="38"/>
  <c r="E15" i="38"/>
  <c r="Z56" i="47"/>
  <c r="L7" i="10"/>
  <c r="M7" i="10" s="1"/>
  <c r="E7" i="10"/>
  <c r="E8" i="10" s="1"/>
  <c r="AI48" i="19"/>
  <c r="AI25" i="19"/>
  <c r="R51" i="19"/>
  <c r="J14" i="6"/>
  <c r="S56" i="47"/>
  <c r="D13" i="6"/>
  <c r="D48" i="6" s="1"/>
  <c r="M37" i="25"/>
  <c r="L38" i="25"/>
  <c r="M13" i="25"/>
  <c r="L14" i="25"/>
  <c r="E43" i="6"/>
  <c r="E46" i="6" s="1"/>
  <c r="F45" i="6"/>
  <c r="J9" i="6"/>
  <c r="I43" i="6"/>
  <c r="I46" i="6" s="1"/>
  <c r="M43" i="6"/>
  <c r="M46" i="6" s="1"/>
  <c r="D10" i="6"/>
  <c r="H43" i="6"/>
  <c r="H46" i="6" s="1"/>
  <c r="F43" i="6"/>
  <c r="D8" i="6"/>
  <c r="L43" i="6"/>
  <c r="L46" i="6" s="1"/>
  <c r="G43" i="6"/>
  <c r="G46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50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Q39" i="6" l="1"/>
  <c r="J39" i="6"/>
  <c r="M35" i="48"/>
  <c r="L36" i="48"/>
  <c r="M12" i="48"/>
  <c r="G12" i="48" s="1"/>
  <c r="L13" i="48"/>
  <c r="AI45" i="47"/>
  <c r="X3" i="6"/>
  <c r="X14" i="6"/>
  <c r="X22" i="6"/>
  <c r="Z22" i="6" s="1"/>
  <c r="X18" i="6"/>
  <c r="Z18" i="6" s="1"/>
  <c r="X19" i="6"/>
  <c r="X20" i="6"/>
  <c r="Z20" i="6" s="1"/>
  <c r="X13" i="6"/>
  <c r="X21" i="6"/>
  <c r="X16" i="6"/>
  <c r="Z16" i="6" s="1"/>
  <c r="X15" i="6"/>
  <c r="X17" i="6"/>
  <c r="F34" i="48"/>
  <c r="E35" i="48"/>
  <c r="F9" i="48"/>
  <c r="E10" i="48"/>
  <c r="F10" i="48" s="1"/>
  <c r="F11" i="48"/>
  <c r="E12" i="48"/>
  <c r="D3" i="6"/>
  <c r="AG45" i="47"/>
  <c r="AJ48" i="47"/>
  <c r="O45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48" i="47"/>
  <c r="AL48" i="16"/>
  <c r="K9" i="9"/>
  <c r="K8" i="9"/>
  <c r="K4" i="9"/>
  <c r="V51" i="16"/>
  <c r="AP37" i="16"/>
  <c r="AN32" i="16"/>
  <c r="AN48" i="16" s="1"/>
  <c r="Y51" i="18"/>
  <c r="AD45" i="18"/>
  <c r="AL45" i="47" s="1" a="1"/>
  <c r="AL45" i="47" s="1"/>
  <c r="AD35" i="18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V28" i="18"/>
  <c r="AD46" i="18"/>
  <c r="V4" i="18"/>
  <c r="AD24" i="18"/>
  <c r="AD34" i="18"/>
  <c r="V17" i="18"/>
  <c r="AD16" i="18"/>
  <c r="AD43" i="18"/>
  <c r="AD19" i="18"/>
  <c r="AD18" i="18"/>
  <c r="V44" i="18"/>
  <c r="AD9" i="18"/>
  <c r="V46" i="18"/>
  <c r="V24" i="18"/>
  <c r="V34" i="18"/>
  <c r="V16" i="18"/>
  <c r="V43" i="18"/>
  <c r="AD47" i="18"/>
  <c r="AL47" i="47" s="1" a="1"/>
  <c r="AL47" i="47" s="1"/>
  <c r="AD39" i="18"/>
  <c r="V19" i="18"/>
  <c r="V18" i="18"/>
  <c r="AD41" i="18"/>
  <c r="AD36" i="18"/>
  <c r="AD38" i="18"/>
  <c r="AD30" i="18"/>
  <c r="AD40" i="18"/>
  <c r="V47" i="18"/>
  <c r="AD32" i="18"/>
  <c r="V39" i="18"/>
  <c r="AD6" i="18"/>
  <c r="V38" i="18"/>
  <c r="V40" i="18"/>
  <c r="V32" i="18"/>
  <c r="AD22" i="18"/>
  <c r="AD12" i="18"/>
  <c r="AD23" i="18"/>
  <c r="AD37" i="18"/>
  <c r="AD15" i="18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8" i="18"/>
  <c r="AL8" i="47" s="1" a="1"/>
  <c r="AL8" i="47" s="1"/>
  <c r="AD21" i="18"/>
  <c r="AD7" i="18"/>
  <c r="AD33" i="18"/>
  <c r="AL33" i="47" s="1" a="1"/>
  <c r="AL33" i="47" s="1"/>
  <c r="L30" i="9"/>
  <c r="M30" i="9" s="1"/>
  <c r="K50" i="9"/>
  <c r="W17" i="47"/>
  <c r="AE17" i="47" s="1"/>
  <c r="AI17" i="47"/>
  <c r="AG17" i="47"/>
  <c r="AM17" i="47" s="1"/>
  <c r="O17" i="47"/>
  <c r="Y26" i="47"/>
  <c r="U51" i="47"/>
  <c r="AL44" i="47" a="1"/>
  <c r="AL44" i="47" s="1"/>
  <c r="AM44" i="47" s="1"/>
  <c r="W36" i="47"/>
  <c r="AE36" i="47" s="1"/>
  <c r="AG36" i="47"/>
  <c r="O36" i="47"/>
  <c r="AI36" i="47"/>
  <c r="AI3" i="47"/>
  <c r="W3" i="47"/>
  <c r="AE3" i="47" s="1"/>
  <c r="R26" i="47"/>
  <c r="O3" i="47"/>
  <c r="AG3" i="47"/>
  <c r="AP32" i="16"/>
  <c r="AP49" i="16" s="1"/>
  <c r="AE3" i="18"/>
  <c r="C4" i="12" s="1"/>
  <c r="W19" i="47"/>
  <c r="AE19" i="47" s="1"/>
  <c r="AI19" i="47"/>
  <c r="O19" i="47"/>
  <c r="AG19" i="47"/>
  <c r="W38" i="47"/>
  <c r="O38" i="47"/>
  <c r="AG38" i="47"/>
  <c r="AI38" i="47"/>
  <c r="J26" i="12"/>
  <c r="K19" i="12" s="1"/>
  <c r="W35" i="47"/>
  <c r="AE35" i="47" s="1"/>
  <c r="AI35" i="47"/>
  <c r="O35" i="47"/>
  <c r="AG35" i="47"/>
  <c r="L4" i="9"/>
  <c r="AN20" i="16"/>
  <c r="W11" i="47"/>
  <c r="AE11" i="47" s="1"/>
  <c r="O11" i="47"/>
  <c r="AI11" i="47"/>
  <c r="AG11" i="47"/>
  <c r="W18" i="47"/>
  <c r="AE18" i="47" s="1"/>
  <c r="AG18" i="47"/>
  <c r="O18" i="47"/>
  <c r="AI18" i="47"/>
  <c r="J50" i="12"/>
  <c r="K49" i="12" s="1"/>
  <c r="K30" i="12"/>
  <c r="W13" i="47"/>
  <c r="AE13" i="47" s="1"/>
  <c r="O13" i="47"/>
  <c r="AI13" i="47"/>
  <c r="AG13" i="47"/>
  <c r="AI32" i="47"/>
  <c r="AG32" i="47"/>
  <c r="AM32" i="47" s="1"/>
  <c r="W32" i="47"/>
  <c r="AE32" i="47" s="1"/>
  <c r="O32" i="47"/>
  <c r="W15" i="47"/>
  <c r="AE15" i="47" s="1"/>
  <c r="AG15" i="47"/>
  <c r="O15" i="47"/>
  <c r="AI15" i="47"/>
  <c r="W24" i="47"/>
  <c r="AE24" i="47" s="1"/>
  <c r="O24" i="47"/>
  <c r="AG24" i="47"/>
  <c r="AM24" i="47" s="1"/>
  <c r="AI24" i="47"/>
  <c r="K42" i="12"/>
  <c r="W20" i="47"/>
  <c r="AE20" i="47" s="1"/>
  <c r="AG20" i="47"/>
  <c r="AI20" i="47"/>
  <c r="O20" i="47"/>
  <c r="W22" i="47"/>
  <c r="AE22" i="47" s="1"/>
  <c r="AG22" i="47"/>
  <c r="AM22" i="47" s="1"/>
  <c r="AI22" i="47"/>
  <c r="O22" i="47"/>
  <c r="AE38" i="18"/>
  <c r="C47" i="12" s="1"/>
  <c r="W12" i="47"/>
  <c r="AE12" i="47" s="1"/>
  <c r="AI12" i="47"/>
  <c r="O12" i="47"/>
  <c r="AG12" i="47"/>
  <c r="AK25" i="47"/>
  <c r="AM37" i="16"/>
  <c r="AE45" i="18"/>
  <c r="AL45" i="18" s="1" a="1"/>
  <c r="AL45" i="18" s="1"/>
  <c r="K31" i="12"/>
  <c r="W16" i="47"/>
  <c r="AE16" i="47" s="1"/>
  <c r="O16" i="47"/>
  <c r="AG16" i="47"/>
  <c r="AI16" i="47"/>
  <c r="AJ25" i="47"/>
  <c r="W29" i="47"/>
  <c r="AE29" i="47" s="1"/>
  <c r="AG29" i="47"/>
  <c r="AM29" i="47" s="1"/>
  <c r="AI29" i="47"/>
  <c r="O29" i="47"/>
  <c r="L31" i="9"/>
  <c r="K44" i="12"/>
  <c r="K47" i="12"/>
  <c r="W41" i="47"/>
  <c r="AE41" i="47" s="1"/>
  <c r="AI41" i="47"/>
  <c r="O41" i="47"/>
  <c r="AG41" i="47"/>
  <c r="AM41" i="47" s="1"/>
  <c r="R49" i="47"/>
  <c r="AE14" i="6"/>
  <c r="J50" i="6"/>
  <c r="J51" i="6" s="1"/>
  <c r="X9" i="6"/>
  <c r="G17" i="39"/>
  <c r="X7" i="6"/>
  <c r="X11" i="6"/>
  <c r="X5" i="6"/>
  <c r="X6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53" i="6"/>
  <c r="V53" i="6"/>
  <c r="N53" i="6"/>
  <c r="W53" i="6"/>
  <c r="O53" i="6"/>
  <c r="P53" i="6"/>
  <c r="U53" i="6"/>
  <c r="Q53" i="6"/>
  <c r="D14" i="6"/>
  <c r="D50" i="6" s="1"/>
  <c r="D51" i="6" s="1"/>
  <c r="Y14" i="6"/>
  <c r="Y50" i="6" s="1"/>
  <c r="Y12" i="6"/>
  <c r="Y9" i="6"/>
  <c r="L53" i="6"/>
  <c r="M53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43" i="6"/>
  <c r="J46" i="6" s="1"/>
  <c r="F46" i="6"/>
  <c r="AA56" i="47"/>
  <c r="I41" i="6"/>
  <c r="L8" i="10"/>
  <c r="F7" i="10"/>
  <c r="L9" i="10"/>
  <c r="M8" i="10"/>
  <c r="G8" i="10" s="1"/>
  <c r="L11" i="10"/>
  <c r="Z14" i="6"/>
  <c r="W51" i="19"/>
  <c r="K13" i="6"/>
  <c r="M14" i="25"/>
  <c r="L15" i="25"/>
  <c r="M38" i="25"/>
  <c r="L39" i="25"/>
  <c r="AB9" i="6"/>
  <c r="AE9" i="6"/>
  <c r="Q45" i="6"/>
  <c r="D5" i="6"/>
  <c r="D9" i="6"/>
  <c r="D11" i="6"/>
  <c r="D7" i="6"/>
  <c r="Q43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45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K53" i="6" s="1"/>
  <c r="F34" i="10"/>
  <c r="E35" i="10"/>
  <c r="AE11" i="6"/>
  <c r="V49" i="5"/>
  <c r="X39" i="6" l="1"/>
  <c r="Z50" i="6"/>
  <c r="X53" i="6"/>
  <c r="K39" i="6"/>
  <c r="D39" i="6"/>
  <c r="AE38" i="47"/>
  <c r="AL38" i="47" s="1" a="1"/>
  <c r="AL38" i="47" s="1"/>
  <c r="M13" i="48"/>
  <c r="G10" i="48" s="1"/>
  <c r="L14" i="48"/>
  <c r="M36" i="48"/>
  <c r="G34" i="48" s="1"/>
  <c r="L37" i="48"/>
  <c r="G37" i="48"/>
  <c r="Z21" i="6"/>
  <c r="AA57" i="6" s="1"/>
  <c r="X57" i="6"/>
  <c r="X48" i="6"/>
  <c r="AD20" i="6"/>
  <c r="AC20" i="6"/>
  <c r="X56" i="6"/>
  <c r="Z19" i="6"/>
  <c r="AC18" i="6"/>
  <c r="AD18" i="6"/>
  <c r="Z17" i="6"/>
  <c r="X55" i="6"/>
  <c r="AD22" i="6"/>
  <c r="AC22" i="6"/>
  <c r="X54" i="6"/>
  <c r="Z15" i="6"/>
  <c r="X50" i="6"/>
  <c r="AC16" i="6"/>
  <c r="AD16" i="6"/>
  <c r="F35" i="48"/>
  <c r="E36" i="48"/>
  <c r="F12" i="48"/>
  <c r="E13" i="48"/>
  <c r="K48" i="6"/>
  <c r="Z13" i="6"/>
  <c r="Z10" i="6"/>
  <c r="K32" i="12"/>
  <c r="AL22" i="47" a="1"/>
  <c r="AL22" i="47" s="1"/>
  <c r="AN22" i="47" s="1"/>
  <c r="AL16" i="47" a="1"/>
  <c r="AL16" i="47" s="1"/>
  <c r="AM16" i="47" s="1"/>
  <c r="K23" i="12"/>
  <c r="K35" i="12"/>
  <c r="AE36" i="18"/>
  <c r="AL36" i="18" s="1" a="1"/>
  <c r="AL36" i="18" s="1"/>
  <c r="AN36" i="18" s="1"/>
  <c r="AL15" i="47" a="1"/>
  <c r="AL15" i="47" s="1"/>
  <c r="AM15" i="47" s="1"/>
  <c r="K13" i="12"/>
  <c r="W49" i="47"/>
  <c r="K26" i="9"/>
  <c r="K9" i="12"/>
  <c r="K12" i="12"/>
  <c r="AE16" i="18"/>
  <c r="AL16" i="18" s="1" a="1"/>
  <c r="AL16" i="18" s="1"/>
  <c r="AN16" i="18" s="1"/>
  <c r="K33" i="12"/>
  <c r="AL36" i="47" a="1"/>
  <c r="AL36" i="47" s="1"/>
  <c r="AP36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1" i="47"/>
  <c r="D41" i="9"/>
  <c r="D31" i="9"/>
  <c r="C12" i="12"/>
  <c r="K14" i="12"/>
  <c r="K43" i="12"/>
  <c r="D36" i="9"/>
  <c r="K40" i="12"/>
  <c r="D43" i="9"/>
  <c r="AI48" i="47"/>
  <c r="K18" i="12"/>
  <c r="AP36" i="18"/>
  <c r="AP47" i="47"/>
  <c r="AN47" i="47"/>
  <c r="AM47" i="47"/>
  <c r="AP45" i="18"/>
  <c r="AM45" i="18"/>
  <c r="AN45" i="18"/>
  <c r="AP45" i="47"/>
  <c r="AN45" i="47"/>
  <c r="AP8" i="47"/>
  <c r="AN8" i="47"/>
  <c r="AL13" i="47" a="1"/>
  <c r="AL13" i="47" s="1"/>
  <c r="AE13" i="18"/>
  <c r="C30" i="12"/>
  <c r="L32" i="9"/>
  <c r="M31" i="9"/>
  <c r="AM8" i="47"/>
  <c r="M4" i="9"/>
  <c r="G4" i="9" s="1"/>
  <c r="L5" i="9"/>
  <c r="AE44" i="18"/>
  <c r="AG25" i="47"/>
  <c r="AD26" i="18"/>
  <c r="AL23" i="47" a="1"/>
  <c r="AL23" i="47" s="1"/>
  <c r="AE23" i="18"/>
  <c r="AL32" i="47" a="1"/>
  <c r="AL32" i="47" s="1"/>
  <c r="AE32" i="18"/>
  <c r="AL9" i="47" a="1"/>
  <c r="AL9" i="47" s="1"/>
  <c r="AE9" i="18"/>
  <c r="AE24" i="18"/>
  <c r="AL10" i="47" a="1"/>
  <c r="AL10" i="47" s="1"/>
  <c r="AE10" i="18"/>
  <c r="AN38" i="18"/>
  <c r="AL41" i="47" a="1"/>
  <c r="AL41" i="47" s="1"/>
  <c r="K20" i="12"/>
  <c r="AE8" i="18"/>
  <c r="AL24" i="47" a="1"/>
  <c r="AL24" i="47" s="1"/>
  <c r="AL18" i="47" a="1"/>
  <c r="AL18" i="47" s="1"/>
  <c r="AE15" i="18"/>
  <c r="K21" i="12"/>
  <c r="AL12" i="47" a="1"/>
  <c r="AL12" i="47" s="1"/>
  <c r="AM12" i="47" s="1"/>
  <c r="AE12" i="18"/>
  <c r="AL39" i="47" a="1"/>
  <c r="AL39" i="47" s="1"/>
  <c r="AE39" i="18"/>
  <c r="AE18" i="18"/>
  <c r="AM45" i="47"/>
  <c r="W26" i="47"/>
  <c r="AN44" i="47"/>
  <c r="AP44" i="47"/>
  <c r="AL5" i="47" a="1"/>
  <c r="AL5" i="47" s="1"/>
  <c r="AE5" i="18"/>
  <c r="AL30" i="47" a="1"/>
  <c r="AL30" i="47" s="1"/>
  <c r="AE30" i="18"/>
  <c r="AL19" i="47" a="1"/>
  <c r="AL19" i="47" s="1"/>
  <c r="AE19" i="18"/>
  <c r="AE28" i="18"/>
  <c r="AD49" i="18"/>
  <c r="AL14" i="47" a="1"/>
  <c r="AL14" i="47" s="1"/>
  <c r="AE14" i="18"/>
  <c r="L30" i="12"/>
  <c r="M30" i="12" s="1"/>
  <c r="AI25" i="47"/>
  <c r="V41" i="47"/>
  <c r="V31" i="47"/>
  <c r="V29" i="47"/>
  <c r="V45" i="47"/>
  <c r="V4" i="47"/>
  <c r="V38" i="47"/>
  <c r="V43" i="47"/>
  <c r="V42" i="47"/>
  <c r="V33" i="47"/>
  <c r="V30" i="47"/>
  <c r="V32" i="47"/>
  <c r="V46" i="47"/>
  <c r="V40" i="47"/>
  <c r="V15" i="47"/>
  <c r="V44" i="47"/>
  <c r="V37" i="47"/>
  <c r="V35" i="47"/>
  <c r="V36" i="47"/>
  <c r="V47" i="47"/>
  <c r="V16" i="47"/>
  <c r="V18" i="47"/>
  <c r="V12" i="47"/>
  <c r="V22" i="47"/>
  <c r="V28" i="47"/>
  <c r="V8" i="47"/>
  <c r="V34" i="47"/>
  <c r="V11" i="47"/>
  <c r="V19" i="47"/>
  <c r="V39" i="47"/>
  <c r="V20" i="47"/>
  <c r="V7" i="47"/>
  <c r="V3" i="47"/>
  <c r="V5" i="47"/>
  <c r="V13" i="47"/>
  <c r="Y51" i="47"/>
  <c r="V24" i="47"/>
  <c r="V6" i="47"/>
  <c r="V10" i="47"/>
  <c r="V23" i="47"/>
  <c r="V14" i="47"/>
  <c r="V9" i="47"/>
  <c r="V21" i="47"/>
  <c r="V17" i="47"/>
  <c r="AN33" i="47"/>
  <c r="AP33" i="47"/>
  <c r="AM33" i="47"/>
  <c r="AL11" i="47" a="1"/>
  <c r="AL11" i="47" s="1"/>
  <c r="AE11" i="18"/>
  <c r="AL43" i="47" a="1"/>
  <c r="AL43" i="47" s="1"/>
  <c r="AE43" i="18"/>
  <c r="AL31" i="47" a="1"/>
  <c r="AL31" i="47" s="1"/>
  <c r="AE31" i="18"/>
  <c r="AL42" i="47" a="1"/>
  <c r="AL42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L35" i="47" a="1"/>
  <c r="AL35" i="47" s="1"/>
  <c r="AM35" i="47" s="1"/>
  <c r="AL7" i="47" a="1"/>
  <c r="AL7" i="47" s="1"/>
  <c r="AE7" i="18"/>
  <c r="AL4" i="47" a="1"/>
  <c r="AL4" i="47" s="1"/>
  <c r="AE4" i="18"/>
  <c r="AL40" i="47" a="1"/>
  <c r="AL40" i="47" s="1"/>
  <c r="AE40" i="18"/>
  <c r="AE22" i="18"/>
  <c r="L4" i="12"/>
  <c r="M4" i="12" s="1"/>
  <c r="G4" i="12" s="1"/>
  <c r="AG48" i="47"/>
  <c r="AL21" i="47" a="1"/>
  <c r="AL21" i="47" s="1"/>
  <c r="AE21" i="18"/>
  <c r="AL6" i="47" a="1"/>
  <c r="AL6" i="47" s="1"/>
  <c r="AE6" i="18"/>
  <c r="AL20" i="47" a="1"/>
  <c r="AL20" i="47" s="1"/>
  <c r="AE20" i="18"/>
  <c r="AL17" i="47" a="1"/>
  <c r="AL17" i="47" s="1"/>
  <c r="AE17" i="18"/>
  <c r="AE47" i="18"/>
  <c r="AE46" i="18"/>
  <c r="K17" i="12"/>
  <c r="K25" i="12"/>
  <c r="K5" i="12"/>
  <c r="K24" i="12"/>
  <c r="K7" i="12"/>
  <c r="K10" i="12"/>
  <c r="K22" i="12"/>
  <c r="K8" i="12"/>
  <c r="K6" i="12"/>
  <c r="K11" i="12"/>
  <c r="K16" i="12"/>
  <c r="AL37" i="47" a="1"/>
  <c r="AL37" i="47" s="1"/>
  <c r="AE37" i="18"/>
  <c r="AL34" i="47" a="1"/>
  <c r="AL34" i="47" s="1"/>
  <c r="AE34" i="18"/>
  <c r="AL29" i="47" a="1"/>
  <c r="AL29" i="47" s="1"/>
  <c r="AE29" i="18"/>
  <c r="Z6" i="6"/>
  <c r="Z5" i="6"/>
  <c r="X45" i="6"/>
  <c r="G18" i="39"/>
  <c r="Z3" i="6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43" i="6" s="1"/>
  <c r="AB13" i="6"/>
  <c r="Y13" i="6"/>
  <c r="Y45" i="6"/>
  <c r="Z12" i="6"/>
  <c r="AD12" i="6" s="1"/>
  <c r="AC14" i="6"/>
  <c r="AD14" i="6"/>
  <c r="Q41" i="6"/>
  <c r="M17" i="38"/>
  <c r="L18" i="38"/>
  <c r="F41" i="38"/>
  <c r="E42" i="38"/>
  <c r="M41" i="38"/>
  <c r="L42" i="38"/>
  <c r="F16" i="38"/>
  <c r="E17" i="38"/>
  <c r="D43" i="6"/>
  <c r="D46" i="6" s="1"/>
  <c r="Q46" i="6"/>
  <c r="K43" i="6"/>
  <c r="G7" i="10"/>
  <c r="M9" i="10"/>
  <c r="G9" i="10" s="1"/>
  <c r="L10" i="10"/>
  <c r="M10" i="10" s="1"/>
  <c r="M11" i="10"/>
  <c r="L12" i="10"/>
  <c r="W56" i="47"/>
  <c r="M39" i="25"/>
  <c r="L40" i="25"/>
  <c r="M15" i="25"/>
  <c r="L16" i="25"/>
  <c r="S41" i="6"/>
  <c r="T41" i="6"/>
  <c r="U41" i="6"/>
  <c r="R41" i="6"/>
  <c r="V41" i="6"/>
  <c r="X43" i="6"/>
  <c r="K45" i="6"/>
  <c r="L41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41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39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Y39" i="6" l="1"/>
  <c r="AN38" i="47"/>
  <c r="AP38" i="47"/>
  <c r="AM38" i="47"/>
  <c r="M37" i="48"/>
  <c r="L38" i="48"/>
  <c r="M14" i="48"/>
  <c r="L15" i="48"/>
  <c r="W51" i="47"/>
  <c r="AP22" i="47"/>
  <c r="AP16" i="47"/>
  <c r="AN16" i="47"/>
  <c r="AM36" i="47"/>
  <c r="K51" i="6"/>
  <c r="W54" i="37" s="1"/>
  <c r="K49" i="6"/>
  <c r="AA54" i="6"/>
  <c r="AD15" i="6"/>
  <c r="AC15" i="6"/>
  <c r="AA56" i="6"/>
  <c r="AC19" i="6"/>
  <c r="AD19" i="6"/>
  <c r="X49" i="6"/>
  <c r="X51" i="6"/>
  <c r="AD54" i="37" s="1"/>
  <c r="AA55" i="6"/>
  <c r="AD17" i="6"/>
  <c r="AC17" i="6"/>
  <c r="AD21" i="6"/>
  <c r="AC21" i="6"/>
  <c r="AB57" i="6"/>
  <c r="AL46" i="47" a="1"/>
  <c r="AL46" i="47" s="1"/>
  <c r="F36" i="48"/>
  <c r="E37" i="48"/>
  <c r="F13" i="48"/>
  <c r="E14" i="48"/>
  <c r="AC3" i="6"/>
  <c r="Y48" i="6"/>
  <c r="Y51" i="6" s="1"/>
  <c r="AN15" i="47"/>
  <c r="C45" i="12"/>
  <c r="AP16" i="18"/>
  <c r="AN36" i="47"/>
  <c r="AM16" i="18"/>
  <c r="AP15" i="47"/>
  <c r="AM35" i="18"/>
  <c r="AN35" i="18"/>
  <c r="AN41" i="18"/>
  <c r="K50" i="12"/>
  <c r="AD51" i="18"/>
  <c r="C41" i="12"/>
  <c r="L5" i="12"/>
  <c r="M5" i="12" s="1"/>
  <c r="G5" i="12" s="1"/>
  <c r="X46" i="6"/>
  <c r="AN29" i="47"/>
  <c r="AP29" i="47"/>
  <c r="AP32" i="47"/>
  <c r="AN32" i="47"/>
  <c r="AP17" i="47"/>
  <c r="AN17" i="47"/>
  <c r="AM19" i="47"/>
  <c r="AP19" i="47"/>
  <c r="AN19" i="47"/>
  <c r="AN13" i="47"/>
  <c r="AP13" i="47"/>
  <c r="AM13" i="47"/>
  <c r="AL34" i="18" a="1"/>
  <c r="AL34" i="18" s="1"/>
  <c r="C34" i="12"/>
  <c r="AL15" i="18" a="1"/>
  <c r="AL15" i="18" s="1"/>
  <c r="C25" i="12"/>
  <c r="AD8" i="6"/>
  <c r="AM20" i="47"/>
  <c r="AP20" i="47"/>
  <c r="AN20" i="47"/>
  <c r="AM18" i="47"/>
  <c r="AN18" i="47"/>
  <c r="AP18" i="47"/>
  <c r="AP12" i="47"/>
  <c r="AN12" i="47"/>
  <c r="C31" i="12"/>
  <c r="AL37" i="18" a="1"/>
  <c r="AL37" i="18" s="1"/>
  <c r="C42" i="12"/>
  <c r="AL47" i="18" a="1"/>
  <c r="AL47" i="18" s="1"/>
  <c r="AN21" i="47"/>
  <c r="AP21" i="47"/>
  <c r="AL22" i="18" a="1"/>
  <c r="AL22" i="18" s="1"/>
  <c r="C20" i="12"/>
  <c r="AP11" i="47"/>
  <c r="AN11" i="47"/>
  <c r="AL31" i="18" a="1"/>
  <c r="AL31" i="18" s="1"/>
  <c r="C35" i="12"/>
  <c r="AL14" i="18" a="1"/>
  <c r="AL14" i="18" s="1"/>
  <c r="C10" i="12"/>
  <c r="AN30" i="47"/>
  <c r="AP30" i="47"/>
  <c r="AM30" i="47"/>
  <c r="C39" i="12"/>
  <c r="AL39" i="18" a="1"/>
  <c r="AL39" i="18" s="1"/>
  <c r="AP24" i="47"/>
  <c r="AN24" i="47"/>
  <c r="AN10" i="47"/>
  <c r="AP10" i="47"/>
  <c r="AM10" i="47"/>
  <c r="AP23" i="47"/>
  <c r="AN23" i="47"/>
  <c r="L6" i="9"/>
  <c r="M5" i="9"/>
  <c r="G5" i="9" s="1"/>
  <c r="AL42" i="18" a="1"/>
  <c r="AL42" i="18" s="1"/>
  <c r="C37" i="12"/>
  <c r="AL10" i="18" a="1"/>
  <c r="AL10" i="18" s="1"/>
  <c r="C17" i="12"/>
  <c r="AP31" i="47"/>
  <c r="AN31" i="47"/>
  <c r="AM31" i="47"/>
  <c r="AP14" i="47"/>
  <c r="AN14" i="47"/>
  <c r="AM14" i="47"/>
  <c r="AL5" i="18" a="1"/>
  <c r="AL5" i="18" s="1"/>
  <c r="C8" i="12"/>
  <c r="AN39" i="47"/>
  <c r="AP39" i="47"/>
  <c r="AM39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5" i="47"/>
  <c r="AN35" i="47"/>
  <c r="AL23" i="18" a="1"/>
  <c r="AL23" i="18" s="1"/>
  <c r="C21" i="12"/>
  <c r="AP37" i="47"/>
  <c r="AN37" i="47"/>
  <c r="AM37" i="47"/>
  <c r="AL17" i="18" a="1"/>
  <c r="AL17" i="18" s="1"/>
  <c r="C18" i="12"/>
  <c r="AP40" i="47"/>
  <c r="AN40" i="47"/>
  <c r="AM40" i="47"/>
  <c r="AL43" i="18" a="1"/>
  <c r="AL43" i="18" s="1"/>
  <c r="C46" i="12"/>
  <c r="AP5" i="47"/>
  <c r="AN5" i="47"/>
  <c r="AM5" i="47"/>
  <c r="L31" i="12"/>
  <c r="AL12" i="18" a="1"/>
  <c r="AL12" i="18" s="1"/>
  <c r="C11" i="12"/>
  <c r="AN7" i="47"/>
  <c r="AP7" i="47"/>
  <c r="AM7" i="47"/>
  <c r="AN42" i="47"/>
  <c r="AP42" i="47"/>
  <c r="AM42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3" i="47"/>
  <c r="AN43" i="47"/>
  <c r="AM43" i="47"/>
  <c r="C48" i="12"/>
  <c r="AE49" i="18"/>
  <c r="AL28" i="18" a="1"/>
  <c r="AL28" i="18" s="1"/>
  <c r="AN41" i="47"/>
  <c r="AP41" i="47"/>
  <c r="AL9" i="18" a="1"/>
  <c r="AL9" i="18" s="1"/>
  <c r="C24" i="12"/>
  <c r="AP34" i="47"/>
  <c r="AN34" i="47"/>
  <c r="AM34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6" i="47"/>
  <c r="V49" i="47"/>
  <c r="AM11" i="47"/>
  <c r="AN9" i="47"/>
  <c r="AP9" i="47"/>
  <c r="AM9" i="47"/>
  <c r="X41" i="6"/>
  <c r="AD56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6" i="47"/>
  <c r="AL3" i="47"/>
  <c r="AL32" i="18" a="1"/>
  <c r="AL32" i="18" s="1"/>
  <c r="C38" i="12"/>
  <c r="AL13" i="18" a="1"/>
  <c r="AL13" i="18" s="1"/>
  <c r="C14" i="12"/>
  <c r="AC13" i="6"/>
  <c r="Z48" i="6"/>
  <c r="Z11" i="6"/>
  <c r="Z39" i="6" s="1"/>
  <c r="AB41" i="6" s="1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AC12" i="6"/>
  <c r="Y53" i="6"/>
  <c r="Z45" i="6"/>
  <c r="AA13" i="6"/>
  <c r="AD13" i="6"/>
  <c r="Y46" i="6"/>
  <c r="G39" i="25"/>
  <c r="G30" i="25"/>
  <c r="F17" i="38"/>
  <c r="E18" i="38"/>
  <c r="M42" i="38"/>
  <c r="L43" i="38"/>
  <c r="F42" i="38"/>
  <c r="E43" i="38"/>
  <c r="M18" i="38"/>
  <c r="L19" i="38"/>
  <c r="K46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41" i="6"/>
  <c r="AB39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AB48" i="6" l="1"/>
  <c r="AA48" i="6"/>
  <c r="AE56" i="47"/>
  <c r="AA41" i="6"/>
  <c r="M15" i="48"/>
  <c r="G24" i="48" s="1"/>
  <c r="L16" i="48"/>
  <c r="G14" i="48"/>
  <c r="G22" i="48"/>
  <c r="M38" i="48"/>
  <c r="G35" i="48" s="1"/>
  <c r="L39" i="48"/>
  <c r="Z51" i="6"/>
  <c r="Z49" i="6"/>
  <c r="AP46" i="47"/>
  <c r="AN46" i="47"/>
  <c r="AM46" i="47"/>
  <c r="F37" i="48"/>
  <c r="E38" i="48"/>
  <c r="F14" i="48"/>
  <c r="E15" i="48"/>
  <c r="AA3" i="6"/>
  <c r="AA39" i="6" s="1"/>
  <c r="AA53" i="6"/>
  <c r="AL25" i="18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43" i="6"/>
  <c r="AP32" i="18"/>
  <c r="AN32" i="18"/>
  <c r="AP6" i="18"/>
  <c r="AN6" i="18"/>
  <c r="AM6" i="18"/>
  <c r="AP33" i="18"/>
  <c r="AN33" i="18"/>
  <c r="AM33" i="18"/>
  <c r="AN15" i="18"/>
  <c r="AP15" i="18"/>
  <c r="AM15" i="18"/>
  <c r="AL25" i="47"/>
  <c r="AP3" i="47"/>
  <c r="AP26" i="47" s="1"/>
  <c r="AN3" i="47"/>
  <c r="AN25" i="47" s="1"/>
  <c r="AM3" i="47"/>
  <c r="AM25" i="47" s="1"/>
  <c r="AE49" i="47"/>
  <c r="AE51" i="47" s="1"/>
  <c r="AL28" i="47" a="1"/>
  <c r="AL28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1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Z46" i="6" l="1"/>
  <c r="AE52" i="18" s="1"/>
  <c r="AB43" i="6"/>
  <c r="AA43" i="6"/>
  <c r="M39" i="48"/>
  <c r="L40" i="48"/>
  <c r="M16" i="48"/>
  <c r="G13" i="48" s="1"/>
  <c r="L17" i="48"/>
  <c r="AE52" i="37"/>
  <c r="F38" i="48"/>
  <c r="E39" i="48"/>
  <c r="F15" i="48"/>
  <c r="E16" i="48"/>
  <c r="D7" i="12"/>
  <c r="D18" i="12"/>
  <c r="D24" i="12"/>
  <c r="D16" i="12"/>
  <c r="D17" i="12"/>
  <c r="AD39" i="6"/>
  <c r="D23" i="12"/>
  <c r="D8" i="12"/>
  <c r="D13" i="12"/>
  <c r="D15" i="12"/>
  <c r="D20" i="12"/>
  <c r="D6" i="12"/>
  <c r="AC39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48" i="47"/>
  <c r="AP28" i="47"/>
  <c r="AP49" i="47" s="1"/>
  <c r="AN28" i="47"/>
  <c r="AN48" i="47" s="1"/>
  <c r="AM28" i="47"/>
  <c r="AM48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M17" i="48" l="1"/>
  <c r="G15" i="48" s="1"/>
  <c r="L18" i="48"/>
  <c r="M40" i="48"/>
  <c r="G41" i="48" s="1"/>
  <c r="L41" i="48"/>
  <c r="G39" i="48"/>
  <c r="G36" i="48"/>
  <c r="F39" i="48"/>
  <c r="E40" i="48"/>
  <c r="F16" i="48"/>
  <c r="E17" i="48"/>
  <c r="E6" i="9"/>
  <c r="L8" i="12"/>
  <c r="M7" i="12"/>
  <c r="M35" i="9"/>
  <c r="L36" i="9"/>
  <c r="E4" i="12"/>
  <c r="D26" i="12"/>
  <c r="AP51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M41" i="48" l="1"/>
  <c r="G43" i="48" s="1"/>
  <c r="L42" i="48"/>
  <c r="M18" i="48"/>
  <c r="G16" i="48" s="1"/>
  <c r="L19" i="48"/>
  <c r="F40" i="48"/>
  <c r="E41" i="48"/>
  <c r="F17" i="48"/>
  <c r="E18" i="48"/>
  <c r="L9" i="12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M19" i="48" l="1"/>
  <c r="G17" i="48" s="1"/>
  <c r="L20" i="48"/>
  <c r="M42" i="48"/>
  <c r="G40" i="48" s="1"/>
  <c r="L43" i="48"/>
  <c r="F41" i="48"/>
  <c r="E42" i="48"/>
  <c r="F18" i="48"/>
  <c r="E19" i="48"/>
  <c r="M11" i="12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M43" i="48" l="1"/>
  <c r="G38" i="48" s="1"/>
  <c r="L44" i="48"/>
  <c r="M20" i="48"/>
  <c r="G23" i="48" s="1"/>
  <c r="L21" i="48"/>
  <c r="F42" i="48"/>
  <c r="E43" i="48"/>
  <c r="F19" i="48"/>
  <c r="E20" i="48"/>
  <c r="L13" i="12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M21" i="48" l="1"/>
  <c r="G25" i="48" s="1"/>
  <c r="L22" i="48"/>
  <c r="M44" i="48"/>
  <c r="G42" i="48" s="1"/>
  <c r="L45" i="48"/>
  <c r="F43" i="48"/>
  <c r="E44" i="48"/>
  <c r="F20" i="48"/>
  <c r="E21" i="48"/>
  <c r="M13" i="12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M45" i="48" l="1"/>
  <c r="G46" i="48" s="1"/>
  <c r="L46" i="48"/>
  <c r="M22" i="48"/>
  <c r="G18" i="48" s="1"/>
  <c r="L23" i="48"/>
  <c r="F44" i="48"/>
  <c r="E45" i="48"/>
  <c r="F21" i="48"/>
  <c r="E22" i="48"/>
  <c r="M14" i="12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M23" i="48" l="1"/>
  <c r="G19" i="48" s="1"/>
  <c r="L24" i="48"/>
  <c r="M46" i="48"/>
  <c r="G44" i="48" s="1"/>
  <c r="L47" i="48"/>
  <c r="F45" i="48"/>
  <c r="E46" i="48"/>
  <c r="F22" i="48"/>
  <c r="E23" i="48"/>
  <c r="M15" i="12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M47" i="48" l="1"/>
  <c r="G47" i="48" s="1"/>
  <c r="L48" i="48"/>
  <c r="M24" i="48"/>
  <c r="G20" i="48" s="1"/>
  <c r="L25" i="48"/>
  <c r="M25" i="48" s="1"/>
  <c r="G21" i="48" s="1"/>
  <c r="F46" i="48"/>
  <c r="E47" i="48"/>
  <c r="F23" i="48"/>
  <c r="E24" i="48"/>
  <c r="L17" i="12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M48" i="48" l="1"/>
  <c r="G48" i="48" s="1"/>
  <c r="L49" i="48"/>
  <c r="M49" i="48" s="1"/>
  <c r="G45" i="48" s="1"/>
  <c r="F47" i="48"/>
  <c r="E48" i="48"/>
  <c r="F24" i="48"/>
  <c r="E25" i="48"/>
  <c r="F25" i="48" s="1"/>
  <c r="G16" i="12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F48" i="48" l="1"/>
  <c r="E49" i="48"/>
  <c r="F49" i="48" s="1"/>
  <c r="M18" i="12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24B068-C9B9-4202-BD18-146716F5018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50F144A-1265-484E-B1F6-C1B5633755A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5567FB2-D315-4DC4-B446-2D98904ABEB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7594143-FCE2-4A9A-AD70-C91A239EB73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8FCA465-F610-4620-851F-E215A66F03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1CF7D8D-F6FE-4344-B63B-78BA29B395D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35E9AB3-42BE-43E0-9827-D2CC5582199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DD10D83-7AD5-4E17-A6E9-76AB91476BB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66B535E-6C40-45B5-8361-487712FCF3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70AF24B-DC51-45DC-92A8-4611F3C2FC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35562D3-F780-4D26-BFB7-4D4CE28724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9CAD5DA-62B6-4272-B807-3C69C4C474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4E2AA26-6F80-4D3C-A967-D425AF5A2E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C5416BD-851B-45DA-92DB-86AC142131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8059C1-D656-4FDD-9B8A-260485203DA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8B2CB68-38CC-4322-BE9A-9B64C6669D7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64FBBD-8447-48C7-B774-6D46292637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0687414-7E51-4193-B50A-FC898241DE7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4A94F95-3DD2-4F21-A8F6-00D87EDCE57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1B9EC79-C89E-43ED-BA75-4A2754E79AD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A0A6DD1-3412-4C5E-98BD-EDD0FB8EE4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A82413B-0CD4-41AC-AF92-DE309291566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4F0F5C4-8206-4D43-95D3-8F40F944958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D60ACC5-325B-4CAC-97A3-6B7A2FFC1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88119BF-3809-4067-B3AC-0D7DF3B7EE0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D0D8A6-4461-4062-A23B-ADE01E7D502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CF6454B-DC1D-4959-BA67-82C9A6AB5F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5B4A8EC-E90F-4875-A7EB-551A7732B4F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E415AD8-E41C-4423-ABEE-79E86F3A4E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8630FF9-4F30-4AD1-AEB7-59BF9E2782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26963B5-7483-4C2B-9083-94C986BDF4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4959176-CDD2-4CA8-9FDF-0E69EF2980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83EEA94-86C1-49C2-A836-3A1D80D1812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AFDFAF-99B7-4547-950E-BF91336A0E1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4486DD0-554A-466F-A394-63FBDEBEA5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0D32230-996F-43A1-ADB3-8D46DA5F3B9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AEFD873-FA4F-47D4-B5FE-895F9992F9F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6D6F332-7C68-4C97-B2CE-9F1320848D2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D653BD1-CEB4-4398-A596-81387FEF495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5CE7087-9EC0-440A-95BD-73BE7685392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3E17049-599D-4630-A3BF-392D2CE9105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469707-E5C4-4B71-A8D1-8693939A63E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D16282E-9594-401F-BD00-ABC9FFFFA4D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B7B7A42-11B0-4D66-927C-08AB2EB4920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11785BC-9475-4EF2-A5EA-05B345A5CD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07AB10-3CBB-46C6-B639-BF8F6AE266A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E86FF5-F477-4B9F-9DA2-B8AE57ED69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A62D54-2565-4063-8BDE-41CBADE3B3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46917DC-B976-40B1-8734-310179E28A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8FD371-1F2C-46B0-BFC8-F334F6F31A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A95312A-B2F7-45AB-8D68-E4A1C66CF9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FC0872-6638-4685-96AE-A7CD8DD5A21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3700B78-F27E-446C-891B-A6AC86AFD08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A05A4FF-73D2-4064-AA2E-FECCF77A2AF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501AA6-EA44-4BDD-A01A-13FFF5E254D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2EE3E54-DDC8-47F9-BF3E-C8EF2E9094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9E2078-FBCB-405F-82AC-CFFFBAC889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FD9D7CB-A455-43C8-9E4B-35BDFDCDE3E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E05B5E5-F2A1-4B40-8517-D0106C176DB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388FCB2-1C76-4FB8-9DC4-CA4B7A11EE0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F60AEFF-E7E8-423D-AA1A-D54964515EE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395B678-8999-4F14-93D0-40516F9E14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8DE3E94-54A2-40B5-A5D8-7C2C8325A94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F447D29-C813-4C4C-9D42-2BDF86632AA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6CB45F0-D737-4957-9421-478C70BB01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15127C9-7244-471D-8785-D6EDBA6609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186A77A-2AEA-47EE-9051-89DDCDF020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EAC5961-0953-4B9A-9971-D676EA8232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2A5E9FC-A363-471E-84FD-4359C22E79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86AB2B1-F582-4306-988C-CCEFF6BD073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0A611AF-2C35-4EA8-BFA6-D78B51F997A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A162271-C510-42F6-8813-2FC1CA797D8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D174F32-96E0-4331-9AE5-E1F309B0E14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2CD80A5-803B-4237-A96A-D628CEE653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2BB6207-070A-47B7-9224-FAD1295AD10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17F4F85-8EFC-4307-BBA8-E8A70E074BC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EBD6AAB-65DA-4D3C-AB2E-51A486AA68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7C66911-D461-4535-986E-5517002D257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512829A-FFDE-49D9-9A01-3620BC66D1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1C07E5-77C3-4485-BB47-26F385839B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9BD40AB-0770-4090-81C4-E70798544A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701FC3-9BC1-4723-8A41-D2982D0498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5492A0-EDBC-4CB0-8B42-C97C0EE02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59BAC67-430F-487E-9CB0-1E1C594EE0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F82A7D3-E599-48DE-9AF8-961B0F278D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2336F0-5AC4-4544-976C-0638F610DE3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A83D35-8D5C-4DC7-A960-0943B975E1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2B00E50-79EE-4617-87FE-D4C51FA1285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16B0F7D-1365-49D9-923F-28A1BA74D33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465A521-9BFD-48DA-9C53-9BB2944B396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65BDADB-B68A-468A-966E-4530ABFE06F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539687A-B3A1-4165-9BDA-3B52CDC8FD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D95859B-3ED6-4154-B916-DE77751E7C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2A66087-76F2-4069-948E-BEB39A4C469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19C2131-AE67-4102-AE78-499FF8AA44F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3BF75C3-1291-4C2D-8433-FDCB49178E0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2C4CEAC-3B12-4A87-8184-118CDF2A6F9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91C6FBC-7D3F-4604-A307-3F5D645ECE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845BF5-5442-4D27-8D75-D79C84F0BD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14171F0-D393-4878-973B-7D8F14154A1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1FF56A4-DFE2-4808-A2FE-2127AC9B504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2BD9692-F582-477B-BE97-936D3BD13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F91C3F7-D0F7-4F1B-9AA7-7BEDB8174C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DE74517-F2F4-44C8-A2F2-1A8F17B90B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3115F0E-128A-44A6-B701-6B42F574FE9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DA7528B-DC54-4929-9963-7CAC5978D7D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E0E4840-AB42-4BB5-93C3-847A6F40A86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1B65978-BC23-4DDD-B53E-C3CE838B990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861EA8D-1185-46B3-86EE-DBCF9140264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1336F31-DCA4-487A-B890-BDBC3AF2A9A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11FB0A-E7C9-408E-8AD1-2F3F97C3DD3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A30D08A-88BE-4FFE-B85E-8A27CD12A5E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214A000-FADA-4AEA-8ADD-EC4C0D412FD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9B81984-D2E8-4FC3-944A-6931FCC30F4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2F3652-0F08-4BE3-8A29-0C2DF67A75A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660DFFD-A4D0-4CA0-8F15-5C798F3DBF9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1D3BD02-24C8-4C77-B008-1266368B294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10A5579-6D33-44FF-930F-274F41B29BB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947AB0C-68DC-4916-8222-A413ED549D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1D35D20-023E-4693-82EF-77439E8B1A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F6EA4D6-EFD6-46FC-8699-3977F4C259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43A8DC1-081F-4A62-94DE-D64C615B2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4462B25-6CB2-4C62-9FB3-D112DEC612D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23B9EE7-A5E3-40B4-8138-B40FA444744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0E03050-44C5-4317-BE5A-86A1E0A6C85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DB4635-E0D0-4CF4-9D6B-6CF498EA5EE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<sst xmlns="http://schemas.openxmlformats.org/spreadsheetml/2006/main" count="143439" uniqueCount="3837">
  <si>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</si>
  <si>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</si>
  <si>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</si>
  <si>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</si>
  <si>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</si>
  <si>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</si>
  <si>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</si>
  <si>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</si>
  <si>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</si>
  <si>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</si>
  <si>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</si>
  <si>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</si>
  <si>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</si>
  <si>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</si>
  <si>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</si>
  <si>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</si>
  <si>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</si>
  <si>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</si>
  <si>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</si>
  <si>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</si>
  <si>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</si>
  <si>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</si>
  <si>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</si>
  <si>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</si>
  <si>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</si>
  <si>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</si>
  <si>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</si>
  <si>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</si>
  <si>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</si>
  <si>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</si>
  <si>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</si>
  <si>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</si>
  <si>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</si>
  <si>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</si>
  <si>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</si>
  <si>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</si>
  <si>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</si>
  <si>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</si>
  <si>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</si>
  <si>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</si>
  <si>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</si>
  <si>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</si>
  <si>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</si>
  <si>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</si>
  <si>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</si>
  <si>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</si>
  <si>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</si>
  <si>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</si>
  <si>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</si>
  <si>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</si>
  <si>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</si>
  <si>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</si>
  <si>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</si>
  <si>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</si>
  <si>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</si>
  <si>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</si>
  <si>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</si>
  <si>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</si>
  <si>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</si>
  <si>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</si>
  <si>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</si>
  <si>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</si>
  <si>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</si>
  <si>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</si>
  <si>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</si>
  <si>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</si>
  <si>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</si>
  <si>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</si>
  <si>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</si>
  <si>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</si>
  <si>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</si>
  <si>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</si>
  <si>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</si>
  <si>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</si>
  <si>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</si>
  <si>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</si>
  <si>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</si>
  <si>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</si>
  <si>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</si>
  <si>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</si>
  <si>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</si>
  <si>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</si>
  <si>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</si>
  <si>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</si>
  <si>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</si>
  <si>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</si>
  <si>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</si>
  <si>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</si>
  <si>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</si>
  <si>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</si>
  <si>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</si>
  <si>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</si>
  <si>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</si>
  <si>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</si>
  <si>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</si>
  <si>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</si>
  <si>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</si>
  <si>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</si>
  <si>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</si>
  <si>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</si>
  <si>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</si>
  <si>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</si>
  <si>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</si>
  <si>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</si>
  <si>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</si>
  <si>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</si>
  <si>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</si>
  <si>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</si>
  <si>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</si>
  <si>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</si>
  <si>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</si>
  <si>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</si>
  <si>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</si>
  <si>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</si>
  <si>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</si>
  <si>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</si>
  <si>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</si>
  <si>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</si>
  <si>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</si>
  <si>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</si>
  <si>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</si>
  <si>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</si>
  <si>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</si>
  <si>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</si>
  <si>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</si>
  <si>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</si>
  <si>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</si>
  <si>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</si>
  <si>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</si>
  <si>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</si>
  <si>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</si>
  <si>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</si>
  <si>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</si>
  <si>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</si>
  <si>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</si>
  <si>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</si>
  <si>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</si>
  <si>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</si>
  <si>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</si>
  <si>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</si>
  <si>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</si>
  <si>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</si>
  <si>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</si>
  <si>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</si>
  <si>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</si>
  <si>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</si>
  <si>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</si>
  <si>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</si>
  <si>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</si>
  <si>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</si>
  <si>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</si>
  <si>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</si>
  <si>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</si>
  <si>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</si>
  <si>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</si>
  <si>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</si>
  <si>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</si>
  <si>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</si>
  <si>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</si>
  <si>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</si>
  <si>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</si>
  <si>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</si>
  <si>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</si>
  <si>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</si>
  <si>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</si>
  <si>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</si>
  <si>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</si>
  <si>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</si>
  <si>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</si>
  <si>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</si>
  <si>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</si>
  <si>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</si>
  <si>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</si>
  <si>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</si>
  <si>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</si>
  <si>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</si>
  <si>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</si>
  <si>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</si>
  <si>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</si>
  <si>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</si>
  <si>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</si>
  <si>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</si>
  <si>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</si>
  <si>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</si>
  <si>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</si>
  <si>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</si>
  <si>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</si>
  <si>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</si>
  <si>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</si>
  <si>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</si>
  <si>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</si>
  <si>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</si>
  <si>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</si>
  <si>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</si>
  <si>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</si>
  <si>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</si>
  <si>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</si>
  <si>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</si>
  <si>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</si>
  <si>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</si>
  <si>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</si>
  <si>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</si>
  <si>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</si>
  <si>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</si>
  <si>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</si>
  <si>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</si>
  <si>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</si>
  <si>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</si>
  <si>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</si>
  <si>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</si>
  <si>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</si>
  <si>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</si>
  <si>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</si>
  <si>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</si>
  <si>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</si>
  <si>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</si>
  <si>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</si>
  <si>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</si>
  <si>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</si>
  <si>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</si>
  <si>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</si>
  <si>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</si>
  <si>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</si>
  <si>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</si>
  <si>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</si>
  <si>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</si>
  <si>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</si>
  <si>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</si>
  <si>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</si>
  <si>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</si>
  <si>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</si>
  <si>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</si>
  <si>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</si>
  <si>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</si>
  <si>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</si>
  <si>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</si>
  <si>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</si>
  <si>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</si>
  <si>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</si>
  <si>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</si>
  <si>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</si>
  <si>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</si>
  <si>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</si>
  <si>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</si>
  <si>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</si>
  <si>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</si>
  <si>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</si>
  <si>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</si>
  <si>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</si>
  <si>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</si>
  <si>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</si>
  <si>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</si>
  <si>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</si>
  <si>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</si>
  <si>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</si>
  <si>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</si>
  <si>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</si>
  <si>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</si>
  <si>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</si>
  <si>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</si>
  <si>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</si>
  <si>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</si>
  <si>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</si>
  <si>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</si>
  <si>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</si>
  <si>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</si>
  <si>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</si>
  <si>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</si>
  <si>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</si>
  <si>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</si>
  <si>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</si>
  <si>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</si>
  <si>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</si>
  <si>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</si>
  <si>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</si>
  <si>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</si>
  <si>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</si>
  <si>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</si>
  <si>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</si>
  <si>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</si>
  <si>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</si>
  <si>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</si>
  <si>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</si>
  <si>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</si>
  <si>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</si>
  <si>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</si>
  <si>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</si>
  <si>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</si>
  <si>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</si>
  <si>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</si>
  <si>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</si>
  <si>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</si>
  <si>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</si>
  <si>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</si>
  <si>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</si>
  <si>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</si>
  <si>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</si>
  <si>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</si>
  <si>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</si>
  <si>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</si>
  <si>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</si>
  <si>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</si>
  <si>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</si>
  <si>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</si>
  <si>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</si>
  <si>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</si>
  <si>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</si>
  <si>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</si>
  <si>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</si>
  <si>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</si>
  <si>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</si>
  <si>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</si>
  <si>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</si>
  <si>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</si>
  <si>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</si>
  <si>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</si>
  <si>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</si>
  <si>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</si>
  <si>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</si>
  <si>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</si>
  <si>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</si>
  <si>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</si>
  <si>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</si>
  <si>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</si>
  <si>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</si>
  <si>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</si>
  <si>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</si>
  <si>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</si>
  <si>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</si>
  <si>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</si>
  <si>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</si>
  <si>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</si>
  <si>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</si>
  <si>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</si>
  <si>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</si>
  <si>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</si>
  <si>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</si>
  <si>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</si>
  <si>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</si>
  <si>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</si>
  <si>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</si>
  <si>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</si>
  <si>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</si>
  <si>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</si>
  <si>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</si>
  <si>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</si>
  <si>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</si>
  <si>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</si>
  <si>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</si>
  <si>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</si>
  <si>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</si>
  <si>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</si>
  <si>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</si>
  <si>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</si>
  <si>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</si>
  <si>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</si>
  <si>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</si>
  <si>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</si>
  <si>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</si>
  <si>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</si>
  <si>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</si>
  <si>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</si>
  <si>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</si>
  <si>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</si>
  <si>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</si>
  <si>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</si>
  <si>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</si>
  <si>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</si>
  <si>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</si>
  <si>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</si>
  <si>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</si>
  <si>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</si>
  <si>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</si>
  <si>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</si>
  <si>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</si>
  <si>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</si>
  <si>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</si>
  <si>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</si>
  <si>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</si>
  <si>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</si>
  <si>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</si>
  <si>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</si>
  <si>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</si>
  <si>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</si>
  <si>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</si>
  <si>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</si>
  <si>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</si>
  <si>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</si>
  <si>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</si>
  <si>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</si>
  <si>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</si>
  <si>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</si>
  <si>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</si>
  <si>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</si>
  <si>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</si>
  <si>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</si>
  <si>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</si>
  <si>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</si>
  <si>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</si>
  <si>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</si>
  <si>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</si>
  <si>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</si>
  <si>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</si>
  <si>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</si>
  <si>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</si>
  <si>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</si>
  <si>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</si>
  <si>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</si>
  <si>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</si>
  <si>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</si>
  <si>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</si>
  <si>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</si>
  <si>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</si>
  <si>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</si>
  <si>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</si>
  <si>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</si>
  <si>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</si>
  <si>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</si>
  <si>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</si>
  <si>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</si>
  <si>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</si>
  <si>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</si>
  <si>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</si>
  <si>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</si>
  <si>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</si>
  <si>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</si>
  <si>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</si>
  <si>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</si>
  <si>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</si>
  <si>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</si>
  <si>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</si>
  <si>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</si>
  <si>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</si>
  <si>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</si>
  <si>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</si>
  <si>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</si>
  <si>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</si>
  <si>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</si>
  <si>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</si>
  <si>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</si>
  <si>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</si>
  <si>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</si>
  <si>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</si>
  <si>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</si>
  <si>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</si>
  <si>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</si>
  <si>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</si>
  <si>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</si>
  <si>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</si>
  <si>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</si>
  <si>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</si>
  <si>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</si>
  <si>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</si>
  <si>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</si>
  <si>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</si>
  <si>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</si>
  <si>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</si>
  <si>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</si>
  <si>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</si>
  <si>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</si>
  <si>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</si>
  <si>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</si>
  <si>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</si>
  <si>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</si>
  <si>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</si>
  <si>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</si>
  <si>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</si>
  <si>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</si>
  <si>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</si>
  <si>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</si>
  <si>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</si>
  <si>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</si>
  <si>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</si>
  <si>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</si>
  <si>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</si>
  <si>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</si>
  <si>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</si>
  <si>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</si>
  <si>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</si>
  <si>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</si>
  <si>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</si>
  <si>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</si>
  <si>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</si>
  <si>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</si>
  <si>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</si>
  <si>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</si>
  <si>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</si>
  <si>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</si>
  <si>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</si>
  <si>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</si>
  <si>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</si>
  <si>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</si>
  <si>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</si>
  <si>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</si>
  <si>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</si>
  <si>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</si>
  <si>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</si>
  <si>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</si>
  <si>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</si>
  <si>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</si>
  <si>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</si>
  <si>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</si>
  <si>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</si>
  <si>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</si>
  <si>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</si>
  <si>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</si>
  <si>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</si>
  <si>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</si>
  <si>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</si>
  <si>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</si>
  <si>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</si>
  <si>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</si>
  <si>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</si>
  <si>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</si>
  <si>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</si>
  <si>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</si>
  <si>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</si>
  <si>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</si>
  <si>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</si>
  <si>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</si>
  <si>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</si>
  <si>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</si>
  <si>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</si>
  <si>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</si>
  <si>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</si>
  <si>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</si>
  <si>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</si>
  <si>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</si>
  <si>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</si>
  <si>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</si>
  <si>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</si>
  <si>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</si>
  <si>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</si>
  <si>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</si>
  <si>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</si>
  <si>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</si>
  <si>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</si>
  <si>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</si>
  <si>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</si>
  <si>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</si>
  <si>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</si>
  <si>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</si>
  <si>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</si>
  <si>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</si>
  <si>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</si>
  <si>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</si>
  <si>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</si>
  <si>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</si>
  <si>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</si>
  <si>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</si>
  <si>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</si>
  <si>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</si>
  <si>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</si>
  <si>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</si>
  <si>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</si>
  <si>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</si>
  <si>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</si>
  <si>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</si>
  <si>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</si>
  <si>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</si>
  <si>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</si>
  <si>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</si>
  <si>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</si>
  <si>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</si>
  <si>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</si>
  <si>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</si>
  <si>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</si>
  <si>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</si>
  <si>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</si>
  <si>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</si>
  <si>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</si>
  <si>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</si>
  <si>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</si>
  <si>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</si>
  <si>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</si>
  <si>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</si>
  <si>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</si>
  <si>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</si>
  <si>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</si>
  <si>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</si>
  <si>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</si>
  <si>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</si>
  <si>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</si>
  <si>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</si>
  <si>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</si>
  <si>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</si>
  <si>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</si>
  <si>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</si>
  <si>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</si>
  <si>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</si>
  <si>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</si>
  <si>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</si>
  <si>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</si>
  <si>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</si>
  <si>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</si>
  <si>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</si>
  <si>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</si>
  <si>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</si>
  <si>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</si>
  <si>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</si>
  <si>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</si>
  <si>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</si>
  <si>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</si>
  <si>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</si>
  <si>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</si>
  <si>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</si>
  <si>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</si>
  <si>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</si>
  <si>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</si>
  <si>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</si>
  <si>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</si>
  <si>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</si>
  <si>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</si>
  <si>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</si>
  <si>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</si>
  <si>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</si>
  <si>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</si>
  <si>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</si>
  <si>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</si>
  <si>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</si>
  <si>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</si>
  <si>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</si>
  <si>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</si>
  <si>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</si>
  <si>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</si>
  <si>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</si>
  <si>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</si>
  <si>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</si>
  <si>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</si>
  <si>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</si>
  <si>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</si>
  <si>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</si>
  <si>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</si>
  <si>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</si>
  <si>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</si>
  <si>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</si>
  <si>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</si>
  <si>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</si>
  <si>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</si>
  <si>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</si>
  <si>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</si>
  <si>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</si>
  <si>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</si>
  <si>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</si>
  <si>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</si>
  <si>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</si>
  <si>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</si>
  <si>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</si>
  <si>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</si>
  <si>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</si>
  <si>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</si>
  <si>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</si>
  <si>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</si>
  <si>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</si>
  <si>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</si>
  <si>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</si>
  <si>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</si>
  <si>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</si>
  <si>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</si>
  <si>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</si>
  <si>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</si>
  <si>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</si>
  <si>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</si>
  <si>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</si>
  <si>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</si>
  <si>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</si>
  <si>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</si>
  <si>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</si>
  <si>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</si>
  <si>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</si>
  <si>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</si>
  <si>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</si>
  <si>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</si>
  <si>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</si>
  <si>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</si>
  <si>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</si>
  <si>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</si>
  <si>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</si>
  <si>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</si>
  <si>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</si>
  <si>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</si>
  <si>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</si>
  <si>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</si>
  <si>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</si>
  <si>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</si>
  <si>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</si>
  <si>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</si>
  <si>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</si>
  <si>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</si>
  <si>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</si>
  <si>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</si>
  <si>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</si>
  <si>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</si>
  <si>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</si>
  <si>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</si>
  <si>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</si>
  <si>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</si>
  <si>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</si>
  <si>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</si>
  <si>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</si>
  <si>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</si>
  <si>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</si>
  <si>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</si>
  <si>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</si>
  <si>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</si>
  <si>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</si>
  <si>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</si>
  <si>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</si>
  <si>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</si>
  <si>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</si>
  <si>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</si>
  <si>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</si>
  <si>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</si>
  <si>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</si>
  <si>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</si>
  <si>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</si>
  <si>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</si>
  <si>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</si>
  <si>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</si>
  <si>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</si>
  <si>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</si>
  <si>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</si>
  <si>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</si>
  <si>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</si>
  <si>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</si>
  <si>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</si>
  <si>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</si>
  <si>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</si>
  <si>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</si>
  <si>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</si>
  <si>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</si>
  <si>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</si>
  <si>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</si>
  <si>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</si>
  <si>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</si>
  <si>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</si>
  <si>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</si>
  <si>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</si>
  <si>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</si>
  <si>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</si>
  <si>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</si>
  <si>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</si>
  <si>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</si>
  <si>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</si>
  <si>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</si>
  <si>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</si>
  <si>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</si>
  <si>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</si>
  <si>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</si>
  <si>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</si>
  <si>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</si>
  <si>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</si>
  <si>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</si>
  <si>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</si>
  <si>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</si>
  <si>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</si>
  <si>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</si>
  <si>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</si>
  <si>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</si>
  <si>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</si>
  <si>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</si>
  <si>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</si>
  <si>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</si>
  <si>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</si>
  <si>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</si>
  <si>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</si>
  <si>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</si>
  <si>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</si>
  <si>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</si>
  <si>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</si>
  <si>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</si>
  <si>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</si>
  <si>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</si>
  <si>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</si>
  <si>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</si>
  <si>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</si>
  <si>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</si>
  <si>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</si>
  <si>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</si>
  <si>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</si>
  <si>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</si>
  <si>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</si>
  <si>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</si>
  <si>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</si>
  <si>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</si>
  <si>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</si>
  <si>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</si>
  <si>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</si>
  <si>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</si>
  <si>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</si>
  <si>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</si>
  <si>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</si>
  <si>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</si>
  <si>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</si>
  <si>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</si>
  <si>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</si>
  <si>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</si>
  <si>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</si>
  <si>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</si>
  <si>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</si>
  <si>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</si>
  <si>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</si>
  <si>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</si>
  <si>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</si>
  <si>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</si>
  <si>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</si>
  <si>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</si>
  <si>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</si>
  <si>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</si>
  <si>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</si>
  <si>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</si>
  <si>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</si>
  <si>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</si>
  <si>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</si>
  <si>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</si>
  <si>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</si>
  <si>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</si>
  <si>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</si>
  <si>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</si>
  <si>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</si>
  <si>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</si>
  <si>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</si>
  <si>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</si>
  <si>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</si>
  <si>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</si>
  <si>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</si>
  <si>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</si>
  <si>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</si>
  <si>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</si>
  <si>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</si>
  <si>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</si>
  <si>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</si>
  <si>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</si>
  <si>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</si>
  <si>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</si>
  <si>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</si>
  <si>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</si>
  <si>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</si>
  <si>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</si>
  <si>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</si>
  <si>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</si>
  <si>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</si>
  <si>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</si>
  <si>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</si>
  <si>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</si>
  <si>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</si>
  <si>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</si>
  <si>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</si>
  <si>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</si>
  <si>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</si>
  <si>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</si>
  <si>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</si>
  <si>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</si>
  <si>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</si>
  <si>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</si>
  <si>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</si>
  <si>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</si>
  <si>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</si>
  <si>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</si>
  <si>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</si>
  <si>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</si>
  <si>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</si>
  <si>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</si>
  <si>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</si>
  <si>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</si>
  <si>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</si>
  <si>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</si>
  <si>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</si>
  <si>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</si>
  <si>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</si>
  <si>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</si>
  <si>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</si>
  <si>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</si>
  <si>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</si>
  <si>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</si>
  <si>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</si>
  <si>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</si>
  <si>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</si>
  <si>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</si>
  <si>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</si>
  <si>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</si>
  <si>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</si>
  <si>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</si>
  <si>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</si>
  <si>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</si>
  <si>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</si>
  <si>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</si>
  <si>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</si>
  <si>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</si>
  <si>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</si>
  <si>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</si>
  <si>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</si>
  <si>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</si>
  <si>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</si>
  <si>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</si>
  <si>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</si>
  <si>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</si>
  <si>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</si>
  <si>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</si>
  <si>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</si>
  <si>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</si>
  <si>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</si>
  <si>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</si>
  <si>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</si>
  <si>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</si>
  <si>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</si>
  <si>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</si>
  <si>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</si>
  <si>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</si>
  <si>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</si>
  <si>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</si>
  <si>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</si>
  <si>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</si>
  <si>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</si>
  <si>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</si>
  <si>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</si>
  <si>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</si>
  <si>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</si>
  <si>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</si>
  <si>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</si>
  <si>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</si>
  <si>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</si>
  <si>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</si>
  <si>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</si>
  <si>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</si>
  <si>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</si>
  <si>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</si>
  <si>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</si>
  <si>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</si>
  <si>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</si>
  <si>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</si>
  <si>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</si>
  <si>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</si>
  <si>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</si>
  <si>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</si>
  <si>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</si>
  <si>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</si>
  <si>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</si>
  <si>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</si>
  <si>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</si>
  <si>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</si>
  <si>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</si>
  <si>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</si>
  <si>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</si>
  <si>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</si>
  <si>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</si>
  <si>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</si>
  <si>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</si>
  <si>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</si>
  <si>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</si>
  <si>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</si>
  <si>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</si>
  <si>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</si>
  <si>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</si>
  <si>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</si>
  <si>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</si>
  <si>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</si>
  <si>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</si>
  <si>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</si>
  <si>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</si>
  <si>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</si>
  <si>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</si>
  <si>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</si>
  <si>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</si>
  <si>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</si>
  <si>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</si>
  <si>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</si>
  <si>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</si>
  <si>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</si>
  <si>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</si>
  <si>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</si>
  <si>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</si>
  <si>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</si>
  <si>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</si>
  <si>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</si>
  <si>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</si>
  <si>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</si>
  <si>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</si>
  <si>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</si>
  <si>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</si>
  <si>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</si>
  <si>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</si>
  <si>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</si>
  <si>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</si>
  <si>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</si>
  <si>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</si>
  <si>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</si>
  <si>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</si>
  <si>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</si>
  <si>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</si>
  <si>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</si>
  <si>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</si>
  <si>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</si>
  <si>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</si>
  <si>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</si>
  <si>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</si>
  <si>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</si>
  <si>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</si>
  <si>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</si>
  <si>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</si>
  <si>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</si>
  <si>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</si>
  <si>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</si>
  <si>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</si>
  <si>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</si>
  <si>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</si>
  <si>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</si>
  <si>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</si>
  <si>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</si>
  <si>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</si>
  <si>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</si>
  <si>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</si>
  <si>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</si>
  <si>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</si>
  <si>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</si>
  <si>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</si>
  <si>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</si>
  <si>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</si>
  <si>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</si>
  <si>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</si>
  <si>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</si>
  <si>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</si>
  <si>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</si>
  <si>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</si>
  <si>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</si>
  <si>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</si>
  <si>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</si>
  <si>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</si>
  <si>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</si>
  <si>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</si>
  <si>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</si>
  <si>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</si>
  <si>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</si>
  <si>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</si>
  <si>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</si>
  <si>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</si>
  <si>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</si>
  <si>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</si>
  <si>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</si>
  <si>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</si>
  <si>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</si>
  <si>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</si>
  <si>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</si>
  <si>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</si>
  <si>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</si>
  <si>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</si>
  <si>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</si>
  <si>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</si>
  <si>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</si>
  <si>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</si>
  <si>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</si>
  <si>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</si>
  <si>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</si>
  <si>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</si>
  <si>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</si>
  <si>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</si>
  <si>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</si>
  <si>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</si>
  <si>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</si>
  <si>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</si>
  <si>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</si>
  <si>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</si>
  <si>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</si>
  <si>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</si>
  <si>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</si>
  <si>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</si>
  <si>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</si>
  <si>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</si>
  <si>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</si>
  <si>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</si>
  <si>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</si>
  <si>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</si>
  <si>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</si>
  <si>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</si>
  <si>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</si>
  <si>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</si>
  <si>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</si>
  <si>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</si>
  <si>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</si>
  <si>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</si>
  <si>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</si>
  <si>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</si>
  <si>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</si>
  <si>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</si>
  <si>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</si>
  <si>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</si>
  <si>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</si>
  <si>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</si>
  <si>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</si>
  <si>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</si>
  <si>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</si>
  <si>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</si>
  <si>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</si>
  <si>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</si>
  <si>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</si>
  <si>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</si>
  <si>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</si>
  <si>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</si>
  <si>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</si>
  <si>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</si>
  <si>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</si>
  <si>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</si>
  <si>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</si>
  <si>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</si>
  <si>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</si>
  <si>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</si>
  <si>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</si>
  <si>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</si>
  <si>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</si>
  <si>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</si>
  <si>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</si>
  <si>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</si>
  <si>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</si>
  <si>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</si>
  <si>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</si>
  <si>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</si>
  <si>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</si>
  <si>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</si>
  <si>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</si>
  <si>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</si>
  <si>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</si>
  <si>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</si>
  <si>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</si>
  <si>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</si>
  <si>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</si>
  <si>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</si>
  <si>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</si>
  <si>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</si>
  <si>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</si>
  <si>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</si>
  <si>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</si>
  <si>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</si>
  <si>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</si>
  <si>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</si>
  <si>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</si>
  <si>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</si>
  <si>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</si>
  <si>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</si>
  <si>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</si>
  <si>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</si>
  <si>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</si>
  <si>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</si>
  <si>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</si>
  <si>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</si>
  <si>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</si>
  <si>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</si>
  <si>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</si>
  <si>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</si>
  <si>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</si>
  <si>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</si>
  <si>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</si>
  <si>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</si>
  <si>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</si>
  <si>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</si>
  <si>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</si>
  <si>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</si>
  <si>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</si>
  <si>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</si>
  <si>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</si>
  <si>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</si>
  <si>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</si>
  <si>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</si>
  <si>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</si>
  <si>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</si>
  <si>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</si>
  <si>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</si>
  <si>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</si>
  <si>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</si>
  <si>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</si>
  <si>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</si>
  <si>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</si>
  <si>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</si>
  <si>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</si>
  <si>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</si>
  <si>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</si>
  <si>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</si>
  <si>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</si>
  <si>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</si>
  <si>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</si>
  <si>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</si>
  <si>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</si>
  <si>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</si>
  <si>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</si>
  <si>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</si>
  <si>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</si>
  <si>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</si>
  <si>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</si>
  <si>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</si>
  <si>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</si>
  <si>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</si>
  <si>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</si>
  <si>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</si>
  <si>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</si>
  <si>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</si>
  <si>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</si>
  <si>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</si>
  <si>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</si>
  <si>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</si>
  <si>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</si>
  <si>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</si>
  <si>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</si>
  <si>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</si>
  <si>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</si>
  <si>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</si>
  <si>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</si>
  <si>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</si>
  <si>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</si>
  <si>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</si>
  <si>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</si>
  <si>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</si>
  <si>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</si>
  <si>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</si>
  <si>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</si>
  <si>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</si>
  <si>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</si>
  <si>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</si>
  <si>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</si>
  <si>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</si>
  <si>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</si>
  <si>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</si>
  <si>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</si>
  <si>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</si>
  <si>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</si>
  <si>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</si>
  <si>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</si>
  <si>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</si>
  <si>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</si>
  <si>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</si>
  <si>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</si>
  <si>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</si>
  <si>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</si>
  <si>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</si>
  <si>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</si>
  <si>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</si>
  <si>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</si>
  <si>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</si>
  <si>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</si>
  <si>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</si>
  <si>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</si>
  <si>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</si>
  <si>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</si>
  <si>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</si>
  <si>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</si>
  <si>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</si>
  <si>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</si>
  <si>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</si>
  <si>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</si>
  <si>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</si>
  <si>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</si>
  <si>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</si>
  <si>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</si>
  <si>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</si>
  <si>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</si>
  <si>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</si>
  <si>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</si>
  <si>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</si>
  <si>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</si>
  <si>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</si>
  <si>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</si>
  <si>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</si>
  <si>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</si>
  <si>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</si>
  <si>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</si>
  <si>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</si>
  <si>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</si>
  <si>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</si>
  <si>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</si>
  <si>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</si>
  <si>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</si>
  <si>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</si>
  <si>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</si>
  <si>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</si>
  <si>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</si>
  <si>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</si>
  <si>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</si>
  <si>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</si>
  <si>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</si>
  <si>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</si>
  <si>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</si>
  <si>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</si>
  <si>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</si>
  <si>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</si>
  <si>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</si>
  <si>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</si>
  <si>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</si>
  <si>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</si>
  <si>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</si>
  <si>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</si>
  <si>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</si>
  <si>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</si>
  <si>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</si>
  <si>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</si>
  <si>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</si>
  <si>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</si>
  <si>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</si>
  <si>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</si>
  <si>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</si>
  <si>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</si>
  <si>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</si>
  <si>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</si>
  <si>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</si>
  <si>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</si>
  <si>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</si>
  <si>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</si>
  <si>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</si>
  <si>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</si>
  <si>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</si>
  <si>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</si>
  <si>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</si>
  <si>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</si>
  <si>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</si>
  <si>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</si>
  <si>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</si>
  <si>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</si>
  <si>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</si>
  <si>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</si>
  <si>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</si>
  <si>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</si>
  <si>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</si>
  <si>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</si>
  <si>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</si>
  <si>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</si>
  <si>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</si>
  <si>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</si>
  <si>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</si>
  <si>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</si>
  <si>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</si>
  <si>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</si>
  <si>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</si>
  <si>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</si>
  <si>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</si>
  <si>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</si>
  <si>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</si>
  <si>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</si>
  <si>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</si>
  <si>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</si>
  <si>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</si>
  <si>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</si>
  <si>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</si>
  <si>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</si>
  <si>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</si>
  <si>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</si>
  <si>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</si>
  <si>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</si>
  <si>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</si>
  <si>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</si>
  <si>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</si>
  <si>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</si>
  <si>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</si>
  <si>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</si>
  <si>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</si>
  <si>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</si>
  <si>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</si>
  <si>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</si>
  <si>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</si>
  <si>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</si>
  <si>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</si>
  <si>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</si>
  <si>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</si>
  <si>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</si>
  <si>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</si>
  <si>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</si>
  <si>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</si>
  <si>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</si>
  <si>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</si>
  <si>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</si>
  <si>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</si>
  <si>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</si>
  <si>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</si>
  <si>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</si>
  <si>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</si>
  <si>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</si>
  <si>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</si>
  <si>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</si>
  <si>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</si>
  <si>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</si>
  <si>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</si>
  <si>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</si>
  <si>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</si>
  <si>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</si>
  <si>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</si>
  <si>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</si>
  <si>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</si>
  <si>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</si>
  <si>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</si>
  <si>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</si>
  <si>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</si>
  <si>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</si>
  <si>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</si>
  <si>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</si>
  <si>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</si>
  <si>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</si>
  <si>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</si>
  <si>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</si>
  <si>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</si>
  <si>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</si>
  <si>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</si>
  <si>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</si>
  <si>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</si>
  <si>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</si>
  <si>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</si>
  <si>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</si>
  <si>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</si>
  <si>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</si>
  <si>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</si>
  <si>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</si>
  <si>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</si>
  <si>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</si>
  <si>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</si>
  <si>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</si>
  <si>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</si>
  <si>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</si>
  <si>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</si>
  <si>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</si>
  <si>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</si>
  <si>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</si>
  <si>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</si>
  <si>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</si>
  <si>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</si>
  <si>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</si>
  <si>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</si>
  <si>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</si>
  <si>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</si>
  <si>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</si>
  <si>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</si>
  <si>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</si>
  <si>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</si>
  <si>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</si>
  <si>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</si>
  <si>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</si>
  <si>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</si>
  <si>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</si>
  <si>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</si>
  <si>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</si>
  <si>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</si>
  <si>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</si>
  <si>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</si>
  <si>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</si>
  <si>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</si>
  <si>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</si>
  <si>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</si>
  <si>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</si>
  <si>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</si>
  <si>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</si>
  <si>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</si>
  <si>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</si>
  <si>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</si>
  <si>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</si>
  <si>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</si>
  <si>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</si>
  <si>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</si>
  <si>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</si>
  <si>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</si>
  <si>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</si>
  <si>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</si>
  <si>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</si>
  <si>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</si>
  <si>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</si>
  <si>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</si>
  <si>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</si>
  <si>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</si>
  <si>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</si>
  <si>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</si>
  <si>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</si>
  <si>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</si>
  <si>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</si>
  <si>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</si>
  <si>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</si>
  <si>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</si>
  <si>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</si>
  <si>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</si>
  <si>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</si>
  <si>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</si>
  <si>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</si>
  <si>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</si>
  <si>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</si>
  <si>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</si>
  <si>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</si>
  <si>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</si>
  <si>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</si>
  <si>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</si>
  <si>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</si>
  <si>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</si>
  <si>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</si>
  <si>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</si>
  <si>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</si>
  <si>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</si>
  <si>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</si>
  <si>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</si>
  <si>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</si>
  <si>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</si>
  <si>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</si>
  <si>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</si>
  <si>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</si>
  <si>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</si>
  <si>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</si>
  <si>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</si>
  <si>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</si>
  <si>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</si>
  <si>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</si>
  <si>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</si>
  <si>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</si>
  <si>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</si>
  <si>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</si>
  <si>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</si>
  <si>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</si>
  <si>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</si>
  <si>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</si>
  <si>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</si>
  <si>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</si>
  <si>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</si>
  <si>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</si>
  <si>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</si>
  <si>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</si>
  <si>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</si>
  <si>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</si>
  <si>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</si>
  <si>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</si>
  <si>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</si>
  <si>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</si>
  <si>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</si>
  <si>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</si>
  <si>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</si>
  <si>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</si>
  <si>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</si>
  <si>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</si>
  <si>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</si>
  <si>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</si>
  <si>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</si>
  <si>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</si>
  <si>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</si>
  <si>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</si>
  <si>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</si>
  <si>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</si>
  <si>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</si>
  <si>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</si>
  <si>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</si>
  <si>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</si>
  <si>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</si>
  <si>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</si>
  <si>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</si>
  <si>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</si>
  <si>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</si>
  <si>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</si>
  <si>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</si>
  <si>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</si>
  <si>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</si>
  <si>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</si>
  <si>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</si>
  <si>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</si>
  <si>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</si>
  <si>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</si>
  <si>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</si>
  <si>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</si>
  <si>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</si>
  <si>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</si>
  <si>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</si>
  <si>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</si>
  <si>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</si>
  <si>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</si>
  <si>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</si>
  <si>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</si>
  <si>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</si>
  <si>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</si>
  <si>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</si>
  <si>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</si>
  <si>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</si>
  <si>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</si>
  <si>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</si>
  <si>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</si>
  <si>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</si>
  <si>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</si>
  <si>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</si>
  <si>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</si>
  <si>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</si>
  <si>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</si>
  <si>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</si>
  <si>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</si>
  <si>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</si>
  <si>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</si>
  <si>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</si>
  <si>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</si>
  <si>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</si>
  <si>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</si>
  <si>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</si>
  <si>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</si>
  <si>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</si>
  <si>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</si>
  <si>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</si>
  <si>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</si>
  <si>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</si>
  <si>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</si>
  <si>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</si>
  <si>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</si>
  <si>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</si>
  <si>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</si>
  <si>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</si>
  <si>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</si>
  <si>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</si>
  <si>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</si>
  <si>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</si>
  <si>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</si>
  <si>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</si>
  <si>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</si>
  <si>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</si>
  <si>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</si>
  <si>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</si>
  <si>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</si>
  <si>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</si>
  <si>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</si>
  <si>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</si>
  <si>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</si>
  <si>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</si>
  <si>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</si>
  <si>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</si>
  <si>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</si>
  <si>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</si>
  <si>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</si>
  <si>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</si>
  <si>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</si>
  <si>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</si>
  <si>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</si>
  <si>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</si>
  <si>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</si>
  <si>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</si>
  <si>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</si>
  <si>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</si>
  <si>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</si>
  <si>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</si>
  <si>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</si>
  <si>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</si>
  <si>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</si>
  <si>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</si>
  <si>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</si>
  <si>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</si>
  <si>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</si>
  <si>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</si>
  <si>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</si>
  <si>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</si>
  <si>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</si>
  <si>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</si>
  <si>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</si>
  <si>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</si>
  <si>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</si>
  <si>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</si>
  <si>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</si>
  <si>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</si>
  <si>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</si>
  <si>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</si>
  <si>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</si>
  <si>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</si>
  <si>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</si>
  <si>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</si>
  <si>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</si>
  <si>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</si>
  <si>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</si>
  <si>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</si>
  <si>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</si>
  <si>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</si>
  <si>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</si>
  <si>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</si>
  <si>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</si>
  <si>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</si>
  <si>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</si>
  <si>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</si>
  <si>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</si>
  <si>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</si>
  <si>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</si>
  <si>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</si>
  <si>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</si>
  <si>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</si>
  <si>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</si>
  <si>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</si>
  <si>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</si>
  <si>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</si>
  <si>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</si>
  <si>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</si>
  <si>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</si>
  <si>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</si>
  <si>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</si>
  <si>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</si>
  <si>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</si>
  <si>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</si>
  <si>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</si>
  <si>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</si>
  <si>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</si>
  <si>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</si>
  <si>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</si>
  <si>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</si>
  <si>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</si>
  <si>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</si>
  <si>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</si>
  <si>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</si>
  <si>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</si>
  <si>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</si>
  <si>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</si>
  <si>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</si>
  <si>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</si>
  <si>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</si>
  <si>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</si>
  <si>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</si>
  <si>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</si>
  <si>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</si>
  <si>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</si>
  <si>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</si>
  <si>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</si>
  <si>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</si>
  <si>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</si>
  <si>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</si>
  <si>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</si>
  <si>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</si>
  <si>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</si>
  <si>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</si>
  <si>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</si>
  <si>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</si>
  <si>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</si>
  <si>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</si>
  <si>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</si>
  <si>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</si>
  <si>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</si>
  <si>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</si>
  <si>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</si>
  <si>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</si>
  <si>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</si>
  <si>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</si>
  <si>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</si>
  <si>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</si>
  <si>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</si>
  <si>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</si>
  <si>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</si>
  <si>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</si>
  <si>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</si>
  <si>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</si>
  <si>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</si>
  <si>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</si>
  <si>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</si>
  <si>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</si>
  <si>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</si>
  <si>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</si>
  <si>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</si>
  <si>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</si>
  <si>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</si>
  <si>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</si>
  <si>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</si>
  <si>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</si>
  <si>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</si>
  <si>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</si>
  <si>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</si>
  <si>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</si>
  <si>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</si>
  <si>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</si>
  <si>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</si>
  <si>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</si>
  <si>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</si>
  <si>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</si>
  <si>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</si>
  <si>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</si>
  <si>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</si>
  <si>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</si>
  <si>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</si>
  <si>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</si>
  <si>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</si>
  <si>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</si>
  <si>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</si>
  <si>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</si>
  <si>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</si>
  <si>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</si>
  <si>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</si>
  <si>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</si>
  <si>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</si>
  <si>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</si>
  <si>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</si>
  <si>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</si>
  <si>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</si>
  <si>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</si>
  <si>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</si>
  <si>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</si>
  <si>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</si>
  <si>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</si>
  <si>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</si>
  <si>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</si>
  <si>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</si>
  <si>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</si>
  <si>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</si>
  <si>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</si>
  <si>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</si>
  <si>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</si>
  <si>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</si>
  <si>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</si>
  <si>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</si>
  <si>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</si>
  <si>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</si>
  <si>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</si>
  <si>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</si>
  <si>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</si>
  <si>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</si>
  <si>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</si>
  <si>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</si>
  <si>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</si>
  <si>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</si>
  <si>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</si>
  <si>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</si>
  <si>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</si>
  <si>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</si>
  <si>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</si>
  <si>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</si>
  <si>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</si>
  <si>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</si>
  <si>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</si>
  <si>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</si>
  <si>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</si>
  <si>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</si>
  <si>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</si>
  <si>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</si>
  <si>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</si>
  <si>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</si>
  <si>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</si>
  <si>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</si>
  <si>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</si>
  <si>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</si>
  <si>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</si>
  <si>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</si>
  <si>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</si>
  <si>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</si>
  <si>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</si>
  <si>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</si>
  <si>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</si>
  <si>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</si>
  <si>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</si>
  <si>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</si>
  <si>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</si>
  <si>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</si>
  <si>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</si>
  <si>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</si>
  <si>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</si>
  <si>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</si>
  <si>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</si>
  <si>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</si>
  <si>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</si>
  <si>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</si>
  <si>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</si>
  <si>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</si>
  <si>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</si>
  <si>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</si>
  <si>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</si>
  <si>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</si>
  <si>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</si>
  <si>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</si>
  <si>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</si>
  <si>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</si>
  <si>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</si>
  <si>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</si>
  <si>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</si>
  <si>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</si>
  <si>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</si>
  <si>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</si>
  <si>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</si>
  <si>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</si>
  <si>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</si>
  <si>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</si>
  <si>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</si>
  <si>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</si>
  <si>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</si>
  <si>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</si>
  <si>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</si>
  <si>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</si>
  <si>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</si>
  <si>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</si>
  <si>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</si>
  <si>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</si>
  <si>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</si>
  <si>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</si>
  <si>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</si>
  <si>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</si>
  <si>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</si>
  <si>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</si>
  <si>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</si>
  <si>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</si>
  <si>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</si>
  <si>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</si>
  <si>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</si>
  <si>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</si>
  <si>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</si>
  <si>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</si>
  <si>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</si>
  <si>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</si>
  <si>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</si>
  <si>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</si>
  <si>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</si>
  <si>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</si>
  <si>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</si>
  <si>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</si>
  <si>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</si>
  <si>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</si>
  <si>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</si>
  <si>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</si>
  <si>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</si>
  <si>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</si>
  <si>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</si>
  <si>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</si>
  <si>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</si>
  <si>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</si>
  <si>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</si>
  <si>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</si>
  <si>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</si>
  <si>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</si>
  <si>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</si>
  <si>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</si>
  <si>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</si>
  <si>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</si>
  <si>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</si>
  <si>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</si>
  <si>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</si>
  <si>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</si>
  <si>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</si>
  <si>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</si>
  <si>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</si>
  <si>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</si>
  <si>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</si>
  <si>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</si>
  <si>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</si>
  <si>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</si>
  <si>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</si>
  <si>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</si>
  <si>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</si>
  <si>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</si>
  <si>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</si>
  <si>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</si>
  <si>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</si>
  <si>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</si>
  <si>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</si>
  <si>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</si>
  <si>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</si>
  <si>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</si>
  <si>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</si>
  <si>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</si>
  <si>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</si>
  <si>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</si>
  <si>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</si>
  <si>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</si>
  <si>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</si>
  <si>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</si>
  <si>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</si>
  <si>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</si>
  <si>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</si>
  <si>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</si>
  <si>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</si>
  <si>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</si>
  <si>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</si>
  <si>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</si>
  <si>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</si>
  <si>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</si>
  <si>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</si>
  <si>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</si>
  <si>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</si>
  <si>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</si>
  <si>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</si>
  <si>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</si>
  <si>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</si>
  <si>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</si>
  <si>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</si>
  <si>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</si>
  <si>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</si>
  <si>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</si>
  <si>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</si>
  <si>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</si>
  <si>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</si>
  <si>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</si>
  <si>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</si>
  <si>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</si>
  <si>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</si>
  <si>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</si>
  <si>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</si>
  <si>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</si>
  <si>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</si>
  <si>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</si>
  <si>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</si>
  <si>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</si>
  <si>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</si>
  <si>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</si>
  <si>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</si>
  <si>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</si>
  <si>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</si>
  <si>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</si>
  <si>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</si>
  <si>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</si>
  <si>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</si>
  <si>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</si>
  <si>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</si>
  <si>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</si>
  <si>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</si>
  <si>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</si>
  <si>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</si>
  <si>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</si>
  <si>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</si>
  <si>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</si>
  <si>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</si>
  <si>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</si>
  <si>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</si>
  <si>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</si>
  <si>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</si>
  <si>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</si>
  <si>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</si>
  <si>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</si>
  <si>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</si>
  <si>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</si>
  <si>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</si>
  <si>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</si>
  <si>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</si>
  <si>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</si>
  <si>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</si>
  <si>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</si>
  <si>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</si>
  <si>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</si>
  <si>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</si>
  <si>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</si>
  <si>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</si>
  <si>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</si>
  <si>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</si>
  <si>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</si>
  <si>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</si>
  <si>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</si>
  <si>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</si>
  <si>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</si>
  <si>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</si>
  <si>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</si>
  <si>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</si>
  <si>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</si>
  <si>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</si>
  <si>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</si>
  <si>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</si>
  <si>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</si>
  <si>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</si>
  <si>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</si>
  <si>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</si>
  <si>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</si>
  <si>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</si>
  <si>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</si>
  <si>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</si>
  <si>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</si>
  <si>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</si>
  <si>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</si>
  <si>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</si>
  <si>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</si>
  <si>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</si>
  <si>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</si>
  <si>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</si>
  <si>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</si>
  <si>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</si>
  <si>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</si>
  <si>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</si>
  <si>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</si>
  <si>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</si>
  <si>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</si>
  <si>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</si>
  <si>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</si>
  <si>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</si>
  <si>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</si>
  <si>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</si>
  <si>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</si>
  <si>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</si>
  <si>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</si>
  <si>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</si>
  <si>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</si>
  <si>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</si>
  <si>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</si>
  <si>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</si>
  <si>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</si>
  <si>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</si>
  <si>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</si>
  <si>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</si>
  <si>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</si>
  <si>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</si>
  <si>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</si>
  <si>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</si>
  <si>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</si>
  <si>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</si>
  <si>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</si>
  <si>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</si>
  <si>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</si>
  <si>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</si>
  <si>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</si>
  <si>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</si>
  <si>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</si>
  <si>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</si>
  <si>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</si>
  <si>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</si>
  <si>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</si>
  <si>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</si>
  <si>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</si>
  <si>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</si>
  <si>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</si>
  <si>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</si>
  <si>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</si>
  <si>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</si>
  <si>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</si>
  <si>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</si>
  <si>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</si>
  <si>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</si>
  <si>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</si>
  <si>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</si>
  <si>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</si>
  <si>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</si>
  <si>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</si>
  <si>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</si>
  <si>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</si>
  <si>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</si>
  <si>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</si>
  <si>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</si>
  <si>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</si>
  <si>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</si>
  <si>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</si>
  <si>
    <t>Остаток на 02.03</t>
  </si>
  <si>
    <t>09-15.03</t>
  </si>
  <si>
    <r>
      <t xml:space="preserve">Остаток на 16.03
</t>
    </r>
    <r>
      <rPr>
        <i/>
        <sz val="9"/>
        <rFont val="Calibri"/>
        <family val="2"/>
        <charset val="204"/>
      </rPr>
      <t>Отчет 23</t>
    </r>
  </si>
  <si>
    <r>
      <t xml:space="preserve">Остаток на 10.03
</t>
    </r>
    <r>
      <rPr>
        <i/>
        <sz val="9"/>
        <rFont val="Calibri"/>
        <family val="2"/>
        <charset val="204"/>
      </rPr>
      <t>Отчет 23</t>
    </r>
  </si>
  <si>
    <t>02-08.03 очки</t>
  </si>
  <si>
    <t>02-08.03 туники</t>
  </si>
  <si>
    <t>85567150-0125-3</t>
  </si>
  <si>
    <t>Услуги партнёров</t>
  </si>
  <si>
    <t>0116818459-0057-3</t>
  </si>
  <si>
    <t>0215037795-0045-10</t>
  </si>
  <si>
    <t>69854092-0350-23</t>
  </si>
  <si>
    <t>46783639-0358-6</t>
  </si>
  <si>
    <t>61345804-1709-1</t>
  </si>
  <si>
    <t>0138361568-0676-1</t>
  </si>
  <si>
    <t>40856554-0039-4</t>
  </si>
  <si>
    <t>97939550-0159</t>
  </si>
  <si>
    <t>85301079-0155</t>
  </si>
  <si>
    <t>0115200084-0082</t>
  </si>
  <si>
    <t>0124470524-0072-1</t>
  </si>
  <si>
    <t>55171852-1145-1</t>
  </si>
  <si>
    <t>55171852-1143-1</t>
  </si>
  <si>
    <t>77833269-0128-1</t>
  </si>
  <si>
    <t>35918205-1577-1</t>
  </si>
  <si>
    <t>45880742-0083-1</t>
  </si>
  <si>
    <t>0153071038-0084-1</t>
  </si>
  <si>
    <t>35918205-1577-2</t>
  </si>
  <si>
    <t>0126420926-0120-1</t>
  </si>
  <si>
    <t>02697408-0266-5</t>
  </si>
  <si>
    <t>0158188201-0036-1</t>
  </si>
  <si>
    <t>0148193079-0189</t>
  </si>
  <si>
    <t>0155963125-0133-1</t>
  </si>
  <si>
    <t>08352033-0228-2</t>
  </si>
  <si>
    <t>68182614-0163-6</t>
  </si>
  <si>
    <t>35918205-1588-1</t>
  </si>
  <si>
    <t>37395191-2887-7</t>
  </si>
  <si>
    <t>37395191-2887-5</t>
  </si>
  <si>
    <t>37395191-2887-2</t>
  </si>
  <si>
    <t>87958009-0229-1</t>
  </si>
  <si>
    <t>0244299980-0002-9</t>
  </si>
  <si>
    <t>15253322-0347-5</t>
  </si>
  <si>
    <t>15253322-0347-9</t>
  </si>
  <si>
    <t>0126737966-0048-4</t>
  </si>
  <si>
    <t>02116228-0131-1</t>
  </si>
  <si>
    <t>73810355-0482</t>
  </si>
  <si>
    <t>0176380994-0258-1</t>
  </si>
  <si>
    <t>39977485-0644-1</t>
  </si>
  <si>
    <t>33450961-1362-3</t>
  </si>
  <si>
    <t>45514838-0831-6</t>
  </si>
  <si>
    <t>76030104-0108-5</t>
  </si>
  <si>
    <t>0152265194-0084-5</t>
  </si>
  <si>
    <t>88783664-0051</t>
  </si>
  <si>
    <t>0113373760-0327-1</t>
  </si>
  <si>
    <t>0170545436-0016-1</t>
  </si>
  <si>
    <t>38143215-0046-1</t>
  </si>
  <si>
    <t>0160701621-0018</t>
  </si>
  <si>
    <t>81281578-0253-1</t>
  </si>
  <si>
    <t>04594003-1058</t>
  </si>
  <si>
    <t>0138397105-0168-1</t>
  </si>
  <si>
    <t>75044148-0120-1</t>
  </si>
  <si>
    <t>0127348649-0026</t>
  </si>
  <si>
    <t>0121327987-0027</t>
  </si>
  <si>
    <t>16261756-3340-7</t>
  </si>
  <si>
    <t>86849554-0058-1</t>
  </si>
  <si>
    <t>59937850-0137-1</t>
  </si>
  <si>
    <t>79668794-1467-1</t>
  </si>
  <si>
    <t>0104072469-0062-2</t>
  </si>
  <si>
    <t>77805146-0396-7</t>
  </si>
  <si>
    <t>0111319719-0053</t>
  </si>
  <si>
    <t>74104562-0174-1</t>
  </si>
  <si>
    <t>72041811-0804-1</t>
  </si>
  <si>
    <t>28189252-0065-1</t>
  </si>
  <si>
    <t>0196669571-0135</t>
  </si>
  <si>
    <t>0126482357-0248-1</t>
  </si>
  <si>
    <t>0186658406-0037</t>
  </si>
  <si>
    <t>0200210843-0088-1</t>
  </si>
  <si>
    <t>52955085-0320-4</t>
  </si>
  <si>
    <t>0138448263-0153-1</t>
  </si>
  <si>
    <t>57683094-0036-1</t>
  </si>
  <si>
    <t>84474154-0034-1</t>
  </si>
  <si>
    <t>41510983-0176-1</t>
  </si>
  <si>
    <t>0142995331-0078-1</t>
  </si>
  <si>
    <t>17282259-0167-1</t>
  </si>
  <si>
    <t>43529363-0269-1</t>
  </si>
  <si>
    <t>70315431-0265-4</t>
  </si>
  <si>
    <t>0241263088-0015-1</t>
  </si>
  <si>
    <t>0239493662-0018-1</t>
  </si>
  <si>
    <t>26493907-0611-9</t>
  </si>
  <si>
    <t>26493907-0611-7</t>
  </si>
  <si>
    <t>0164847974-0318-1</t>
  </si>
  <si>
    <t>0164847974-0318-4</t>
  </si>
  <si>
    <t>0127956138-0062</t>
  </si>
  <si>
    <t>0186730585-0014</t>
  </si>
  <si>
    <t>08225464-0487-1</t>
  </si>
  <si>
    <t>33450961-1362-1</t>
  </si>
  <si>
    <t>97939550-0159-1</t>
  </si>
  <si>
    <t>97939550-0159-3</t>
  </si>
  <si>
    <t>0159736730-0026-1</t>
  </si>
  <si>
    <t>0127348649-0026-1</t>
  </si>
  <si>
    <t>47206916-0317-1</t>
  </si>
  <si>
    <t>52561192-0564</t>
  </si>
  <si>
    <t>36091318-0361-1</t>
  </si>
  <si>
    <t>0127548681-0049</t>
  </si>
  <si>
    <t>92583271-0292</t>
  </si>
  <si>
    <t>0148325948-0098-1</t>
  </si>
  <si>
    <t>62598385-0479</t>
  </si>
  <si>
    <t>05698886-0535</t>
  </si>
  <si>
    <t>0180653747-0050-13</t>
  </si>
  <si>
    <t>17760065-0232</t>
  </si>
  <si>
    <t>59507179-0278</t>
  </si>
  <si>
    <t>0117389541-0057</t>
  </si>
  <si>
    <t>33326388-0399-7</t>
  </si>
  <si>
    <t>44070351-0075-1</t>
  </si>
  <si>
    <t>0152188849-0132-1</t>
  </si>
  <si>
    <t>15310146-0316-7</t>
  </si>
  <si>
    <t>17803157-0117-3</t>
  </si>
  <si>
    <t>0163852427-0095-1</t>
  </si>
  <si>
    <t>62374306-0581-1</t>
  </si>
  <si>
    <t>81944016-0207-1</t>
  </si>
  <si>
    <t>50613048-0367-5</t>
  </si>
  <si>
    <t>0122633627-0268</t>
  </si>
  <si>
    <t>73599872-0085-1</t>
  </si>
  <si>
    <t>18920620-0619-1</t>
  </si>
  <si>
    <t>0191139348-0157-9</t>
  </si>
  <si>
    <t>0191139348-0157-1</t>
  </si>
  <si>
    <t>0132308568-0025-4</t>
  </si>
  <si>
    <t>23571691-0027</t>
  </si>
  <si>
    <t>0102891871-0045</t>
  </si>
  <si>
    <t>0126577965-0153-1</t>
  </si>
  <si>
    <t>85926749-0069-1</t>
  </si>
  <si>
    <t>85926749-0069-3</t>
  </si>
  <si>
    <t>61167777-0391</t>
  </si>
  <si>
    <t>0171897252-0097</t>
  </si>
  <si>
    <t>70421742-0976-1</t>
  </si>
  <si>
    <t>0148065739-0009</t>
  </si>
  <si>
    <t>99660680-0017</t>
  </si>
  <si>
    <t>61797636-0331</t>
  </si>
  <si>
    <t>0143984043-0045</t>
  </si>
  <si>
    <t>0149586098-0208-2</t>
  </si>
  <si>
    <t>0149586098-0208-1</t>
  </si>
  <si>
    <t>49022979-0366-1</t>
  </si>
  <si>
    <t>0129311475-0201-5</t>
  </si>
  <si>
    <t>0140428324-0033-1</t>
  </si>
  <si>
    <t>0116629292-0261-1</t>
  </si>
  <si>
    <t>0127956138-0062-1</t>
  </si>
  <si>
    <t>0202026529-0096</t>
  </si>
  <si>
    <t>0122416602-0110-1</t>
  </si>
  <si>
    <t>0149682487-0804</t>
  </si>
  <si>
    <t>0108840093-0107-11</t>
  </si>
  <si>
    <t>47869354-0082-5</t>
  </si>
  <si>
    <t>05906652-0370-11</t>
  </si>
  <si>
    <t>34800193-0321</t>
  </si>
  <si>
    <t>36544927-1939-1</t>
  </si>
  <si>
    <t>67701219-0054-13</t>
  </si>
  <si>
    <t>0197432447-0035-1</t>
  </si>
  <si>
    <t>81224013-0186-11</t>
  </si>
  <si>
    <t>0113791921-0019</t>
  </si>
  <si>
    <t>30015208-0025-7</t>
  </si>
  <si>
    <t>74304145-0722-3</t>
  </si>
  <si>
    <t>74304145-0722-1</t>
  </si>
  <si>
    <t>0205422262-0082</t>
  </si>
  <si>
    <t>0111179896-0517-5</t>
  </si>
  <si>
    <t>0111179896-0517-1</t>
  </si>
  <si>
    <t>80209233-0269-1</t>
  </si>
  <si>
    <t>38933244-0269-3</t>
  </si>
  <si>
    <t>64558182-0391-1</t>
  </si>
  <si>
    <t>65989080-0508-1</t>
  </si>
  <si>
    <t>0159142723-0087-1</t>
  </si>
  <si>
    <t>53079983-0033</t>
  </si>
  <si>
    <t>32135360-0220-1</t>
  </si>
  <si>
    <t>51387392-0146</t>
  </si>
  <si>
    <t>0103087498-0079-1</t>
  </si>
  <si>
    <t>73447162-0171</t>
  </si>
  <si>
    <t>65989080-0508-2</t>
  </si>
  <si>
    <t>37643115-0301-1</t>
  </si>
  <si>
    <t>0186730585-0015</t>
  </si>
  <si>
    <t>43474637-0086</t>
  </si>
  <si>
    <t>0132285696-0040-1</t>
  </si>
  <si>
    <t>26177378-0157-2</t>
  </si>
  <si>
    <t>0121072462-0031-1</t>
  </si>
  <si>
    <t>94464819-0036-1</t>
  </si>
  <si>
    <t>39127366-0608-7</t>
  </si>
  <si>
    <t>0170741205-0117-9</t>
  </si>
  <si>
    <t>0156197933-0116-1</t>
  </si>
  <si>
    <t>0155173748-0223</t>
  </si>
  <si>
    <t>72044695-0309-2</t>
  </si>
  <si>
    <t>31925469-0398-23</t>
  </si>
  <si>
    <t>74042497-0424-9</t>
  </si>
  <si>
    <t>81868468-0223-5</t>
  </si>
  <si>
    <t>16107367-0128</t>
  </si>
  <si>
    <t>78380694-0119-2</t>
  </si>
  <si>
    <t>2000043834810</t>
  </si>
  <si>
    <t>72909375-0721</t>
  </si>
  <si>
    <t>0121521625-0011-1</t>
  </si>
  <si>
    <t>50438593-0776-1</t>
  </si>
  <si>
    <t>0216113198-0032-3</t>
  </si>
  <si>
    <t>0184957248-0248</t>
  </si>
  <si>
    <t>17109595-0161-2</t>
  </si>
  <si>
    <t>36385422-0125-4</t>
  </si>
  <si>
    <t>41256715-0438-1</t>
  </si>
  <si>
    <t>0139339093-0044-1</t>
  </si>
  <si>
    <t>55171852-1144-1</t>
  </si>
  <si>
    <t>91143443-0194-1</t>
  </si>
  <si>
    <t>39972477-1847-1</t>
  </si>
  <si>
    <t>32445937-0065</t>
  </si>
  <si>
    <t>09431886-0178-2</t>
  </si>
  <si>
    <t>0183544827-0052-1</t>
  </si>
  <si>
    <t>0143984043-0045-1</t>
  </si>
  <si>
    <t>41259784-0176-1</t>
  </si>
  <si>
    <t>15518599-0113</t>
  </si>
  <si>
    <t>04594003-1058-1</t>
  </si>
  <si>
    <t>53057457-0097-1</t>
  </si>
  <si>
    <t>03147347-0595-4</t>
  </si>
  <si>
    <t>03147347-0595-7</t>
  </si>
  <si>
    <t>03147347-0595-1</t>
  </si>
  <si>
    <t>34433748-0268-1</t>
  </si>
  <si>
    <t>75693760-0129-1</t>
  </si>
  <si>
    <t>0136094010-0088</t>
  </si>
  <si>
    <t>98944706-0175</t>
  </si>
  <si>
    <t>80738974-0153</t>
  </si>
  <si>
    <t>76749872-0017</t>
  </si>
  <si>
    <t>83427173-0143-1</t>
  </si>
  <si>
    <t>24595592-0279-1</t>
  </si>
  <si>
    <t>61095682-0461</t>
  </si>
  <si>
    <t>0162974681-0132-1</t>
  </si>
  <si>
    <t>66912639-0452-1</t>
  </si>
  <si>
    <t>0111319719-0053-1</t>
  </si>
  <si>
    <t>89572359-1173</t>
  </si>
  <si>
    <t>38938313-0028-9</t>
  </si>
  <si>
    <t>0137150427-0196-1</t>
  </si>
  <si>
    <t>0203324730-0148</t>
  </si>
  <si>
    <t>57913174-0696-3</t>
  </si>
  <si>
    <t>0100572436-0252-2</t>
  </si>
  <si>
    <t>44860353-0275-14</t>
  </si>
  <si>
    <t>62932546-0362-1</t>
  </si>
  <si>
    <t>0240455689-0004-1</t>
  </si>
  <si>
    <t>90697741-0317-1</t>
  </si>
  <si>
    <t>0121127612-0348-2</t>
  </si>
  <si>
    <t>0136263698-0065-1</t>
  </si>
  <si>
    <t>70421742-0979-1</t>
  </si>
  <si>
    <t>76828501-0039-2</t>
  </si>
  <si>
    <t>35996698-0911-9</t>
  </si>
  <si>
    <t>2000043835091</t>
  </si>
  <si>
    <t>47988273-0113-1</t>
  </si>
  <si>
    <t>0110754418-0064</t>
  </si>
  <si>
    <t>18086744-0029-11</t>
  </si>
  <si>
    <t>38607913-0628-1</t>
  </si>
  <si>
    <t>61797636-0331-2</t>
  </si>
  <si>
    <t>60083918-0326-1</t>
  </si>
  <si>
    <t>72909375-0721-5</t>
  </si>
  <si>
    <t>70531991-0041-9</t>
  </si>
  <si>
    <t>79550901-0134-1</t>
  </si>
  <si>
    <t>0124491898-0006</t>
  </si>
  <si>
    <t>79550901-0140-1</t>
  </si>
  <si>
    <t>0146204611-0108</t>
  </si>
  <si>
    <t>0145451620-0101-2</t>
  </si>
  <si>
    <t>35007031-0211-3</t>
  </si>
  <si>
    <t>91831423-0285-1</t>
  </si>
  <si>
    <t>57909111-0091-1</t>
  </si>
  <si>
    <t>0148193079-0189-3</t>
  </si>
  <si>
    <t>16107367-0128-5</t>
  </si>
  <si>
    <t>59507179-0278-4</t>
  </si>
  <si>
    <t>0105319838-0248</t>
  </si>
  <si>
    <t>58732526-0025-2</t>
  </si>
  <si>
    <t>52561192-0564-12</t>
  </si>
  <si>
    <t>0155173748-0223-1</t>
  </si>
  <si>
    <t>41196438-0151</t>
  </si>
  <si>
    <t>67747412-0258-5</t>
  </si>
  <si>
    <t>15518599-0113-9</t>
  </si>
  <si>
    <t>0124549207-0018</t>
  </si>
  <si>
    <t>23482349</t>
  </si>
  <si>
    <t>0175361437-0007-7</t>
  </si>
  <si>
    <t>70515596-0185-1</t>
  </si>
  <si>
    <t>0206764960-0156</t>
  </si>
  <si>
    <t>0147662070-0431-2</t>
  </si>
  <si>
    <t>50867771-0054-1</t>
  </si>
  <si>
    <t>0160701621-0018-3</t>
  </si>
  <si>
    <t>0130968310-0116-1</t>
  </si>
  <si>
    <t>0193529479-0010-1</t>
  </si>
  <si>
    <t>60773413-0188-1</t>
  </si>
  <si>
    <t>73810355-0482-1</t>
  </si>
  <si>
    <t>95952894-0121-1</t>
  </si>
  <si>
    <t>0121327987-0027-2</t>
  </si>
  <si>
    <t>0203324730-0148-2</t>
  </si>
  <si>
    <t>0203324730-0148-1</t>
  </si>
  <si>
    <t>0175027802-0221-1</t>
  </si>
  <si>
    <t>99890550-0137-1</t>
  </si>
  <si>
    <t>0118743142-0081-1</t>
  </si>
  <si>
    <t>47070551-0225-1</t>
  </si>
  <si>
    <t>0136094010-0088-1</t>
  </si>
  <si>
    <t>85818455-0125-1</t>
  </si>
  <si>
    <t>93009127-0188-2</t>
  </si>
  <si>
    <t>0148065739-0009-1</t>
  </si>
  <si>
    <t>0141185614-0257</t>
  </si>
  <si>
    <t>36483555-0225-5</t>
  </si>
  <si>
    <t>32445937-0065-3</t>
  </si>
  <si>
    <t>77133672-0149-1</t>
  </si>
  <si>
    <t>52896543-0383-5</t>
  </si>
  <si>
    <t>0137775329-0101</t>
  </si>
  <si>
    <t>0134513752-0057</t>
  </si>
  <si>
    <t>0149682487-0804-1</t>
  </si>
  <si>
    <t>0149682487-0804-2</t>
  </si>
  <si>
    <t>0103269269-0085-9</t>
  </si>
  <si>
    <t>76749872-0017-1</t>
  </si>
  <si>
    <t>46219852-0775</t>
  </si>
  <si>
    <t>67535224-0199</t>
  </si>
  <si>
    <t>0192288910-0256-1</t>
  </si>
  <si>
    <t>0225548990-0009</t>
  </si>
  <si>
    <t>80738974-0153-1</t>
  </si>
  <si>
    <t>0158401029-0076-1</t>
  </si>
  <si>
    <t>46275094-0174</t>
  </si>
  <si>
    <t>93073890-1226</t>
  </si>
  <si>
    <t>0225682949-0010</t>
  </si>
  <si>
    <t>0133393294-0164-1</t>
  </si>
  <si>
    <t>61437925-0159</t>
  </si>
  <si>
    <t>41599988-0017</t>
  </si>
  <si>
    <t>0145433093-0660-1</t>
  </si>
  <si>
    <t>46019379-0394-3</t>
  </si>
  <si>
    <t>94816023-0222-1</t>
  </si>
  <si>
    <t>55171852-1142-1</t>
  </si>
  <si>
    <t>61816980-0162-1</t>
  </si>
  <si>
    <t>0127641895-0286-1</t>
  </si>
  <si>
    <t>61775142-0290-1</t>
  </si>
  <si>
    <t>34800193-0321-5</t>
  </si>
  <si>
    <t>12653956-0193-2</t>
  </si>
  <si>
    <t>0209764793-0037-1</t>
  </si>
  <si>
    <t>32962751-0471-2</t>
  </si>
  <si>
    <t>91423414-0159</t>
  </si>
  <si>
    <t>56519534-1321-1</t>
  </si>
  <si>
    <t>26159737-0386-3</t>
  </si>
  <si>
    <t>0202026529-0096-1</t>
  </si>
  <si>
    <t>99245867-0289-1</t>
  </si>
  <si>
    <t>0196669571-0135-1</t>
  </si>
  <si>
    <t>49495912-0595-1</t>
  </si>
  <si>
    <t>0115200084-0082-1</t>
  </si>
  <si>
    <t>0184922248-0145</t>
  </si>
  <si>
    <t>72904161-0133-1</t>
  </si>
  <si>
    <t>84972918-0803</t>
  </si>
  <si>
    <t>41196438-0151-1</t>
  </si>
  <si>
    <t>50113919-0241-3</t>
  </si>
  <si>
    <t>0126737966-0049-4</t>
  </si>
  <si>
    <t>73447162-0171-1</t>
  </si>
  <si>
    <t>0186730585-0015-1</t>
  </si>
  <si>
    <t>33861790-0154-2</t>
  </si>
  <si>
    <t>74590748-0133-1</t>
  </si>
  <si>
    <t>28587709-0214</t>
  </si>
  <si>
    <t>43152429-0093-5</t>
  </si>
  <si>
    <t>48446774-0149-9</t>
  </si>
  <si>
    <t>0157638836-0033-1</t>
  </si>
  <si>
    <t>46019379-0394-2</t>
  </si>
  <si>
    <t>40418764-0129-4</t>
  </si>
  <si>
    <t>0206764960-0156-1</t>
  </si>
  <si>
    <t>0144651723-0184-2</t>
  </si>
  <si>
    <t>41775016-0198-5</t>
  </si>
  <si>
    <t>23571691-0027-1</t>
  </si>
  <si>
    <t>0124491898-0006-6</t>
  </si>
  <si>
    <t>43474637-0086-1</t>
  </si>
  <si>
    <t>53133505-0211</t>
  </si>
  <si>
    <t>32343287-0150-1</t>
  </si>
  <si>
    <t>43825268-0762-5</t>
  </si>
  <si>
    <t>0225682949-0010-1</t>
  </si>
  <si>
    <t>62598385-0479-1</t>
  </si>
  <si>
    <t>0129494190-0625-5</t>
  </si>
  <si>
    <t>56663665-0327</t>
  </si>
  <si>
    <t>41685331-0376-1</t>
  </si>
  <si>
    <t>81222312-0401-1</t>
  </si>
  <si>
    <t>36035491-0135-3</t>
  </si>
  <si>
    <t>85006287-0121</t>
  </si>
  <si>
    <t>Баллы за отзыв</t>
  </si>
  <si>
    <t>10 неделя очки</t>
  </si>
  <si>
    <t>99945629-0339-3</t>
  </si>
  <si>
    <t>33138379-0137-5</t>
  </si>
  <si>
    <t>33138379-0137-1</t>
  </si>
  <si>
    <t>0178460144-0028</t>
  </si>
  <si>
    <t>35996698-0911-13</t>
  </si>
  <si>
    <t>15201419-0744-4</t>
  </si>
  <si>
    <t>39628193-0366-1</t>
  </si>
  <si>
    <t>99660680-0017-1</t>
  </si>
  <si>
    <t>81061728-0350-1</t>
  </si>
  <si>
    <t>0191520925-0025</t>
  </si>
  <si>
    <t>57093547-0450-1</t>
  </si>
  <si>
    <t>69896612-0332-1</t>
  </si>
  <si>
    <t>71542282-0243</t>
  </si>
  <si>
    <t>0162094243-0118</t>
  </si>
  <si>
    <t>92583271-0292-2</t>
  </si>
  <si>
    <t>89572359-1173-1</t>
  </si>
  <si>
    <t>0169944184-0259-1</t>
  </si>
  <si>
    <t>17760065-0232-1</t>
  </si>
  <si>
    <t>51387392-0146-1</t>
  </si>
  <si>
    <t>2000038313036</t>
  </si>
  <si>
    <t>05698886-0535-7</t>
  </si>
  <si>
    <t>0126690679-0082-1</t>
  </si>
  <si>
    <t>61167777-0391-2</t>
  </si>
  <si>
    <t>39628193-0367-1</t>
  </si>
  <si>
    <t>32542586-0686-5</t>
  </si>
  <si>
    <t>0110754418-0064-1</t>
  </si>
  <si>
    <t>08065072-0035-1</t>
  </si>
  <si>
    <t>0213355118-0014</t>
  </si>
  <si>
    <t>14102221-0414</t>
  </si>
  <si>
    <t>88783664-0051-3</t>
  </si>
  <si>
    <t>0161011039-0078</t>
  </si>
  <si>
    <t>0199573104-0008-2</t>
  </si>
  <si>
    <t>0133184713-0522-1</t>
  </si>
  <si>
    <t>46275094-0174-3</t>
  </si>
  <si>
    <t>30706777-0394-3</t>
  </si>
  <si>
    <t>67535224-0199-1</t>
  </si>
  <si>
    <t>22095715-1672-1</t>
  </si>
  <si>
    <t>21260417-0726-3</t>
  </si>
  <si>
    <t>46219852-0775-1</t>
  </si>
  <si>
    <t>0163127574-0123-1</t>
  </si>
  <si>
    <t>84092922-0106</t>
  </si>
  <si>
    <t>0136338714-0982-1</t>
  </si>
  <si>
    <t>0223800942-0112-1</t>
  </si>
  <si>
    <t>91423414-0159-1</t>
  </si>
  <si>
    <t>0212898767-0093-1</t>
  </si>
  <si>
    <t>08975476-0560-5</t>
  </si>
  <si>
    <t>32714168-0154-5</t>
  </si>
  <si>
    <t>91593592-0084</t>
  </si>
  <si>
    <t>69400293-0409</t>
  </si>
  <si>
    <t>61095682-0459-1</t>
  </si>
  <si>
    <t>37268043-0614-2</t>
  </si>
  <si>
    <t>37268043-0614-1</t>
  </si>
  <si>
    <t>87771793-0054-1</t>
  </si>
  <si>
    <t>32839599-0062-3</t>
  </si>
  <si>
    <t>Бронирование места и персонала для поставки с неполным составом в составе грузоместа</t>
  </si>
  <si>
    <t>07214450-0038-1</t>
  </si>
  <si>
    <t>0105319838-0248-1</t>
  </si>
  <si>
    <t>45824207-0223-3</t>
  </si>
  <si>
    <t>70531991-0044-3</t>
  </si>
  <si>
    <t>93404662-0851-3</t>
  </si>
  <si>
    <t>0162457032-0020-2</t>
  </si>
  <si>
    <t>98592086-0155-1</t>
  </si>
  <si>
    <t>82910460-0655-1</t>
  </si>
  <si>
    <t>91949271-0072</t>
  </si>
  <si>
    <t>47399377-0039-3</t>
  </si>
  <si>
    <t>0100021853-0122</t>
  </si>
  <si>
    <t>64812065-0343</t>
  </si>
  <si>
    <t>36815679-0347-1</t>
  </si>
  <si>
    <t>41178390-0072-1</t>
  </si>
  <si>
    <t>29111744-0154-11</t>
  </si>
  <si>
    <t>39303786-0172-1</t>
  </si>
  <si>
    <t>18227993-0186-2</t>
  </si>
  <si>
    <t>46782024-0766</t>
  </si>
  <si>
    <t>0147222254-0249-3</t>
  </si>
  <si>
    <t>31498797-2792-3</t>
  </si>
  <si>
    <t>0113791921-0019-2</t>
  </si>
  <si>
    <t>52439309-0231-1</t>
  </si>
  <si>
    <t>69941114-0070-3</t>
  </si>
  <si>
    <t>52841999-0176-4</t>
  </si>
  <si>
    <t>81116748-0068</t>
  </si>
  <si>
    <t>86946664-0193-3</t>
  </si>
  <si>
    <t>0139406002-0050</t>
  </si>
  <si>
    <t>53133505-0211-1</t>
  </si>
  <si>
    <t>0114519197-0258-2</t>
  </si>
  <si>
    <t>48788397-0096-9</t>
  </si>
  <si>
    <t>90490969-0040-2</t>
  </si>
  <si>
    <t>0167618542-0026-9</t>
  </si>
  <si>
    <t>37646094-0064-7</t>
  </si>
  <si>
    <t>46334088-0093-1</t>
  </si>
  <si>
    <t>56416687-0021-3</t>
  </si>
  <si>
    <t>40947136-0148-1</t>
  </si>
  <si>
    <t>45013331-0309-1</t>
  </si>
  <si>
    <t>63555561-0428-2</t>
  </si>
  <si>
    <t>37863451-0052</t>
  </si>
  <si>
    <t>25631339-0300</t>
  </si>
  <si>
    <t>31178738-0034-9</t>
  </si>
  <si>
    <t>49573335-0402-3</t>
  </si>
  <si>
    <t>0170015658-0198</t>
  </si>
  <si>
    <t>0126814545-0613-3</t>
  </si>
  <si>
    <t>38969273-0281</t>
  </si>
  <si>
    <t>85724840-0514</t>
  </si>
  <si>
    <t>0172438225-0017</t>
  </si>
  <si>
    <t>65812895-0335-23</t>
  </si>
  <si>
    <t>0193795948-0009-5</t>
  </si>
  <si>
    <t>0193795948-0009-7</t>
  </si>
  <si>
    <t>0193795948-0009-9</t>
  </si>
  <si>
    <t>0155169252-0502-2</t>
  </si>
  <si>
    <t>22069401681</t>
  </si>
  <si>
    <t>0122633627-0268-1</t>
  </si>
  <si>
    <t>68146948-0142</t>
  </si>
  <si>
    <t>0146204611-0108-7</t>
  </si>
  <si>
    <t>41093468-0208-2</t>
  </si>
  <si>
    <t>41758823-0159-17</t>
  </si>
  <si>
    <t>30098025-0140</t>
  </si>
  <si>
    <t>15619812-1315-1</t>
  </si>
  <si>
    <t>51848630-0109-1</t>
  </si>
  <si>
    <t>43316439-1223-5</t>
  </si>
  <si>
    <t>43316439-1223-2</t>
  </si>
  <si>
    <t>58487052-0213-1</t>
  </si>
  <si>
    <t>0171897252-0097-1</t>
  </si>
  <si>
    <t>32343287-0151-1</t>
  </si>
  <si>
    <t>0124405513-0090-5</t>
  </si>
  <si>
    <t>0192282197-0103</t>
  </si>
  <si>
    <t>79610143-0157</t>
  </si>
  <si>
    <t>64812065-0343-1</t>
  </si>
  <si>
    <t>37863451-0052-7</t>
  </si>
  <si>
    <t>61099957-0091</t>
  </si>
  <si>
    <t>56893428-0133-2</t>
  </si>
  <si>
    <t>32755980-0322</t>
  </si>
  <si>
    <t>77572386-0219</t>
  </si>
  <si>
    <t>0149770996-0096-1</t>
  </si>
  <si>
    <t>0126672588-0197-1</t>
  </si>
  <si>
    <t>79085942-0174</t>
  </si>
  <si>
    <t>0124889642-0283-1</t>
  </si>
  <si>
    <t>0160099550-0309-1</t>
  </si>
  <si>
    <t>0100021853-0122-1</t>
  </si>
  <si>
    <t>61165816-0070-5</t>
  </si>
  <si>
    <t>0137775329-0101-1</t>
  </si>
  <si>
    <t>0161446284-0060</t>
  </si>
  <si>
    <t>66470870-0050-3</t>
  </si>
  <si>
    <t>0171853397-0093</t>
  </si>
  <si>
    <t>0162094243-0118-1</t>
  </si>
  <si>
    <t>0123981037-0099-1</t>
  </si>
  <si>
    <t>91949271-0072-2</t>
  </si>
  <si>
    <t>52299131-0024</t>
  </si>
  <si>
    <t>22028207724</t>
  </si>
  <si>
    <t>93073890-1226-1</t>
  </si>
  <si>
    <t>47989414-0195</t>
  </si>
  <si>
    <t>0189961968-0357-2</t>
  </si>
  <si>
    <t>41599988-0017-1</t>
  </si>
  <si>
    <t>0143360955-0074</t>
  </si>
  <si>
    <t>69400293-0409-1</t>
  </si>
  <si>
    <t>90048317-0064-1</t>
  </si>
  <si>
    <t>0213355118-0014-1</t>
  </si>
  <si>
    <t>0240440952-0019</t>
  </si>
  <si>
    <t>31798496-0553-5</t>
  </si>
  <si>
    <t>11139128-0720-1</t>
  </si>
  <si>
    <t>0117595508-0915</t>
  </si>
  <si>
    <t>0227197988-0114-1</t>
  </si>
  <si>
    <t>69149123-0068-1</t>
  </si>
  <si>
    <t>0107312119-1099-1</t>
  </si>
  <si>
    <t>0225376749-0145-1</t>
  </si>
  <si>
    <t>29897265-3264</t>
  </si>
  <si>
    <t>0184957248-0248-1</t>
  </si>
  <si>
    <t>0207916667-0150</t>
  </si>
  <si>
    <t>0193881745-0166-1</t>
  </si>
  <si>
    <t>60268134-0497</t>
  </si>
  <si>
    <t>85006287-0121-1</t>
  </si>
  <si>
    <t>0179100354-0256-1</t>
  </si>
  <si>
    <t>40947136-0151-3</t>
  </si>
  <si>
    <t>0205422262-0082-2</t>
  </si>
  <si>
    <t>74049172-0139-1</t>
  </si>
  <si>
    <t>35348390-0342-1</t>
  </si>
  <si>
    <t>0117389541-0057-25</t>
  </si>
  <si>
    <t>71654038-0289</t>
  </si>
  <si>
    <t>42144778-0096-9</t>
  </si>
  <si>
    <t>59524564-0139</t>
  </si>
  <si>
    <t>45098278-0454-1</t>
  </si>
  <si>
    <t>0105639808-0396</t>
  </si>
  <si>
    <t>0127801734-0066-3</t>
  </si>
  <si>
    <t>0161446284-0060-1</t>
  </si>
  <si>
    <t>41058162-0360-3</t>
  </si>
  <si>
    <t>0129835903-0317-1</t>
  </si>
  <si>
    <t>0127273036-0195-1</t>
  </si>
  <si>
    <t>0172438225-0017-3</t>
  </si>
  <si>
    <t>0237609029-0021</t>
  </si>
  <si>
    <t>91593592-0084-2</t>
  </si>
  <si>
    <t>37548103-0238-1</t>
  </si>
  <si>
    <t>66777097-0075-1</t>
  </si>
  <si>
    <t>25631339-0300-2</t>
  </si>
  <si>
    <t>45530055-0204-3</t>
  </si>
  <si>
    <t>39133228-0228-1</t>
  </si>
  <si>
    <t>0102891871-0045-1</t>
  </si>
  <si>
    <t>0207087068-0577-1</t>
  </si>
  <si>
    <t>30098025-0140-1</t>
  </si>
  <si>
    <t>46298448-1387</t>
  </si>
  <si>
    <t>24327952-0314-1</t>
  </si>
  <si>
    <t>39034334-0395-1</t>
  </si>
  <si>
    <t>87454731-0073-3</t>
  </si>
  <si>
    <t>65998398-0387-1</t>
  </si>
  <si>
    <t>81873789-0113-3</t>
  </si>
  <si>
    <t>0201976403-0049</t>
  </si>
  <si>
    <t>64660107-0100</t>
  </si>
  <si>
    <t>95551683-0120-1</t>
  </si>
  <si>
    <t>42100255-1063-1</t>
  </si>
  <si>
    <t>58695769-0194</t>
  </si>
  <si>
    <t>0221743558-0015</t>
  </si>
  <si>
    <t>72539916-0026-3</t>
  </si>
  <si>
    <t>55253795-0352-1</t>
  </si>
  <si>
    <t>0207042035-0017</t>
  </si>
  <si>
    <t>0121978427-0133</t>
  </si>
  <si>
    <t>0184005027-0315-1</t>
  </si>
  <si>
    <t>14592935-0272-6</t>
  </si>
  <si>
    <t>0101085712-0033-1</t>
  </si>
  <si>
    <t>89813055-0715</t>
  </si>
  <si>
    <t>93404662-0851-2</t>
  </si>
  <si>
    <t>93404662-0851-1</t>
  </si>
  <si>
    <t>0117382868-0418</t>
  </si>
  <si>
    <t>49227805-0216-19</t>
  </si>
  <si>
    <t>56181635-1055-1</t>
  </si>
  <si>
    <t>0188429727-0065-1</t>
  </si>
  <si>
    <t>0171198793-0065-1</t>
  </si>
  <si>
    <t>0171198793-0066-1</t>
  </si>
  <si>
    <t>0104646194-0071-1</t>
  </si>
  <si>
    <t>0135403474-0120-1</t>
  </si>
  <si>
    <t>0171351607-0051</t>
  </si>
  <si>
    <t>43332003-0129-1</t>
  </si>
  <si>
    <t>15959909-0518-2</t>
  </si>
  <si>
    <t>84204307-0084-1</t>
  </si>
  <si>
    <t>0151764696-0040</t>
  </si>
  <si>
    <t>69400293-0414</t>
  </si>
  <si>
    <t>32216655-0159</t>
  </si>
  <si>
    <t>38204585-0242-2</t>
  </si>
  <si>
    <t>66330900-0268</t>
  </si>
  <si>
    <t>0164847974-0321</t>
  </si>
  <si>
    <t>51783053-0027</t>
  </si>
  <si>
    <t>97952711-0045</t>
  </si>
  <si>
    <t>0195844157-0037</t>
  </si>
  <si>
    <t>0157634667-0003-1</t>
  </si>
  <si>
    <t>52299131-0024-1</t>
  </si>
  <si>
    <t>74600437-0163-3</t>
  </si>
  <si>
    <t>0205395155-0079</t>
  </si>
  <si>
    <t>0106566367-0034-1</t>
  </si>
  <si>
    <t>0225548990-0009-1</t>
  </si>
  <si>
    <t>0170015658-0198-1</t>
  </si>
  <si>
    <t>0102399850-0742</t>
  </si>
  <si>
    <t>38969273-0281-1</t>
  </si>
  <si>
    <t>0127548681-0049-1</t>
  </si>
  <si>
    <t>0129950678-0042-1</t>
  </si>
  <si>
    <t>46665171-0441-10</t>
  </si>
  <si>
    <t>83559276-0122-1</t>
  </si>
  <si>
    <t>68834775-0490-2</t>
  </si>
  <si>
    <t>49411509-0083-1</t>
  </si>
  <si>
    <t>0135186639-0201-3</t>
  </si>
  <si>
    <t>66631225-0066-2</t>
  </si>
  <si>
    <t>81116748-0068-1</t>
  </si>
  <si>
    <t>11188747-0861-1</t>
  </si>
  <si>
    <t>0167608186-0022-1</t>
  </si>
  <si>
    <t>84298407-1356-1</t>
  </si>
  <si>
    <t>77756994-0146</t>
  </si>
  <si>
    <t>64660107-0100-3</t>
  </si>
  <si>
    <t>0164824731-0003</t>
  </si>
  <si>
    <t>65346034-0130-9</t>
  </si>
  <si>
    <t>0140908536-0064-2</t>
  </si>
  <si>
    <t>61099957-0091-1</t>
  </si>
  <si>
    <t>0139411909-0260-1</t>
  </si>
  <si>
    <t>79610143-0157-1</t>
  </si>
  <si>
    <t>0100152086-0824</t>
  </si>
  <si>
    <t>78737351-0179</t>
  </si>
  <si>
    <t>29897265-3264-6</t>
  </si>
  <si>
    <t>29897265-3264-17</t>
  </si>
  <si>
    <t>59524564-0139-2</t>
  </si>
  <si>
    <t>45322353-0021-3</t>
  </si>
  <si>
    <t>32755980-0322-5</t>
  </si>
  <si>
    <t>0221918803-0050</t>
  </si>
  <si>
    <t>19610746-0342</t>
  </si>
  <si>
    <t>0231627956-0015-1</t>
  </si>
  <si>
    <t>42806689-0297</t>
  </si>
  <si>
    <t>0140001986-0223-1</t>
  </si>
  <si>
    <t>83291253-0505-2</t>
  </si>
  <si>
    <t>89862612-0496-2</t>
  </si>
  <si>
    <t>0148266119-0123-1</t>
  </si>
  <si>
    <t>0205547232-0105-1</t>
  </si>
  <si>
    <t>11299281-0186</t>
  </si>
  <si>
    <t>75820204-0061</t>
  </si>
  <si>
    <t>84092922-0106-1</t>
  </si>
  <si>
    <t>0123522968-0022</t>
  </si>
  <si>
    <t>0117595508-0915-1</t>
  </si>
  <si>
    <t>65778807-0020-1</t>
  </si>
  <si>
    <t>61930479-0116-1</t>
  </si>
  <si>
    <t>65778807-0021-1</t>
  </si>
  <si>
    <t>0129881816-0071-1</t>
  </si>
  <si>
    <t>47989414-0195-1</t>
  </si>
  <si>
    <t>61238972-0231-3</t>
  </si>
  <si>
    <t>0112739091-0048-13</t>
  </si>
  <si>
    <t>40359479-0204-5</t>
  </si>
  <si>
    <t>0135602665-0116-1</t>
  </si>
  <si>
    <t>36181753-0843</t>
  </si>
  <si>
    <t>0173249072-0042-1</t>
  </si>
  <si>
    <t>0235652281-0097</t>
  </si>
  <si>
    <t>11139128-0720-4</t>
  </si>
  <si>
    <t>98944706-0175-1</t>
  </si>
  <si>
    <t>57141736-0176-1</t>
  </si>
  <si>
    <t>65420702-0050</t>
  </si>
  <si>
    <t>83291253-0501-1</t>
  </si>
  <si>
    <t>72636548-0123-1</t>
  </si>
  <si>
    <t>94342086-0121-1</t>
  </si>
  <si>
    <t>42794632-0234</t>
  </si>
  <si>
    <t>46511699-0068-1</t>
  </si>
  <si>
    <t>80870443-0153-1</t>
  </si>
  <si>
    <t>58695769-0194-1</t>
  </si>
  <si>
    <t>0154095274-0088-1</t>
  </si>
  <si>
    <t>56663665-0329</t>
  </si>
  <si>
    <t>0155812249-0057-1</t>
  </si>
  <si>
    <t>0122319568-0063-1</t>
  </si>
  <si>
    <t>42708671-0498-3</t>
  </si>
  <si>
    <t>0161646235-0283</t>
  </si>
  <si>
    <t>0106112486-0196-2</t>
  </si>
  <si>
    <t>38817230-0429-1</t>
  </si>
  <si>
    <t>0201976403-0049-1</t>
  </si>
  <si>
    <t>89620931-0086-1</t>
  </si>
  <si>
    <t>0143360955-0074-1</t>
  </si>
  <si>
    <t>0111805146-0055</t>
  </si>
  <si>
    <t>0105809497-0188-2</t>
  </si>
  <si>
    <t>0105809497-0189-1</t>
  </si>
  <si>
    <t>0134513752-0057-5</t>
  </si>
  <si>
    <t>21868051-1176-3</t>
  </si>
  <si>
    <t>0129700060-0057</t>
  </si>
  <si>
    <t>32253534-0292-1</t>
  </si>
  <si>
    <t>51251755-0176-1</t>
  </si>
  <si>
    <t>93171336-0109-3</t>
  </si>
  <si>
    <t>0205291902-0020</t>
  </si>
  <si>
    <t>33633757-0136</t>
  </si>
  <si>
    <t>44758889-0217-5</t>
  </si>
  <si>
    <t>25664015-0355</t>
  </si>
  <si>
    <t>65804732-0014-1</t>
  </si>
  <si>
    <t>46782024-0766-1</t>
  </si>
  <si>
    <t>46782024-0766-4</t>
  </si>
  <si>
    <t>0182410497-0058</t>
  </si>
  <si>
    <t>28373457-0024-2</t>
  </si>
  <si>
    <t>13510334-0484-2</t>
  </si>
  <si>
    <t>0110584372-0195</t>
  </si>
  <si>
    <t>0240440952-0019-1</t>
  </si>
  <si>
    <t>41795179-0446-1</t>
  </si>
  <si>
    <t>71654038-0289-4</t>
  </si>
  <si>
    <t>41783066-0303-2</t>
  </si>
  <si>
    <t>0151764696-0040-1</t>
  </si>
  <si>
    <t>72142659-0057-1</t>
  </si>
  <si>
    <t>37140784-0242-2</t>
  </si>
  <si>
    <t>32216655-0159-1</t>
  </si>
  <si>
    <t>96499164-0208-3</t>
  </si>
  <si>
    <t>07884197-0161-1</t>
  </si>
  <si>
    <t>0177157971-0044</t>
  </si>
  <si>
    <t>85680287-0156-1</t>
  </si>
  <si>
    <t>0186419669-0094-1</t>
  </si>
  <si>
    <t>31714189-0082-1</t>
  </si>
  <si>
    <t>67606580-0086</t>
  </si>
  <si>
    <t>0174726465-0152-1</t>
  </si>
  <si>
    <t>70798302-1120</t>
  </si>
  <si>
    <t>35923907-0073-9</t>
  </si>
  <si>
    <t>41469590-0007-5</t>
  </si>
  <si>
    <t>28587709-0214-1</t>
  </si>
  <si>
    <t>41900027-0326</t>
  </si>
  <si>
    <t>0128297107-0084-1</t>
  </si>
  <si>
    <t>0158971914-0009</t>
  </si>
  <si>
    <t>17863479-0446</t>
  </si>
  <si>
    <t>23407995-0280-5</t>
  </si>
  <si>
    <t>89420343-0004-1</t>
  </si>
  <si>
    <t>33368862-0797</t>
  </si>
  <si>
    <t>64243633-0165-1</t>
  </si>
  <si>
    <t>77756994-0146-1</t>
  </si>
  <si>
    <t>79314469-0088-4</t>
  </si>
  <si>
    <t>85724840-0514-1</t>
  </si>
  <si>
    <t>91162633-0319-1</t>
  </si>
  <si>
    <t>0205395155-0079-1</t>
  </si>
  <si>
    <t>68514143-0239-1</t>
  </si>
  <si>
    <t>61875285-0184-2</t>
  </si>
  <si>
    <t>42806689-0297-1</t>
  </si>
  <si>
    <t>29309566-0075</t>
  </si>
  <si>
    <t>40787479-0506-2</t>
  </si>
  <si>
    <t>56492782-0569-3</t>
  </si>
  <si>
    <t>61095682-0461-1</t>
  </si>
  <si>
    <t>89969355-0132</t>
  </si>
  <si>
    <t>34811257-0722-1</t>
  </si>
  <si>
    <t>12319695-1305-4</t>
  </si>
  <si>
    <t>76895815-0372-11</t>
  </si>
  <si>
    <t>0161011039-0078-1</t>
  </si>
  <si>
    <t>46187811-0586-5</t>
  </si>
  <si>
    <t>56890252-0537-1</t>
  </si>
  <si>
    <t>71431146-0049</t>
  </si>
  <si>
    <t>04662167-0242-5</t>
  </si>
  <si>
    <t>32590571-0831-5</t>
  </si>
  <si>
    <t>0197650798-0130-1</t>
  </si>
  <si>
    <t>0191520925-0025-1</t>
  </si>
  <si>
    <t>0207042035-0017-17</t>
  </si>
  <si>
    <t>88496208-0138-1</t>
  </si>
  <si>
    <t>0171853397-0093-1</t>
  </si>
  <si>
    <t>39382705-0068</t>
  </si>
  <si>
    <t>0121978427-0133-1</t>
  </si>
  <si>
    <t>47797354-0145</t>
  </si>
  <si>
    <t>0165970183-0058-3</t>
  </si>
  <si>
    <t>0165970183-0058-1</t>
  </si>
  <si>
    <t>0123522968-0022-1</t>
  </si>
  <si>
    <t>56663665-0329-2</t>
  </si>
  <si>
    <t>14102221-0414-1</t>
  </si>
  <si>
    <t>0127118645-0095-1</t>
  </si>
  <si>
    <t>70175269-0062</t>
  </si>
  <si>
    <t>0105639808-0396-1</t>
  </si>
  <si>
    <t>0207232931-0018</t>
  </si>
  <si>
    <t>17971883-0576</t>
  </si>
  <si>
    <t>0112617165-0355</t>
  </si>
  <si>
    <t>81025838-0208</t>
  </si>
  <si>
    <t>80264028-0073-5</t>
  </si>
  <si>
    <t>0164847974-0321-7</t>
  </si>
  <si>
    <t>0116388272-0159-1</t>
  </si>
  <si>
    <t>0188560907-0019-9</t>
  </si>
  <si>
    <t>0141185614-0257-1</t>
  </si>
  <si>
    <t>78737351-0179-1</t>
  </si>
  <si>
    <t>0211655139-0007</t>
  </si>
  <si>
    <t>71723357-0118-1</t>
  </si>
  <si>
    <t>0205291902-0020-1</t>
  </si>
  <si>
    <t>83933030-0203-1</t>
  </si>
  <si>
    <t>70798302-1120-1</t>
  </si>
  <si>
    <t>43056520-0060</t>
  </si>
  <si>
    <t>0221918803-0050-1</t>
  </si>
  <si>
    <t>19610746-0342-1</t>
  </si>
  <si>
    <t>17863479-0446-2</t>
  </si>
  <si>
    <t>0110584372-0195-1</t>
  </si>
  <si>
    <t>44842374-0199-2</t>
  </si>
  <si>
    <t>19144721-0112</t>
  </si>
  <si>
    <t>17372962-0261-5</t>
  </si>
  <si>
    <t>17372962-0261-3</t>
  </si>
  <si>
    <t>0126724986-0148</t>
  </si>
  <si>
    <t>45025654-0311-1</t>
  </si>
  <si>
    <t>0102704441-0147</t>
  </si>
  <si>
    <t>0221743558-0015-1</t>
  </si>
  <si>
    <t>36104186-0204-2</t>
  </si>
  <si>
    <t>14945639-0846-2</t>
  </si>
  <si>
    <t>31785564-0249</t>
  </si>
  <si>
    <t>85855832-0706-1</t>
  </si>
  <si>
    <t>85855832-0707-1</t>
  </si>
  <si>
    <t>09-15.03 очки</t>
  </si>
  <si>
    <t>09-15.03 туники</t>
  </si>
  <si>
    <t>11 неделя очки</t>
  </si>
  <si>
    <t>16-22.03</t>
  </si>
  <si>
    <r>
      <t xml:space="preserve">Остаток на 23.03
</t>
    </r>
    <r>
      <rPr>
        <i/>
        <sz val="9"/>
        <rFont val="Calibri"/>
        <family val="2"/>
        <charset val="204"/>
      </rPr>
      <t>Отчет 23</t>
    </r>
  </si>
  <si>
    <t>23-29.03</t>
  </si>
  <si>
    <t>30-31.03</t>
  </si>
  <si>
    <t>01-05.04</t>
  </si>
  <si>
    <t>Заказы, шт
5 дней</t>
  </si>
  <si>
    <t>Заказы, шт
2 дня</t>
  </si>
  <si>
    <t>30.03-05.04</t>
  </si>
  <si>
    <r>
      <t xml:space="preserve">Остаток на 06.04
</t>
    </r>
    <r>
      <rPr>
        <i/>
        <sz val="9"/>
        <rFont val="Calibri"/>
        <family val="2"/>
        <charset val="204"/>
      </rPr>
      <t>Отчет 23</t>
    </r>
  </si>
  <si>
    <t>01-31.03</t>
  </si>
  <si>
    <t>16-22.03 очки</t>
  </si>
  <si>
    <t>16-22.03 туники</t>
  </si>
  <si>
    <t>23-29.03 очки</t>
  </si>
  <si>
    <t>23-29.03 туники</t>
  </si>
  <si>
    <t>30-31.03 очки</t>
  </si>
  <si>
    <t>30-31.03 туники</t>
  </si>
  <si>
    <t>01-05.04 очки</t>
  </si>
  <si>
    <t>01-05.04 туники</t>
  </si>
  <si>
    <t>12 неделя очки</t>
  </si>
  <si>
    <t>12</t>
  </si>
  <si>
    <t>13</t>
  </si>
  <si>
    <t>14</t>
  </si>
  <si>
    <t>11</t>
  </si>
  <si>
    <t>10</t>
  </si>
  <si>
    <t>15</t>
  </si>
  <si>
    <t>9</t>
  </si>
  <si>
    <t>март очки</t>
  </si>
  <si>
    <t>март туники</t>
  </si>
  <si>
    <t>март итого</t>
  </si>
  <si>
    <t>04841747-0784-1</t>
  </si>
  <si>
    <t>46298448-1387-1</t>
  </si>
  <si>
    <t>65101268-0080-1</t>
  </si>
  <si>
    <t>79085942-0174-1</t>
  </si>
  <si>
    <t>0155812249-0058-1</t>
  </si>
  <si>
    <t>09830601-0432-1</t>
  </si>
  <si>
    <t>0146759610-0033</t>
  </si>
  <si>
    <t>67733139-0029</t>
  </si>
  <si>
    <t>63443108-0064</t>
  </si>
  <si>
    <t>44703390-0182</t>
  </si>
  <si>
    <t>58981118-0653-29</t>
  </si>
  <si>
    <t>33663544-0076-1</t>
  </si>
  <si>
    <t>26044614-0167-1</t>
  </si>
  <si>
    <t>79441236-0307-1</t>
  </si>
  <si>
    <t>55119262-0159-1</t>
  </si>
  <si>
    <t>65420702-0050-2</t>
  </si>
  <si>
    <t>0207187325-0023-1</t>
  </si>
  <si>
    <t>0180860577-0002-1</t>
  </si>
  <si>
    <t>0180137458-0105-3</t>
  </si>
  <si>
    <t>44327402-0678</t>
  </si>
  <si>
    <t>33145024-0121</t>
  </si>
  <si>
    <t>0189778892-0054-1</t>
  </si>
  <si>
    <t>69400293-0414-5</t>
  </si>
  <si>
    <t>87679393-0079-1</t>
  </si>
  <si>
    <t>0211198148-0049</t>
  </si>
  <si>
    <t>57184368-0337</t>
  </si>
  <si>
    <t>90635733-0031-1</t>
  </si>
  <si>
    <t>18152790-1185-1</t>
  </si>
  <si>
    <t>66330900-0268-1</t>
  </si>
  <si>
    <t>78703190-0954-3</t>
  </si>
  <si>
    <t>0243409583-0015-1</t>
  </si>
  <si>
    <t>39810591-0229-2</t>
  </si>
  <si>
    <t>26516362-0130</t>
  </si>
  <si>
    <t>82956056-0230-3</t>
  </si>
  <si>
    <t>0109435571-0054-1</t>
  </si>
  <si>
    <t>19144721-0112-1</t>
  </si>
  <si>
    <t>0147007696-0080</t>
  </si>
  <si>
    <t>52662879-0186-3</t>
  </si>
  <si>
    <t>29309566-0075-1</t>
  </si>
  <si>
    <t>67385888-0938-1</t>
  </si>
  <si>
    <t>67606580-0086-1</t>
  </si>
  <si>
    <t>0101173996-0277</t>
  </si>
  <si>
    <t>85162528-0543-7</t>
  </si>
  <si>
    <t>43056520-0060-1</t>
  </si>
  <si>
    <t>81573818-0131-1</t>
  </si>
  <si>
    <t>56569793-0172-1</t>
  </si>
  <si>
    <t>57155277-0229-1</t>
  </si>
  <si>
    <t>23407995-0279-5</t>
  </si>
  <si>
    <t>0102704441-0147-1</t>
  </si>
  <si>
    <t>18993568-0272-1</t>
  </si>
  <si>
    <t>0177157971-0044-1</t>
  </si>
  <si>
    <t>07694147-0051-1</t>
  </si>
  <si>
    <t>19822804-0153</t>
  </si>
  <si>
    <t>0117654925-0442</t>
  </si>
  <si>
    <t>0223643837-0148-1</t>
  </si>
  <si>
    <t>07116788-0411-1</t>
  </si>
  <si>
    <t>49603510-0270-5</t>
  </si>
  <si>
    <t>61027262-0196-1</t>
  </si>
  <si>
    <t>0210656594-0002-1</t>
  </si>
  <si>
    <t>47797354-0145-2</t>
  </si>
  <si>
    <t>40452252-0785-1</t>
  </si>
  <si>
    <t>69712506-0101</t>
  </si>
  <si>
    <t>65982677-0579-1</t>
  </si>
  <si>
    <t>32974578-0188-5</t>
  </si>
  <si>
    <t>0134495207-0215-1</t>
  </si>
  <si>
    <t>0214595741-0012</t>
  </si>
  <si>
    <t>72084463-0155-5</t>
  </si>
  <si>
    <t>69690254-0175-2</t>
  </si>
  <si>
    <t>43767573-0278</t>
  </si>
  <si>
    <t>0165928940-0074</t>
  </si>
  <si>
    <t>98332707-0124-1</t>
  </si>
  <si>
    <t>28171429-0191-37</t>
  </si>
  <si>
    <t>43836559-0030</t>
  </si>
  <si>
    <t>0193925851-0605</t>
  </si>
  <si>
    <t>69270517-0164</t>
  </si>
  <si>
    <t>0211241960-0045-1</t>
  </si>
  <si>
    <t>38761589-0355-5</t>
  </si>
  <si>
    <t>41457717-0245-1</t>
  </si>
  <si>
    <t>0126704464-0412-1</t>
  </si>
  <si>
    <t>13761656-0106-3</t>
  </si>
  <si>
    <t>99059106-0144</t>
  </si>
  <si>
    <t>0224140308-0046-1</t>
  </si>
  <si>
    <t>0139584341-0210-1</t>
  </si>
  <si>
    <t>38826216-0574-1</t>
  </si>
  <si>
    <t>32877863-0098-1</t>
  </si>
  <si>
    <t>0205029662-0003-1</t>
  </si>
  <si>
    <t>60901181-0236-3</t>
  </si>
  <si>
    <t>64355998-0123</t>
  </si>
  <si>
    <t>33879123-0310-2</t>
  </si>
  <si>
    <t>37334378-0146-2</t>
  </si>
  <si>
    <t>69671629-0078-9</t>
  </si>
  <si>
    <t>0180016920-0123-2</t>
  </si>
  <si>
    <t>22311377-0263-1</t>
  </si>
  <si>
    <t>0195844157-0039</t>
  </si>
  <si>
    <t>0100619604-0026</t>
  </si>
  <si>
    <t>75510041-0160-1</t>
  </si>
  <si>
    <t>85595957-0104</t>
  </si>
  <si>
    <t>0139135414-0605-6</t>
  </si>
  <si>
    <t>11299281-0186-1</t>
  </si>
  <si>
    <t>09985393-0805-3</t>
  </si>
  <si>
    <t>37197198-0332-2</t>
  </si>
  <si>
    <t>Утилизация товара: Вы не забрали в срок</t>
  </si>
  <si>
    <t>86850504-0165-1</t>
  </si>
  <si>
    <t>0141734438-0065-1</t>
  </si>
  <si>
    <t>42794632-0234-3</t>
  </si>
  <si>
    <t>75820204-0061-1</t>
  </si>
  <si>
    <t>0106455102-0118-3</t>
  </si>
  <si>
    <t>55183593-0307-2</t>
  </si>
  <si>
    <t>85512345-0559-3</t>
  </si>
  <si>
    <t>0158971914-0009-2</t>
  </si>
  <si>
    <t>0126724986-0148-1</t>
  </si>
  <si>
    <t>0239064238-0005-1</t>
  </si>
  <si>
    <t>0129359750-1101-1</t>
  </si>
  <si>
    <t>26516362-0130-1</t>
  </si>
  <si>
    <t>65339319-0057-1</t>
  </si>
  <si>
    <t>0187440577-0018-1</t>
  </si>
  <si>
    <t>0106987683-0065-1</t>
  </si>
  <si>
    <t>71668317-0229-1</t>
  </si>
  <si>
    <t>36770028-0373-9</t>
  </si>
  <si>
    <t>63443108-0064-1</t>
  </si>
  <si>
    <t>92277381-0176-1</t>
  </si>
  <si>
    <t>0202918878-0266-1</t>
  </si>
  <si>
    <t>43595109-0378-5</t>
  </si>
  <si>
    <t>31785564-0249-1</t>
  </si>
  <si>
    <t>67837823-0151</t>
  </si>
  <si>
    <t>61437925-0159-1</t>
  </si>
  <si>
    <t>94681117-1310-3</t>
  </si>
  <si>
    <t>0100152086-0824-1</t>
  </si>
  <si>
    <t>30942164-0402-1</t>
  </si>
  <si>
    <t>0158220495-0009-1</t>
  </si>
  <si>
    <t>35923907-0073-5</t>
  </si>
  <si>
    <t>33633757-0136-1</t>
  </si>
  <si>
    <t>0211198148-0049-1</t>
  </si>
  <si>
    <t>0112617165-0355-3</t>
  </si>
  <si>
    <t>19505810-0444-6</t>
  </si>
  <si>
    <t>0208463557-0160</t>
  </si>
  <si>
    <t>70175269-0062-1</t>
  </si>
  <si>
    <t>62084481-0296-1</t>
  </si>
  <si>
    <t>26195729-0333-23</t>
  </si>
  <si>
    <t>71542282-0245-1</t>
  </si>
  <si>
    <t>0165928940-0074-1</t>
  </si>
  <si>
    <t>0215843066-0037-5</t>
  </si>
  <si>
    <t>78419170-0159-3</t>
  </si>
  <si>
    <t>0134021366-0201-3</t>
  </si>
  <si>
    <t>0158619121-0269-1</t>
  </si>
  <si>
    <t>32468024-0835-1</t>
  </si>
  <si>
    <t>67733139-0029-1</t>
  </si>
  <si>
    <t>11837887-0046-1</t>
  </si>
  <si>
    <t>0135294328-0046-3</t>
  </si>
  <si>
    <t>0171431008-0015</t>
  </si>
  <si>
    <t>70234499-0934-13</t>
  </si>
  <si>
    <t>75689174-1284-1</t>
  </si>
  <si>
    <t>51159563-0043</t>
  </si>
  <si>
    <t>29295005-0163-1</t>
  </si>
  <si>
    <t>91184243-0267-1</t>
  </si>
  <si>
    <t>44267632-0091-1</t>
  </si>
  <si>
    <t>0197665238-0129-1</t>
  </si>
  <si>
    <t>0160287227-0050-3</t>
  </si>
  <si>
    <t>23407995-0280-7</t>
  </si>
  <si>
    <t>0132506299-0017-1</t>
  </si>
  <si>
    <t>32908357-0193-3</t>
  </si>
  <si>
    <t>97538023-0610-1</t>
  </si>
  <si>
    <t>0178460144-0028-2</t>
  </si>
  <si>
    <t>0195844157-0039-1</t>
  </si>
  <si>
    <t>0140232196-0016-1</t>
  </si>
  <si>
    <t>23785211-2422-1</t>
  </si>
  <si>
    <t>0185409281-0049-1</t>
  </si>
  <si>
    <t>57184368-0337-15</t>
  </si>
  <si>
    <t>38920400-0098</t>
  </si>
  <si>
    <t>56224506-0178</t>
  </si>
  <si>
    <t>93161391-0051-1</t>
  </si>
  <si>
    <t>0157690326-0046-2</t>
  </si>
  <si>
    <t>0143686495-0077-1</t>
  </si>
  <si>
    <t>33866575-0192-3</t>
  </si>
  <si>
    <t>0148096475-0110-1</t>
  </si>
  <si>
    <t>36426392-0390</t>
  </si>
  <si>
    <t>65782194-0111-1</t>
  </si>
  <si>
    <t>0109835151-0416-1</t>
  </si>
  <si>
    <t>0111418124-0065-7</t>
  </si>
  <si>
    <t>0117456705-0165</t>
  </si>
  <si>
    <t>0192282197-0103-2</t>
  </si>
  <si>
    <t>39382705-0068-1</t>
  </si>
  <si>
    <t>61135767-0227-1</t>
  </si>
  <si>
    <t>71128740-0122-1</t>
  </si>
  <si>
    <t>12606876-0216-3</t>
  </si>
  <si>
    <t>73464395-0350-1</t>
  </si>
  <si>
    <t>85301079-0155-1</t>
  </si>
  <si>
    <t>36181753-0843-17</t>
  </si>
  <si>
    <t>29105289-0068-2</t>
  </si>
  <si>
    <t>82693395-0082-1</t>
  </si>
  <si>
    <t>84249923-0038-1</t>
  </si>
  <si>
    <t>49325664-0034</t>
  </si>
  <si>
    <t>43767573-0278-1</t>
  </si>
  <si>
    <t>0244122521-0009-1</t>
  </si>
  <si>
    <t>80318900-0116</t>
  </si>
  <si>
    <t>32831811-0574-3</t>
  </si>
  <si>
    <t>85462270-0257-1</t>
  </si>
  <si>
    <t>71431146-0049-2</t>
  </si>
  <si>
    <t>73232340-0234</t>
  </si>
  <si>
    <t>71589469-0141-1</t>
  </si>
  <si>
    <t>0139406002-0050-1</t>
  </si>
  <si>
    <t>85706513-0239-1</t>
  </si>
  <si>
    <t>41379199-0594-4</t>
  </si>
  <si>
    <t>41379199-0594-7</t>
  </si>
  <si>
    <t>0214595741-0012-3</t>
  </si>
  <si>
    <t>0189425259-0040-4</t>
  </si>
  <si>
    <t>61356907-0245-1</t>
  </si>
  <si>
    <t>0127643328-0117-1</t>
  </si>
  <si>
    <t>69270517-0164-1</t>
  </si>
  <si>
    <t>43836559-0030-7</t>
  </si>
  <si>
    <t>39298602-0302-2</t>
  </si>
  <si>
    <t>31946833-0353-1</t>
  </si>
  <si>
    <t>0230919415-0020-2</t>
  </si>
  <si>
    <t>0124549207-0018-1</t>
  </si>
  <si>
    <t>0118327332-0620-3</t>
  </si>
  <si>
    <t>0102399850-0742-1</t>
  </si>
  <si>
    <t>0231005257-0033-1</t>
  </si>
  <si>
    <t>33030346-0375-3</t>
  </si>
  <si>
    <t>77076788-0605-1</t>
  </si>
  <si>
    <t>0120365079-0413-2</t>
  </si>
  <si>
    <t>0158214692-0050-3</t>
  </si>
  <si>
    <t>0158918560-0217-1</t>
  </si>
  <si>
    <t>61105399-0223-1</t>
  </si>
  <si>
    <t>65000246-0080</t>
  </si>
  <si>
    <t>17971883-0576-4</t>
  </si>
  <si>
    <t>76247523-0146-5</t>
  </si>
  <si>
    <t>97952711-0045-1</t>
  </si>
  <si>
    <t>0215664776-0101</t>
  </si>
  <si>
    <t>59380555-0791</t>
  </si>
  <si>
    <t>0206808881-0034-5</t>
  </si>
  <si>
    <t>0153039882-0035-1</t>
  </si>
  <si>
    <t>0245096196-0022</t>
  </si>
  <si>
    <t>61661069-0111-3</t>
  </si>
  <si>
    <t>71542282-0245-3</t>
  </si>
  <si>
    <t>83376762-0611-1</t>
  </si>
  <si>
    <t>72567214-0204</t>
  </si>
  <si>
    <t>74858382-0551</t>
  </si>
  <si>
    <t>60186473-0590</t>
  </si>
  <si>
    <t>36440353-0471</t>
  </si>
  <si>
    <t>0117382868-0418-1</t>
  </si>
  <si>
    <t>41243356-0076</t>
  </si>
  <si>
    <t>0171351607-0051-1</t>
  </si>
  <si>
    <t>84816371-0537</t>
  </si>
  <si>
    <t>0148618844-0026-1</t>
  </si>
  <si>
    <t>87025876-0120-7</t>
  </si>
  <si>
    <t>87025876-0120-2</t>
  </si>
  <si>
    <t>46104345-0121-2</t>
  </si>
  <si>
    <t>94982614-0387-1</t>
  </si>
  <si>
    <t>0102995606-0042-1</t>
  </si>
  <si>
    <t>70464230-0063</t>
  </si>
  <si>
    <t>13551870-0904-2</t>
  </si>
  <si>
    <t>13551870-0904-3</t>
  </si>
  <si>
    <t>13551870-0904-1</t>
  </si>
  <si>
    <t>0201710741-0015-1</t>
  </si>
  <si>
    <t>0118793599-0261-1</t>
  </si>
  <si>
    <t>0225408773-0070</t>
  </si>
  <si>
    <t>0197216105-0137</t>
  </si>
  <si>
    <t>42840950-0100-23</t>
  </si>
  <si>
    <t>89813055-0715-1</t>
  </si>
  <si>
    <t>0101173996-0277-2</t>
  </si>
  <si>
    <t>0122471578-0049-3</t>
  </si>
  <si>
    <t>0105167914-0030-3</t>
  </si>
  <si>
    <t>06897833-0108-3</t>
  </si>
  <si>
    <t>0106319821-0165</t>
  </si>
  <si>
    <t>0207337888-0191-1</t>
  </si>
  <si>
    <t>62748878-0075</t>
  </si>
  <si>
    <t>51768955-0363-2</t>
  </si>
  <si>
    <t>0124036664-0222-1</t>
  </si>
  <si>
    <t>89969355-0132-1</t>
  </si>
  <si>
    <t>0205093359-0010</t>
  </si>
  <si>
    <t>29437706-0200-2</t>
  </si>
  <si>
    <t>0111805146-0055-2</t>
  </si>
  <si>
    <t>0192129556-0066-1</t>
  </si>
  <si>
    <t>0112151794-0108-2</t>
  </si>
  <si>
    <t>0235652281-0097-3</t>
  </si>
  <si>
    <t>0130341679-0189-5</t>
  </si>
  <si>
    <t>0148881984-0007-3</t>
  </si>
  <si>
    <t>49934011-0930-3</t>
  </si>
  <si>
    <t>17773014-0633-1</t>
  </si>
  <si>
    <t>0136605177-0163-1</t>
  </si>
  <si>
    <t>0117456705-0165-1</t>
  </si>
  <si>
    <t>99059106-0144-1</t>
  </si>
  <si>
    <t>0111936419-0076-9</t>
  </si>
  <si>
    <t>0222185395-0164-1</t>
  </si>
  <si>
    <t>0114511442-0030</t>
  </si>
  <si>
    <t>41900027-0326-17</t>
  </si>
  <si>
    <t>0100724761-0488-2</t>
  </si>
  <si>
    <t>44327402-0678-3</t>
  </si>
  <si>
    <t>0100493641-0289-3</t>
  </si>
  <si>
    <t>85457678-0135-1</t>
  </si>
  <si>
    <t>0208979857-0066-1</t>
  </si>
  <si>
    <t>81240577-0323-3</t>
  </si>
  <si>
    <t>68300569-0206-1</t>
  </si>
  <si>
    <t>0207232931-0018-2</t>
  </si>
  <si>
    <t>67837823-0151-5</t>
  </si>
  <si>
    <t>36426392-0390-1</t>
  </si>
  <si>
    <t>51159563-0043-3</t>
  </si>
  <si>
    <t>19822804-0153-3</t>
  </si>
  <si>
    <t>0144429982-0349-2</t>
  </si>
  <si>
    <t>88815002-0054-5</t>
  </si>
  <si>
    <t>17162047-0332-1</t>
  </si>
  <si>
    <t>24378188-0066-1</t>
  </si>
  <si>
    <t>12285638-0496-1</t>
  </si>
  <si>
    <t>86492707-0225-7</t>
  </si>
  <si>
    <t>0147007696-0080-3</t>
  </si>
  <si>
    <t>20455651-0217-7</t>
  </si>
  <si>
    <t>36136805-0117-1</t>
  </si>
  <si>
    <t>45160212-0674-1</t>
  </si>
  <si>
    <t>0107206798-0187-3</t>
  </si>
  <si>
    <t>0184590232-0064-2</t>
  </si>
  <si>
    <t>0144929051-0091-1</t>
  </si>
  <si>
    <t>25271862-0173-5</t>
  </si>
  <si>
    <t>63389533-0231-5</t>
  </si>
  <si>
    <t>47015440-0075-1</t>
  </si>
  <si>
    <t>0129700060-0057-1</t>
  </si>
  <si>
    <t>0138007875-0240-3</t>
  </si>
  <si>
    <t>0238631420-0024</t>
  </si>
  <si>
    <t>69712506-0101-1</t>
  </si>
  <si>
    <t>46376756-0205</t>
  </si>
  <si>
    <t>61148912-0242-2</t>
  </si>
  <si>
    <t>35396575-0109-1</t>
  </si>
  <si>
    <t>0153193058-0697-1</t>
  </si>
  <si>
    <t>71441264-0860-1</t>
  </si>
  <si>
    <t>0146759610-0033-1</t>
  </si>
  <si>
    <t>17562358-0127-2</t>
  </si>
  <si>
    <t>56224506-0178-2</t>
  </si>
  <si>
    <t>0115154723-0259-1</t>
  </si>
  <si>
    <t>0101525251-0246-1</t>
  </si>
  <si>
    <t>0101525251-0246-7</t>
  </si>
  <si>
    <t>33145024-0121-2</t>
  </si>
  <si>
    <t>0174820618-0093</t>
  </si>
  <si>
    <t>76258998-0328-3</t>
  </si>
  <si>
    <t>44703390-0182-2</t>
  </si>
  <si>
    <t>0144030222-0191-2</t>
  </si>
  <si>
    <t>0201760243-0251-5</t>
  </si>
  <si>
    <t>0138854510-0042-11</t>
  </si>
  <si>
    <t>0182410497-0058-3</t>
  </si>
  <si>
    <t>85595957-0104-1</t>
  </si>
  <si>
    <t>19180182-0031</t>
  </si>
  <si>
    <t>21489353-0340-3</t>
  </si>
  <si>
    <t>41850044-0233-1</t>
  </si>
  <si>
    <t>0236461215-0064-1</t>
  </si>
  <si>
    <t>0106319821-0165-41</t>
  </si>
  <si>
    <t>81025838-0208-1</t>
  </si>
  <si>
    <t>74067187-0092-1</t>
  </si>
  <si>
    <t>0100619604-0026-2</t>
  </si>
  <si>
    <t>52246691-0253-1</t>
  </si>
  <si>
    <t>0223674494-0023-8</t>
  </si>
  <si>
    <t>74858382-0551-2</t>
  </si>
  <si>
    <t>25664015-0355-7</t>
  </si>
  <si>
    <t>0115519795-0081-5</t>
  </si>
  <si>
    <t>76992232-0380-1</t>
  </si>
  <si>
    <t>0152333701-0154-1</t>
  </si>
  <si>
    <t>46376756-0206</t>
  </si>
  <si>
    <t>81910377-0009-3</t>
  </si>
  <si>
    <t>74390535-0174-3</t>
  </si>
  <si>
    <t>62748878-0075-1</t>
  </si>
  <si>
    <t>45306740-0259-7</t>
  </si>
  <si>
    <t>0108793288-0035-1</t>
  </si>
  <si>
    <t>65000246-0080-1</t>
  </si>
  <si>
    <t>81537794-0116-1</t>
  </si>
  <si>
    <t>65059382-0485-2</t>
  </si>
  <si>
    <t>45800063-0572-2</t>
  </si>
  <si>
    <t>10056036-0230-5</t>
  </si>
  <si>
    <t>46284198-0120-1</t>
  </si>
  <si>
    <t>0190664833-0101-1</t>
  </si>
  <si>
    <t>0223799353-0069-1</t>
  </si>
  <si>
    <t>0178377546-0001</t>
  </si>
  <si>
    <t>28232108-1153-2</t>
  </si>
  <si>
    <t>0125411382-0197-1</t>
  </si>
  <si>
    <t>23407995-0279-7</t>
  </si>
  <si>
    <t>60268134-0497-5</t>
  </si>
  <si>
    <t>0132027840-0082-7</t>
  </si>
  <si>
    <t>0161646235-0283-1</t>
  </si>
  <si>
    <t>31362572-0617-2</t>
  </si>
  <si>
    <t>0170878669-0065</t>
  </si>
  <si>
    <t>58432248-0362-1</t>
  </si>
  <si>
    <t>0124989163-0168-1</t>
  </si>
  <si>
    <t>95516576-0850-2</t>
  </si>
  <si>
    <t>49253045-1091-2</t>
  </si>
  <si>
    <t>88496208-0137-1</t>
  </si>
  <si>
    <t>0190761367-0176</t>
  </si>
  <si>
    <t>56634227-0478-1</t>
  </si>
  <si>
    <t>81730358-0131-9</t>
  </si>
  <si>
    <t>0203123356-0012-1</t>
  </si>
  <si>
    <t>77572386-0219-3</t>
  </si>
  <si>
    <t>65686414-0265-1</t>
  </si>
  <si>
    <t>0205093359-0010-1</t>
  </si>
  <si>
    <t>0175027802-0262-1</t>
  </si>
  <si>
    <t>92907642-0344-19</t>
  </si>
  <si>
    <t>52441258-0063-3</t>
  </si>
  <si>
    <t>0171431008-0015-5</t>
  </si>
  <si>
    <t>70318942-0143-1</t>
  </si>
  <si>
    <t>14338379-0333-3</t>
  </si>
  <si>
    <t>42456828-0600-1</t>
  </si>
  <si>
    <t>44743872-0005-1</t>
  </si>
  <si>
    <t>0192945026-0035-2</t>
  </si>
  <si>
    <t>74482763-0022-1</t>
  </si>
  <si>
    <t>36389070-0360-5</t>
  </si>
  <si>
    <t>33429036-0356-3</t>
  </si>
  <si>
    <t>62084310-0261-1</t>
  </si>
  <si>
    <t>26593718-0280</t>
  </si>
  <si>
    <t>0238631420-0024-3</t>
  </si>
  <si>
    <t>49053672-0659-1</t>
  </si>
  <si>
    <t>71542282-0243-1</t>
  </si>
  <si>
    <t>48977707-0034-17</t>
  </si>
  <si>
    <t>0222642684-0026-1</t>
  </si>
  <si>
    <t>08918128-0585</t>
  </si>
  <si>
    <t>0108286247-0036-1</t>
  </si>
  <si>
    <t>70152028-0142-2</t>
  </si>
  <si>
    <t>0110011414-0097-3</t>
  </si>
  <si>
    <t>0105240496-0156-1</t>
  </si>
  <si>
    <t>0112741575-0349-2</t>
  </si>
  <si>
    <t>0114511442-0030-1</t>
  </si>
  <si>
    <t>48161670-0261-1</t>
  </si>
  <si>
    <t>46011078-0422</t>
  </si>
  <si>
    <t>31232276-0035-13</t>
  </si>
  <si>
    <t>0245096196-0022-7</t>
  </si>
  <si>
    <t>0140688824-0036-1</t>
  </si>
  <si>
    <t>59706752-0079-1</t>
  </si>
  <si>
    <t>57699741-0114-15</t>
  </si>
  <si>
    <t>64353673-0030-2</t>
  </si>
  <si>
    <t>79778104-0065-1</t>
  </si>
  <si>
    <t>53079983-0033-1</t>
  </si>
  <si>
    <t>0169541633-0074-1</t>
  </si>
  <si>
    <t>17504957-1340-7</t>
  </si>
  <si>
    <t>0127555125-0354-1</t>
  </si>
  <si>
    <t>68609012-0055-1</t>
  </si>
  <si>
    <t>0238055072-0016</t>
  </si>
  <si>
    <t>0201760243-0252-1</t>
  </si>
  <si>
    <t>87993668-0285-1</t>
  </si>
  <si>
    <t>84816371-0537-1</t>
  </si>
  <si>
    <t>0176472447-0065</t>
  </si>
  <si>
    <t>41243356-0076-3</t>
  </si>
  <si>
    <t>0116743404-0250-5</t>
  </si>
  <si>
    <t>31832767-0122</t>
  </si>
  <si>
    <t>49932505-0248-7</t>
  </si>
  <si>
    <t>0159600415-0015-5</t>
  </si>
  <si>
    <t>28574870-0818-2</t>
  </si>
  <si>
    <t>76029432-0659</t>
  </si>
  <si>
    <t>42622289-0073</t>
  </si>
  <si>
    <t>0208463557-0160-1</t>
  </si>
  <si>
    <t>06453050-0441</t>
  </si>
  <si>
    <t>90887096-0017-9</t>
  </si>
  <si>
    <t>0118143426-0127-1</t>
  </si>
  <si>
    <t>0145903427-0226-1</t>
  </si>
  <si>
    <t>0166084482-0208</t>
  </si>
  <si>
    <t>38920400-0098-2</t>
  </si>
  <si>
    <t>59842173-0078</t>
  </si>
  <si>
    <t>55275400-0826</t>
  </si>
  <si>
    <t>50422341-0165</t>
  </si>
  <si>
    <t>41058162-0365-6</t>
  </si>
  <si>
    <t>50323654-0259-1</t>
  </si>
  <si>
    <t>59121595-0102</t>
  </si>
  <si>
    <t>81893168-0868-1</t>
  </si>
  <si>
    <t>0125881310-0089</t>
  </si>
  <si>
    <t>65497295-0094-1</t>
  </si>
  <si>
    <t>32908357-0195-3</t>
  </si>
  <si>
    <t>41418256-0221-4</t>
  </si>
  <si>
    <t>0104270419-0040-1</t>
  </si>
  <si>
    <t>72836874-0170-1</t>
  </si>
  <si>
    <t>0122857068-0069-1</t>
  </si>
  <si>
    <t>70642106-0240-3</t>
  </si>
  <si>
    <t>41992125-0218-3</t>
  </si>
  <si>
    <t>41992125-0218-2</t>
  </si>
  <si>
    <t>26593718-0280-1</t>
  </si>
  <si>
    <t>51947264-0210-1</t>
  </si>
  <si>
    <t>0109225208-0187</t>
  </si>
  <si>
    <t>58706578-0740</t>
  </si>
  <si>
    <t>0188122003-0041-1</t>
  </si>
  <si>
    <t>59110559-0384-5</t>
  </si>
  <si>
    <t>65882289-0203-1</t>
  </si>
  <si>
    <t>21789365-0310</t>
  </si>
  <si>
    <t>55335401-0112</t>
  </si>
  <si>
    <t>0132692757-0089</t>
  </si>
  <si>
    <t>0124753836-0202-3</t>
  </si>
  <si>
    <t>0137594648-0025-5</t>
  </si>
  <si>
    <t>39078482-0782-1</t>
  </si>
  <si>
    <t>57093743-0212-1</t>
  </si>
  <si>
    <t>75318197-0299-1</t>
  </si>
  <si>
    <t>56144269-0393-1</t>
  </si>
  <si>
    <t>0245085379-0010-1</t>
  </si>
  <si>
    <t>34700219-0336-2</t>
  </si>
  <si>
    <t>0181219457-0076-1</t>
  </si>
  <si>
    <t>63631427-0245-1</t>
  </si>
  <si>
    <t>70464230-0063-5</t>
  </si>
  <si>
    <t>85219664-0158-2</t>
  </si>
  <si>
    <t>0118134556-0555-3</t>
  </si>
  <si>
    <t>81755265-0301-1</t>
  </si>
  <si>
    <t>44242324-0084-5</t>
  </si>
  <si>
    <t>0245432103-0001-21</t>
  </si>
  <si>
    <t>0161450134-0043-3</t>
  </si>
  <si>
    <t>45876133-0164-1</t>
  </si>
  <si>
    <t>17753676-0304-1</t>
  </si>
  <si>
    <t>68756787-0117-1</t>
  </si>
  <si>
    <t>0130178322-0071-1</t>
  </si>
  <si>
    <t>66280807-0439</t>
  </si>
  <si>
    <t>31832767-0122-1</t>
  </si>
  <si>
    <t>31832767-0122-3</t>
  </si>
  <si>
    <t>84852954-0209-9</t>
  </si>
  <si>
    <t>50934833-0306</t>
  </si>
  <si>
    <t>84972918-0803-1</t>
  </si>
  <si>
    <t>0160379259-0062-2</t>
  </si>
  <si>
    <t>51591178-0167-2</t>
  </si>
  <si>
    <t>06780506-0432</t>
  </si>
  <si>
    <t>72369263-0191-1</t>
  </si>
  <si>
    <t>36440353-0471-1</t>
  </si>
  <si>
    <t>19992035-0245-1</t>
  </si>
  <si>
    <t>64171386-0116-3</t>
  </si>
  <si>
    <t>73232340-0234-1</t>
  </si>
  <si>
    <t>0215664776-0101-1</t>
  </si>
  <si>
    <t>06554969-0513-2</t>
  </si>
  <si>
    <t>79110532-0099-1</t>
  </si>
  <si>
    <t>0215542393-0021-1</t>
  </si>
  <si>
    <t>0107312119-1114-1</t>
  </si>
  <si>
    <t>46376756-0206-1</t>
  </si>
  <si>
    <t>50422341-0165-1</t>
  </si>
  <si>
    <t>0216818686-0077</t>
  </si>
  <si>
    <t>0159481170-0084-1</t>
  </si>
  <si>
    <t>0194214691-0037</t>
  </si>
  <si>
    <t>31406686-0641-1</t>
  </si>
  <si>
    <t>0125881310-0089-1</t>
  </si>
  <si>
    <t>0135309871-0104-1</t>
  </si>
  <si>
    <t>0165493368-0051-1</t>
  </si>
  <si>
    <t>20883161-0803</t>
  </si>
  <si>
    <t>21789365-0310-1</t>
  </si>
  <si>
    <t>06453050-0441-2</t>
  </si>
  <si>
    <t>79764417-0023-2</t>
  </si>
  <si>
    <t>85012878-0283-1</t>
  </si>
  <si>
    <t>67959320-0352-7</t>
  </si>
  <si>
    <t>85767627-0139-7</t>
  </si>
  <si>
    <t>37351165-0055</t>
  </si>
  <si>
    <t>39553963-0558-1</t>
  </si>
  <si>
    <t>0125122816-0129-1</t>
  </si>
  <si>
    <t>24037070</t>
  </si>
  <si>
    <t>0205422262-0085-7</t>
  </si>
  <si>
    <t>12374932-0418-4</t>
  </si>
  <si>
    <t>47337365-0305-1</t>
  </si>
  <si>
    <t>51410181-0227-1</t>
  </si>
  <si>
    <t>0134119827-0016-3</t>
  </si>
  <si>
    <t>41376750-0271-1</t>
  </si>
  <si>
    <t>0190761367-0176-1</t>
  </si>
  <si>
    <t>92959104-0123-2</t>
  </si>
  <si>
    <t>0126610198-0354-5</t>
  </si>
  <si>
    <t>0141463847-0158-1</t>
  </si>
  <si>
    <t>0244148642-0011</t>
  </si>
  <si>
    <t>43716909-0138-1</t>
  </si>
  <si>
    <t>86876099-0039-1</t>
  </si>
  <si>
    <t>0211655139-0007-1</t>
  </si>
  <si>
    <t>45661208-0056-1</t>
  </si>
  <si>
    <t>0171350442-0248-1</t>
  </si>
  <si>
    <t>0185318479-0057-1</t>
  </si>
  <si>
    <t>0175162617-0520</t>
  </si>
  <si>
    <t>0146095172-0014-1</t>
  </si>
  <si>
    <t>28892384-0478-2</t>
  </si>
  <si>
    <t>81206656-0326-1</t>
  </si>
  <si>
    <t>0132692757-0089-1</t>
  </si>
  <si>
    <t>69528823-0305-1</t>
  </si>
  <si>
    <t>87505927-0137-1</t>
  </si>
  <si>
    <t>58706578-0740-2</t>
  </si>
  <si>
    <t>29031701-0356</t>
  </si>
  <si>
    <t>99386719-0034</t>
  </si>
  <si>
    <t>10166867-0142-1</t>
  </si>
  <si>
    <t>55541929-0178-1</t>
  </si>
  <si>
    <t>0141414822-0122-3</t>
  </si>
  <si>
    <t>89970591-0110-1</t>
  </si>
  <si>
    <t>0140724665-0216</t>
  </si>
  <si>
    <t>46011078-0422-1</t>
  </si>
  <si>
    <t>43531807-0105-5</t>
  </si>
  <si>
    <t>0231719185-0014-1</t>
  </si>
  <si>
    <t>83883117-0210-1</t>
  </si>
  <si>
    <t>0155921978-0059-1</t>
  </si>
  <si>
    <t>0244533335-0004</t>
  </si>
  <si>
    <t>0166084482-0208-1</t>
  </si>
  <si>
    <t>62617939-0025-4</t>
  </si>
  <si>
    <t>80318900-0116-1</t>
  </si>
  <si>
    <t>68003051-0019</t>
  </si>
  <si>
    <t>36568451-0094-1</t>
  </si>
  <si>
    <t>95096988-0214-1</t>
  </si>
  <si>
    <t>27895645-1153-1</t>
  </si>
  <si>
    <t>0145287599-0086</t>
  </si>
  <si>
    <t>36161103-0051-2</t>
  </si>
  <si>
    <t>0134064749-0435-1</t>
  </si>
  <si>
    <t>84375908-0371-1</t>
  </si>
  <si>
    <t>41465182-0066-3</t>
  </si>
  <si>
    <t>0102039061-0232-3</t>
  </si>
  <si>
    <t>76654719-0337-1</t>
  </si>
  <si>
    <t>86189761-0007-1</t>
  </si>
  <si>
    <t>44098463-0303-2</t>
  </si>
  <si>
    <t>59748081-0149</t>
  </si>
  <si>
    <t>45891736-0191-3</t>
  </si>
  <si>
    <t>41229677-0096-4</t>
  </si>
  <si>
    <t>45891736-0191-7</t>
  </si>
  <si>
    <t>91925343-0198-1</t>
  </si>
  <si>
    <t>0117893018-0056</t>
  </si>
  <si>
    <t>0151966936-0175-1</t>
  </si>
  <si>
    <t>64355998-0125</t>
  </si>
  <si>
    <t>59842173-0078-2</t>
  </si>
  <si>
    <t>97870008-0413-1</t>
  </si>
  <si>
    <t>0100581560-0195-3</t>
  </si>
  <si>
    <t>55335401-0112-1</t>
  </si>
  <si>
    <t>0237606564-0013</t>
  </si>
  <si>
    <t>29769318-0259</t>
  </si>
  <si>
    <t>49325664-0034-15</t>
  </si>
  <si>
    <t>55275400-0826-1</t>
  </si>
  <si>
    <t>47019080-0151</t>
  </si>
  <si>
    <t>0197216105-0137-1</t>
  </si>
  <si>
    <t>92080957-0562</t>
  </si>
  <si>
    <t>92080957-0561</t>
  </si>
  <si>
    <t>66603568-0102-5</t>
  </si>
  <si>
    <t>34642483-0098</t>
  </si>
  <si>
    <t>80708987-0032-1</t>
  </si>
  <si>
    <t>08918128-0585-2</t>
  </si>
  <si>
    <t>39802859-0192-1</t>
  </si>
  <si>
    <t>0121814052-0262-1</t>
  </si>
  <si>
    <t>53074232-0142-2</t>
  </si>
  <si>
    <t>0234201553-0074-1</t>
  </si>
  <si>
    <t>19296703-0508-1</t>
  </si>
  <si>
    <t>0171300913-0054-7</t>
  </si>
  <si>
    <t>0152333701-0155-1</t>
  </si>
  <si>
    <t>0191161689-0075-1</t>
  </si>
  <si>
    <t>93592649-0102-1</t>
  </si>
  <si>
    <t>0109225208-0187-1</t>
  </si>
  <si>
    <t>50934833-0306-2</t>
  </si>
  <si>
    <t>61492464-0070-9</t>
  </si>
  <si>
    <t>40045915-0357-1</t>
  </si>
  <si>
    <t>0205691736-0019-1</t>
  </si>
  <si>
    <t>47496544-0675-1</t>
  </si>
  <si>
    <t>0167470629-0076-1</t>
  </si>
  <si>
    <t>0139925682-0389-1</t>
  </si>
  <si>
    <t>43984898-0078-9</t>
  </si>
  <si>
    <t>17794428-0081-2</t>
  </si>
  <si>
    <t>0149586893-0126</t>
  </si>
  <si>
    <t>0112440976-0116-3</t>
  </si>
  <si>
    <t>58705578-0018-7</t>
  </si>
  <si>
    <t>59121595-0102-3</t>
  </si>
  <si>
    <t>0145287599-0086-7</t>
  </si>
  <si>
    <t>29031701-0356-2</t>
  </si>
  <si>
    <t>0204692281-0154-1</t>
  </si>
  <si>
    <t>02865385-0294</t>
  </si>
  <si>
    <t>0140724665-0216-1</t>
  </si>
  <si>
    <t>68003051-0019-1</t>
  </si>
  <si>
    <t>24708378-0677-2</t>
  </si>
  <si>
    <t>04674871-0257-1</t>
  </si>
  <si>
    <t>0105576225-0748-13</t>
  </si>
  <si>
    <t>45276925-0202-1</t>
  </si>
  <si>
    <t>58876670-0257</t>
  </si>
  <si>
    <t>77986824-0079</t>
  </si>
  <si>
    <t>0135914443-0037-1</t>
  </si>
  <si>
    <t>05451196-0466-2</t>
  </si>
  <si>
    <t>0102084077-0054-1</t>
  </si>
  <si>
    <t>95719936-0245-2</t>
  </si>
  <si>
    <t>46676928-0430-2</t>
  </si>
  <si>
    <t>24094807</t>
  </si>
  <si>
    <t>24094793</t>
  </si>
  <si>
    <t>24094754</t>
  </si>
  <si>
    <t>24094840</t>
  </si>
  <si>
    <t>67233029-0231-1</t>
  </si>
  <si>
    <t>41009909-0693-5</t>
  </si>
  <si>
    <t>37005321-0175-2</t>
  </si>
  <si>
    <t>59852284-0188</t>
  </si>
  <si>
    <t>0195844157-0037-1</t>
  </si>
  <si>
    <t>17696988-0091-1</t>
  </si>
  <si>
    <t>43443035-0162-7</t>
  </si>
  <si>
    <t>0194214691-0037-1</t>
  </si>
  <si>
    <t>79609176-0364</t>
  </si>
  <si>
    <t>0106705410-0063-3</t>
  </si>
  <si>
    <t>52345200-0071</t>
  </si>
  <si>
    <t>0160628542-0023-1</t>
  </si>
  <si>
    <t>50725569-0119-1</t>
  </si>
  <si>
    <t>84314854-0125</t>
  </si>
  <si>
    <t>02981897-1668-1</t>
  </si>
  <si>
    <t>85031845-0032-1</t>
  </si>
  <si>
    <t>64347738-0044</t>
  </si>
  <si>
    <t>0138130443-0214-1</t>
  </si>
  <si>
    <t>0134392716-0085-1</t>
  </si>
  <si>
    <t>06780506-0432-3</t>
  </si>
  <si>
    <t>0216818686-0077-2</t>
  </si>
  <si>
    <t>0178377546-0001-1</t>
  </si>
  <si>
    <t>84859588-0066</t>
  </si>
  <si>
    <t>61170736-0162-3</t>
  </si>
  <si>
    <t>22197060-0017</t>
  </si>
  <si>
    <t>60657426-0033-1</t>
  </si>
  <si>
    <t>35923907-0073-11</t>
  </si>
  <si>
    <t>35923907-0073-6</t>
  </si>
  <si>
    <t>0237606564-0013-5</t>
  </si>
  <si>
    <t>84646180-0316-3</t>
  </si>
  <si>
    <t>20883161-0803-4</t>
  </si>
  <si>
    <t>85269715-0044</t>
  </si>
  <si>
    <t>0129429754-0180-9</t>
  </si>
  <si>
    <t>44037794-0115-1</t>
  </si>
  <si>
    <t>0244533335-0004-1</t>
  </si>
  <si>
    <t>29769318-0259-5</t>
  </si>
  <si>
    <t>57367220-0312-3</t>
  </si>
  <si>
    <t>0162151738-0016</t>
  </si>
  <si>
    <t>0107856653-0309-1</t>
  </si>
  <si>
    <t>34642483-0098-3</t>
  </si>
  <si>
    <t>81700415-0064-3</t>
  </si>
  <si>
    <t>64171386-0116-2</t>
  </si>
  <si>
    <t>09696808-0449-1</t>
  </si>
  <si>
    <t>68146948-0142-1</t>
  </si>
  <si>
    <t>03248116-1774-1</t>
  </si>
  <si>
    <t>11486193-0178</t>
  </si>
  <si>
    <t>0207916667-0150-1</t>
  </si>
  <si>
    <t>0104023895-0273-1</t>
  </si>
  <si>
    <t>72567214-0204-2</t>
  </si>
  <si>
    <t>0117654925-0442-1</t>
  </si>
  <si>
    <t>31677904-0283-3</t>
  </si>
  <si>
    <t>69037326-0160-1</t>
  </si>
  <si>
    <t>60186473-0590-1</t>
  </si>
  <si>
    <t>89473726-0119-5</t>
  </si>
  <si>
    <t>37293464-0653-2</t>
  </si>
  <si>
    <t>47527787-0070-4</t>
  </si>
  <si>
    <t>0156031354-0047-1</t>
  </si>
  <si>
    <t>42622289-0073-3</t>
  </si>
  <si>
    <t>0111935430-0018-3</t>
  </si>
  <si>
    <t>42622289-0073-2</t>
  </si>
  <si>
    <t>37061855-0174-13</t>
  </si>
  <si>
    <t>37061855-0174-9</t>
  </si>
  <si>
    <t>38422478-0116-1</t>
  </si>
  <si>
    <t>0128530541-0097-2</t>
  </si>
  <si>
    <t>45142893-0619-3</t>
  </si>
  <si>
    <t>30078405-0277-1</t>
  </si>
  <si>
    <t>0140219452-0018</t>
  </si>
  <si>
    <t>0216916099-0013-1</t>
  </si>
  <si>
    <t>0120424724-0118-1</t>
  </si>
  <si>
    <t>91006234-0585-1</t>
  </si>
  <si>
    <t>39436594-0883-1</t>
  </si>
  <si>
    <t>58876670-0257-2</t>
  </si>
  <si>
    <t>0134001603-0265</t>
  </si>
  <si>
    <t>38233766-0028-3</t>
  </si>
  <si>
    <t>57961180-0419</t>
  </si>
  <si>
    <t>64667875-0116</t>
  </si>
  <si>
    <t>18644727-0337-1</t>
  </si>
  <si>
    <t>95559508-0199-1</t>
  </si>
  <si>
    <t>04674871-0256-4</t>
  </si>
  <si>
    <t>85269715-0044-1</t>
  </si>
  <si>
    <t>0198996398-0032</t>
  </si>
  <si>
    <t>64451266-0108-1</t>
  </si>
  <si>
    <t>0225408773-0070-2</t>
  </si>
  <si>
    <t>97189635-0184-1</t>
  </si>
  <si>
    <t>0159803886-0029-1</t>
  </si>
  <si>
    <t>0149586893-0126-11</t>
  </si>
  <si>
    <t>84135348-0257-1</t>
  </si>
  <si>
    <t>78937671-0091-1</t>
  </si>
  <si>
    <t>56991434-0185-1</t>
  </si>
  <si>
    <t>33792101-0384-1</t>
  </si>
  <si>
    <t>81137990-0231-1</t>
  </si>
  <si>
    <t>92080957-0562-1</t>
  </si>
  <si>
    <t>0215163840-0212-1</t>
  </si>
  <si>
    <t>95564181-0469-1</t>
  </si>
  <si>
    <t>37084630-0636-5</t>
  </si>
  <si>
    <t>37950015-0475-2</t>
  </si>
  <si>
    <t>87376170-0081-1</t>
  </si>
  <si>
    <t>02865385-0294-3</t>
  </si>
  <si>
    <t>42379201-0413-11</t>
  </si>
  <si>
    <t>0124331123-2246-1</t>
  </si>
  <si>
    <t>0119529431-0118-1</t>
  </si>
  <si>
    <t>0132556751-0189</t>
  </si>
  <si>
    <t>37470640-0369-3</t>
  </si>
  <si>
    <t>0106703132-0097-3</t>
  </si>
  <si>
    <t>58699181-0363-5</t>
  </si>
  <si>
    <t>41116373-0242-1</t>
  </si>
  <si>
    <t>0155169252-0523-3</t>
  </si>
  <si>
    <t>65059382-0485-3</t>
  </si>
  <si>
    <t>32064703-0356-1</t>
  </si>
  <si>
    <t>0100653198-0693-1</t>
  </si>
  <si>
    <t>35428305-0360-5</t>
  </si>
  <si>
    <t>0131260602-0794-3</t>
  </si>
  <si>
    <t>52979767-1309-21</t>
  </si>
  <si>
    <t>0246802687-0004-7</t>
  </si>
  <si>
    <t>0110851884-0181-1</t>
  </si>
  <si>
    <t>0109441383-0293</t>
  </si>
  <si>
    <t>48757648-1063-1</t>
  </si>
  <si>
    <t>47128395-0291-2</t>
  </si>
  <si>
    <t>71538555-0040-1</t>
  </si>
  <si>
    <t>0153039882-0034-3</t>
  </si>
  <si>
    <t>92080957-0561-1</t>
  </si>
  <si>
    <t>0224751632-0149</t>
  </si>
  <si>
    <t>0233352482-0048-1</t>
  </si>
  <si>
    <t>58754394-0867-1</t>
  </si>
  <si>
    <t>58754394-0869-1</t>
  </si>
  <si>
    <t>0146405015-0085-1</t>
  </si>
  <si>
    <t>90419092-0278-5</t>
  </si>
  <si>
    <t>0154024878-0003</t>
  </si>
  <si>
    <t>0152608266-0028-1</t>
  </si>
  <si>
    <t>62374306-0624-1</t>
  </si>
  <si>
    <t>0215928365-0030-1</t>
  </si>
  <si>
    <t>50209377-0170</t>
  </si>
  <si>
    <t>0139542296-0125-1</t>
  </si>
  <si>
    <t>0231020881-0012-3</t>
  </si>
  <si>
    <t>69345576-0091-3</t>
  </si>
  <si>
    <t>0144147272-0217-1</t>
  </si>
  <si>
    <t>11486193-0178-2</t>
  </si>
  <si>
    <t>70355451-0033</t>
  </si>
  <si>
    <t>50414917-0294-2</t>
  </si>
  <si>
    <t>76029432-0659-1</t>
  </si>
  <si>
    <t>56509778-0409-1</t>
  </si>
  <si>
    <t>99386719-0034-1</t>
  </si>
  <si>
    <t>0247079808-0005-1</t>
  </si>
  <si>
    <t>0101591447-0144</t>
  </si>
  <si>
    <t>0122933569-0310-2</t>
  </si>
  <si>
    <t>0210734441-0120</t>
  </si>
  <si>
    <t>0138979589-0150-1</t>
  </si>
  <si>
    <t>08069527-0056-1</t>
  </si>
  <si>
    <t>0140219452-0018-1</t>
  </si>
  <si>
    <t>0116658614-0455-8</t>
  </si>
  <si>
    <t>66888555-0321-1</t>
  </si>
  <si>
    <t>79609176-0364-2</t>
  </si>
  <si>
    <t>64667875-0116-1</t>
  </si>
  <si>
    <t>0164321289-0044</t>
  </si>
  <si>
    <t>0162589354-0223</t>
  </si>
  <si>
    <t>0184069464-0003-1</t>
  </si>
  <si>
    <t>0107223677-0075-1</t>
  </si>
  <si>
    <t>82178707-0380-2</t>
  </si>
  <si>
    <t>46674855-0380-1</t>
  </si>
  <si>
    <t>31784300-0189-1</t>
  </si>
  <si>
    <t>58337945-0190-1</t>
  </si>
  <si>
    <t>37351165-0055-2</t>
  </si>
  <si>
    <t>73878929-0137-5</t>
  </si>
  <si>
    <t>32675062-0215-1</t>
  </si>
  <si>
    <t>0136574907-0038-2</t>
  </si>
  <si>
    <t>75203341-0113-1</t>
  </si>
  <si>
    <t>94797202-0085</t>
  </si>
  <si>
    <t>0113196853-0293-3</t>
  </si>
  <si>
    <t>35473570-0655-1</t>
  </si>
  <si>
    <t>69253331-0857</t>
  </si>
  <si>
    <t>71357055-0487</t>
  </si>
  <si>
    <t>0182665118-0055</t>
  </si>
  <si>
    <t>0137822125-0171-5</t>
  </si>
  <si>
    <t>72822526-0138-9</t>
  </si>
  <si>
    <t>58464566-0157-1</t>
  </si>
  <si>
    <t>06893594-0747</t>
  </si>
  <si>
    <t>41016042-0208</t>
  </si>
  <si>
    <t>0222590914-0036-5</t>
  </si>
  <si>
    <t>13470591-0209-1</t>
  </si>
  <si>
    <t>0125015070-0121-1</t>
  </si>
  <si>
    <t>0148849311-0206</t>
  </si>
  <si>
    <t>85081751-0056-3</t>
  </si>
  <si>
    <t>0185570089-0112</t>
  </si>
  <si>
    <t>75520580-0153-1</t>
  </si>
  <si>
    <t>0106733057-0096</t>
  </si>
  <si>
    <t>0195594639-0057</t>
  </si>
  <si>
    <t>0174820618-0093-1</t>
  </si>
  <si>
    <t>30018149-0069-1</t>
  </si>
  <si>
    <t>44867648-0339</t>
  </si>
  <si>
    <t>0162151738-0016-2</t>
  </si>
  <si>
    <t>40218863-0427</t>
  </si>
  <si>
    <t>09252491-1641</t>
  </si>
  <si>
    <t>09333026-0677</t>
  </si>
  <si>
    <t>57214220-0477-1</t>
  </si>
  <si>
    <t>40409208-0162-1</t>
  </si>
  <si>
    <t>36606747-0212-3</t>
  </si>
  <si>
    <t>59027857-0227-2</t>
  </si>
  <si>
    <t>50209377-0170-1</t>
  </si>
  <si>
    <t>59852284-0188-1</t>
  </si>
  <si>
    <t>0130683152-0032-1</t>
  </si>
  <si>
    <t>41860396-0476-5</t>
  </si>
  <si>
    <t>65107425-0019-4</t>
  </si>
  <si>
    <t>0101591447-0144-1</t>
  </si>
  <si>
    <t>22022267374</t>
  </si>
  <si>
    <t>22197060-0017-4</t>
  </si>
  <si>
    <t>0104093766-0018-2</t>
  </si>
  <si>
    <t>0116526060-0094</t>
  </si>
  <si>
    <t>40781343-0145</t>
  </si>
  <si>
    <t>0215041919-0156</t>
  </si>
  <si>
    <t>66598353-0028</t>
  </si>
  <si>
    <t>46587348-0328</t>
  </si>
  <si>
    <t>80182338-0303-7</t>
  </si>
  <si>
    <t>0132556751-0189-1</t>
  </si>
  <si>
    <t>0179636376-0021-1</t>
  </si>
  <si>
    <t>77986824-0079-2</t>
  </si>
  <si>
    <t>0132112858-0041-1</t>
  </si>
  <si>
    <t>2000046385696</t>
  </si>
  <si>
    <t>76885643-0035</t>
  </si>
  <si>
    <t>0126340558-0192-1</t>
  </si>
  <si>
    <t>84314854-0125-1</t>
  </si>
  <si>
    <t>37798903-0260</t>
  </si>
  <si>
    <t>37950015-0487-1</t>
  </si>
  <si>
    <t>0173585125-0681-2</t>
  </si>
  <si>
    <t>0184818348-0030</t>
  </si>
  <si>
    <t>0127363216-0262-1</t>
  </si>
  <si>
    <t>13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</si>
</sst>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6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theme="6"/>
      </right>
      <top/>
      <bottom style="thin">
        <color theme="6"/>
      </bottom>
      <diagonal/>
    </border>
    <border>
      <left style="thin">
        <color auto="1"/>
      </left>
      <right style="thin">
        <color theme="6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46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  <xf numFmtId="0" fontId="7" fillId="26" borderId="3" xfId="3" applyFont="1" applyFill="1" applyBorder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2" fontId="4" fillId="0" borderId="1" xfId="3" applyNumberFormat="1" applyFont="1" applyFill="1" applyBorder="1" applyAlignment="1">
      <alignment vertical="center"/>
    </xf>
    <xf numFmtId="164" fontId="6" fillId="26" borderId="0" xfId="7" applyNumberFormat="1" applyFont="1" applyFill="1"/>
    <xf numFmtId="164" fontId="45" fillId="0" borderId="0" xfId="1" applyNumberFormat="1" applyFont="1" applyAlignment="1">
      <alignment horizontal="center" vertical="center"/>
    </xf>
    <xf numFmtId="164" fontId="45" fillId="0" borderId="0" xfId="1" applyNumberFormat="1" applyFont="1" applyFill="1" applyAlignment="1">
      <alignment horizontal="center" vertical="center"/>
    </xf>
    <xf numFmtId="166" fontId="45" fillId="0" borderId="0" xfId="9" applyNumberFormat="1" applyFont="1" applyAlignment="1">
      <alignment horizontal="center" vertical="center"/>
    </xf>
    <xf numFmtId="165" fontId="19" fillId="4" borderId="3" xfId="9" applyNumberFormat="1" applyFont="1" applyFill="1" applyBorder="1"/>
    <xf numFmtId="166" fontId="46" fillId="0" borderId="0" xfId="9" applyNumberFormat="1" applyFont="1" applyFill="1" applyAlignment="1">
      <alignment horizontal="left" vertical="top"/>
    </xf>
    <xf numFmtId="10" fontId="36" fillId="0" borderId="0" xfId="11" applyNumberFormat="1" applyFont="1" applyAlignment="1">
      <alignment horizontal="center" vertical="center"/>
    </xf>
    <xf numFmtId="1" fontId="47" fillId="0" borderId="0" xfId="1" applyNumberFormat="1" applyFont="1" applyFill="1" applyBorder="1"/>
    <xf numFmtId="49" fontId="36" fillId="2" borderId="7" xfId="0" applyNumberFormat="1" applyFont="1" applyFill="1" applyBorder="1" applyAlignment="1">
      <alignment vertical="center"/>
    </xf>
    <xf numFmtId="49" fontId="36" fillId="2" borderId="33" xfId="0" applyNumberFormat="1" applyFont="1" applyFill="1" applyBorder="1" applyAlignment="1">
      <alignment vertical="center"/>
    </xf>
    <xf numFmtId="4" fontId="36" fillId="15" borderId="48" xfId="6" applyNumberFormat="1" applyFont="1" applyFill="1" applyBorder="1"/>
    <xf numFmtId="4" fontId="34" fillId="0" borderId="22" xfId="6" applyNumberFormat="1" applyFont="1" applyFill="1" applyBorder="1"/>
    <xf numFmtId="4" fontId="36" fillId="15" borderId="55" xfId="6" applyNumberFormat="1" applyFont="1" applyFill="1" applyBorder="1"/>
    <xf numFmtId="2" fontId="34" fillId="12" borderId="46" xfId="0" applyNumberFormat="1" applyFont="1" applyFill="1" applyBorder="1" applyAlignment="1">
      <alignment vertical="center"/>
    </xf>
    <xf numFmtId="1" fontId="34" fillId="3" borderId="23" xfId="0" applyNumberFormat="1" applyFont="1" applyFill="1" applyBorder="1" applyAlignment="1">
      <alignment horizontal="center" wrapText="1"/>
    </xf>
    <xf numFmtId="0" fontId="38" fillId="0" borderId="34" xfId="0" applyFont="1" applyBorder="1" applyAlignment="1">
      <alignment horizontal="center"/>
    </xf>
    <xf numFmtId="49" fontId="36" fillId="2" borderId="54" xfId="0" applyNumberFormat="1" applyFont="1" applyFill="1" applyBorder="1" applyAlignment="1">
      <alignment horizontal="center"/>
    </xf>
    <xf numFmtId="49" fontId="36" fillId="2" borderId="49" xfId="0" applyNumberFormat="1" applyFont="1" applyFill="1" applyBorder="1" applyAlignment="1">
      <alignment horizontal="center"/>
    </xf>
    <xf numFmtId="49" fontId="36" fillId="2" borderId="59" xfId="13" applyNumberFormat="1" applyFont="1" applyFill="1" applyBorder="1" applyAlignment="1">
      <alignment horizontal="center"/>
    </xf>
    <xf numFmtId="49" fontId="36" fillId="2" borderId="60" xfId="13" applyNumberFormat="1" applyFont="1" applyFill="1" applyBorder="1" applyAlignment="1">
      <alignment horizontal="center"/>
    </xf>
    <xf numFmtId="49" fontId="36" fillId="2" borderId="33" xfId="13" applyNumberFormat="1" applyFont="1" applyFill="1" applyBorder="1" applyAlignment="1">
      <alignment horizontal="center"/>
    </xf>
    <xf numFmtId="49" fontId="36" fillId="2" borderId="61" xfId="0" applyNumberFormat="1" applyFont="1" applyFill="1" applyBorder="1" applyAlignment="1"/>
    <xf numFmtId="49" fontId="36" fillId="2" borderId="62" xfId="0" applyNumberFormat="1" applyFont="1" applyFill="1" applyBorder="1"/>
    <xf numFmtId="49" fontId="36" fillId="2" borderId="63" xfId="0" applyNumberFormat="1" applyFont="1" applyFill="1" applyBorder="1" applyAlignment="1"/>
    <xf numFmtId="49" fontId="36" fillId="2" borderId="64" xfId="0" applyNumberFormat="1" applyFont="1" applyFill="1" applyBorder="1"/>
    <xf numFmtId="49" fontId="36" fillId="2" borderId="65" xfId="0" applyNumberFormat="1" applyFont="1" applyFill="1" applyBorder="1"/>
    <xf numFmtId="43" fontId="22" fillId="0" borderId="0" xfId="1" applyNumberFormat="1" applyFont="1"/>
    <xf numFmtId="2" fontId="43" fillId="0" borderId="0" xfId="9" applyNumberFormat="1" applyFont="1" applyFill="1" applyAlignment="1">
      <alignment horizontal="center" vertical="top"/>
    </xf>
    <xf numFmtId="166" fontId="44" fillId="0" borderId="0" xfId="9" applyNumberFormat="1" applyFont="1" applyFill="1" applyAlignment="1">
      <alignment horizontal="center" vertical="center"/>
    </xf>
    <xf numFmtId="49" fontId="36" fillId="2" borderId="49" xfId="0" applyNumberFormat="1" applyFont="1" applyFill="1" applyBorder="1" applyAlignment="1"/>
    <xf numFmtId="165" fontId="43" fillId="0" borderId="0" xfId="9" applyNumberFormat="1" applyFont="1" applyFill="1" applyAlignment="1">
      <alignment horizontal="left" vertical="top"/>
    </xf>
    <xf numFmtId="0" fontId="39" fillId="4" borderId="39" xfId="0" applyFont="1" applyFill="1" applyBorder="1" applyAlignment="1">
      <alignment horizontal="center" vertical="center" wrapText="1"/>
    </xf>
    <xf numFmtId="49" fontId="36" fillId="2" borderId="28" xfId="0" applyNumberFormat="1" applyFont="1" applyFill="1" applyBorder="1" applyAlignment="1"/>
    <xf numFmtId="10" fontId="34" fillId="0" borderId="0" xfId="2" applyNumberFormat="1" applyFont="1" applyAlignment="1">
      <alignment horizontal="center" vertical="center"/>
    </xf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2" fontId="34" fillId="12" borderId="56" xfId="0" applyNumberFormat="1" applyFont="1" applyFill="1" applyBorder="1" applyAlignment="1">
      <alignment horizontal="center" vertical="center"/>
    </xf>
    <xf numFmtId="2" fontId="34" fillId="12" borderId="57" xfId="0" applyNumberFormat="1" applyFont="1" applyFill="1" applyBorder="1" applyAlignment="1">
      <alignment horizontal="center" vertical="center"/>
    </xf>
    <xf numFmtId="2" fontId="34" fillId="12" borderId="58" xfId="0" applyNumberFormat="1" applyFont="1" applyFill="1" applyBorder="1" applyAlignment="1">
      <alignment horizontal="center" vertical="center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4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66"/>
  <sheetViews>
    <sheetView zoomScale="50" zoomScaleNormal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61" sqref="R61"/>
    </sheetView>
  </sheetViews>
  <sheetFormatPr defaultColWidth="12.08984375" defaultRowHeight="13.5" outlineLevelCol="1"/>
  <cols>
    <col min="1" max="1" width="12.453125" style="224" customWidth="1"/>
    <col min="2" max="2" width="20" style="224" customWidth="1"/>
    <col min="3" max="3" width="5.7265625" style="225" customWidth="1"/>
    <col min="4" max="4" width="17" style="226" customWidth="1"/>
    <col min="5" max="5" width="10.453125" style="226" customWidth="1"/>
    <col min="6" max="6" width="11.1796875" style="226" customWidth="1"/>
    <col min="7" max="7" width="14.26953125" style="226" customWidth="1"/>
    <col min="8" max="8" width="18.36328125" style="226" customWidth="1"/>
    <col min="9" max="9" width="15.54296875" style="226" customWidth="1"/>
    <col min="10" max="10" width="17.90625" style="226" customWidth="1"/>
    <col min="11" max="13" width="16.54296875" style="226" customWidth="1"/>
    <col min="14" max="14" width="11.36328125" style="226" hidden="1" customWidth="1" outlineLevel="1"/>
    <col min="15" max="15" width="19.7265625" style="226" hidden="1" customWidth="1" outlineLevel="1"/>
    <col min="16" max="16" width="10.26953125" style="226" hidden="1" customWidth="1" outlineLevel="1"/>
    <col min="17" max="17" width="15.81640625" style="226" bestFit="1" customWidth="1" collapsed="1"/>
    <col min="18" max="18" width="14.453125" style="226" customWidth="1"/>
    <col min="19" max="20" width="17.36328125" style="226" customWidth="1"/>
    <col min="21" max="21" width="22.81640625" style="226" customWidth="1"/>
    <col min="22" max="22" width="17.1796875" style="226" customWidth="1"/>
    <col min="23" max="23" width="16.81640625" style="226" customWidth="1"/>
    <col min="24" max="24" width="15.7265625" style="226" customWidth="1"/>
    <col min="25" max="27" width="16.90625" style="226" customWidth="1"/>
    <col min="28" max="28" width="18.26953125" style="226" customWidth="1"/>
    <col min="29" max="29" width="22.08984375" style="197" customWidth="1"/>
    <col min="30" max="31" width="18.26953125" style="197" customWidth="1"/>
    <col min="32" max="16384" width="12.08984375" style="226"/>
  </cols>
  <sheetData>
    <row r="1" spans="1:36" s="180" customFormat="1" ht="19.25" customHeight="1" thickBot="1">
      <c r="A1" s="415" t="s">
        <v>289</v>
      </c>
      <c r="B1" s="416"/>
      <c r="C1" s="416"/>
      <c r="D1" s="417" t="s">
        <v>290</v>
      </c>
      <c r="E1" s="419" t="s">
        <v>291</v>
      </c>
      <c r="F1" s="420"/>
      <c r="G1" s="421"/>
      <c r="H1" s="422" t="s">
        <v>128</v>
      </c>
      <c r="I1" s="422"/>
      <c r="J1" s="422"/>
      <c r="K1" s="423" t="s">
        <v>21</v>
      </c>
      <c r="L1" s="413" t="s">
        <v>292</v>
      </c>
      <c r="M1" s="413" t="s">
        <v>293</v>
      </c>
      <c r="N1" s="413" t="s">
        <v>294</v>
      </c>
      <c r="O1" s="413" t="s">
        <v>295</v>
      </c>
      <c r="P1" s="413" t="s">
        <v>27</v>
      </c>
      <c r="Q1" s="413" t="s">
        <v>296</v>
      </c>
      <c r="R1" s="429" t="s">
        <v>1315</v>
      </c>
      <c r="S1" s="431" t="s">
        <v>2119</v>
      </c>
      <c r="T1" s="431" t="s">
        <v>123</v>
      </c>
      <c r="U1" s="429" t="s">
        <v>297</v>
      </c>
      <c r="V1" s="431" t="s">
        <v>749</v>
      </c>
      <c r="W1" s="431" t="s">
        <v>942</v>
      </c>
      <c r="X1" s="423" t="s">
        <v>298</v>
      </c>
      <c r="Y1" s="438" t="s">
        <v>998</v>
      </c>
      <c r="Z1" s="433" t="s">
        <v>999</v>
      </c>
      <c r="AA1" s="435" t="s">
        <v>300</v>
      </c>
      <c r="AB1" s="437" t="s">
        <v>301</v>
      </c>
      <c r="AC1" s="428" t="s">
        <v>35</v>
      </c>
      <c r="AD1" s="428" t="s">
        <v>36</v>
      </c>
      <c r="AE1" s="428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387" t="s">
        <v>306</v>
      </c>
      <c r="D2" s="418"/>
      <c r="E2" s="183" t="s">
        <v>307</v>
      </c>
      <c r="F2" s="183" t="s">
        <v>127</v>
      </c>
      <c r="G2" s="183" t="s">
        <v>308</v>
      </c>
      <c r="H2" s="184" t="s">
        <v>127</v>
      </c>
      <c r="I2" s="184" t="s">
        <v>308</v>
      </c>
      <c r="J2" s="184" t="s">
        <v>309</v>
      </c>
      <c r="K2" s="424"/>
      <c r="L2" s="414"/>
      <c r="M2" s="414"/>
      <c r="N2" s="414"/>
      <c r="O2" s="414"/>
      <c r="P2" s="414"/>
      <c r="Q2" s="414"/>
      <c r="R2" s="430"/>
      <c r="S2" s="432"/>
      <c r="T2" s="432"/>
      <c r="U2" s="430"/>
      <c r="V2" s="432"/>
      <c r="W2" s="432"/>
      <c r="X2" s="424"/>
      <c r="Y2" s="439"/>
      <c r="Z2" s="434"/>
      <c r="AA2" s="436"/>
      <c r="AB2" s="437"/>
      <c r="AC2" s="428"/>
      <c r="AD2" s="428"/>
      <c r="AE2" s="428"/>
      <c r="AG2" s="185" t="s">
        <v>306</v>
      </c>
      <c r="AH2" s="186" t="s">
        <v>310</v>
      </c>
      <c r="AI2" s="187" t="s">
        <v>311</v>
      </c>
      <c r="AJ2" s="188" t="s">
        <v>312</v>
      </c>
    </row>
    <row r="3" spans="1:36" s="198" customFormat="1" ht="27" customHeight="1">
      <c r="A3" s="407" t="s">
        <v>314</v>
      </c>
      <c r="B3" s="258" t="s">
        <v>315</v>
      </c>
      <c r="C3" s="199"/>
      <c r="D3" s="215">
        <f>J3-SUM(L3:T3)+U3+V3</f>
        <v>8693.5829319999975</v>
      </c>
      <c r="E3" s="267">
        <f>'Юнит 01-04.01'!K$26</f>
        <v>44</v>
      </c>
      <c r="F3" s="267">
        <f>'Юнит 01-04.01'!P$26</f>
        <v>28</v>
      </c>
      <c r="G3" s="267">
        <f>'Юнит 01-04.01'!Q$26</f>
        <v>0</v>
      </c>
      <c r="H3" s="268">
        <f>'Юнит 01-04.01'!S$26</f>
        <v>45978</v>
      </c>
      <c r="I3" s="269">
        <f>'Юнит 01-04.01'!T$26</f>
        <v>0</v>
      </c>
      <c r="J3" s="269">
        <f>H3+I3</f>
        <v>45978</v>
      </c>
      <c r="K3" s="270">
        <f>'Юнит 01-04.01'!W$26</f>
        <v>4528.66</v>
      </c>
      <c r="L3" s="271">
        <f>'Юнит 01-04.01'!Z$26</f>
        <v>3709.3399999999997</v>
      </c>
      <c r="M3" s="270">
        <f>'Юнит 01-04.01'!X$26</f>
        <v>19770.54</v>
      </c>
      <c r="N3" s="270"/>
      <c r="O3" s="272"/>
      <c r="P3" s="270"/>
      <c r="Q3" s="354">
        <f>'Юнит 01-04.01'!AA$26</f>
        <v>12383.647068</v>
      </c>
      <c r="R3" s="271"/>
      <c r="S3" s="271">
        <v>808.39</v>
      </c>
      <c r="T3" s="271">
        <v>612.5</v>
      </c>
      <c r="U3" s="271"/>
      <c r="V3" s="271"/>
      <c r="W3" s="328">
        <v>2545</v>
      </c>
      <c r="X3" s="318">
        <f>2656.15*J3/SUM($J$3:$J$12)</f>
        <v>193.86959000271457</v>
      </c>
      <c r="Y3" s="293">
        <f>J3-SUM(L3:T3)-K3-V3+U3+W3</f>
        <v>6709.9229319999977</v>
      </c>
      <c r="Z3" s="289">
        <f>Y3-X3</f>
        <v>6516.0533419972835</v>
      </c>
      <c r="AA3" s="410">
        <f>SUM(Z3:Z12)</f>
        <v>53230.010000000031</v>
      </c>
      <c r="AB3" s="197">
        <f t="shared" ref="AB3:AB12" si="0">K3/J3</f>
        <v>9.8496237330897379E-2</v>
      </c>
      <c r="AC3" s="197">
        <f t="shared" ref="AC3:AC12" si="1">Z3/K3</f>
        <v>1.4388479907957947</v>
      </c>
      <c r="AD3" s="197">
        <f t="shared" ref="AD3:AD12" si="2">Z3/J3</f>
        <v>0.14172111318450745</v>
      </c>
      <c r="AE3" s="197">
        <f t="shared" ref="AE3:AE39" si="3">Q3/J3</f>
        <v>0.26933853295054155</v>
      </c>
    </row>
    <row r="4" spans="1:36" s="198" customFormat="1" ht="27" customHeight="1">
      <c r="A4" s="408"/>
      <c r="B4" s="210" t="s">
        <v>316</v>
      </c>
      <c r="C4" s="201"/>
      <c r="D4" s="218">
        <f t="shared" ref="D4:D12" si="4">J4-SUM(L4:T4)+U4+V4+W4</f>
        <v>-283.08293199999935</v>
      </c>
      <c r="E4" s="202">
        <f>'Юнит 01-04.01'!K$49</f>
        <v>5</v>
      </c>
      <c r="F4" s="202">
        <f>'Юнит 01-04.01'!P$49</f>
        <v>1</v>
      </c>
      <c r="G4" s="202">
        <f>'Юнит 01-04.01'!Q$49</f>
        <v>0</v>
      </c>
      <c r="H4" s="203">
        <f>'Юнит 01-04.01'!S$49</f>
        <v>4247</v>
      </c>
      <c r="I4" s="204">
        <f>'Юнит 01-04.01'!T$49</f>
        <v>0</v>
      </c>
      <c r="J4" s="204">
        <f t="shared" ref="J4:J12" si="5">H4+I4</f>
        <v>4247</v>
      </c>
      <c r="K4" s="205">
        <f>'Юнит 01-04.01'!W$49</f>
        <v>597</v>
      </c>
      <c r="L4" s="206">
        <f>'Юнит 01-04.01'!Z$49</f>
        <v>186.2</v>
      </c>
      <c r="M4" s="205">
        <f>'Юнит 01-04.01'!X$49</f>
        <v>1826.21</v>
      </c>
      <c r="N4" s="205"/>
      <c r="O4" s="207"/>
      <c r="P4" s="205"/>
      <c r="Q4" s="357">
        <f>'Юнит 01-04.01'!AA$49</f>
        <v>2517.6729319999995</v>
      </c>
      <c r="R4" s="206"/>
      <c r="S4" s="206"/>
      <c r="T4" s="206"/>
      <c r="U4" s="206"/>
      <c r="V4" s="206"/>
      <c r="W4" s="206"/>
      <c r="X4" s="319">
        <f t="shared" ref="X4:X12" si="6">2656.15*J4/SUM($J$3:$J$12)</f>
        <v>17.907785217746071</v>
      </c>
      <c r="Y4" s="292">
        <f t="shared" ref="Y4:Y14" si="7">J4-SUM(L4:T4)-K4-V4+U4+W4</f>
        <v>-880.08293199999935</v>
      </c>
      <c r="Z4" s="286">
        <f t="shared" ref="Z4:Z12" si="8">Y4-X4</f>
        <v>-897.99071721774544</v>
      </c>
      <c r="AA4" s="411"/>
      <c r="AB4" s="197">
        <f t="shared" si="0"/>
        <v>0.1405698139863433</v>
      </c>
      <c r="AC4" s="197">
        <f t="shared" si="1"/>
        <v>-1.5041720556411147</v>
      </c>
      <c r="AD4" s="197">
        <f t="shared" si="2"/>
        <v>-0.21144118606492712</v>
      </c>
      <c r="AE4" s="197">
        <f t="shared" si="3"/>
        <v>0.59281208664939944</v>
      </c>
    </row>
    <row r="5" spans="1:36" s="198" customFormat="1" ht="27" customHeight="1">
      <c r="A5" s="408"/>
      <c r="B5" s="209" t="s">
        <v>317</v>
      </c>
      <c r="C5" s="212"/>
      <c r="D5" s="189">
        <f t="shared" si="4"/>
        <v>15399.170902999991</v>
      </c>
      <c r="E5" s="190">
        <f>'Юнит 05-11.01'!K$26</f>
        <v>74</v>
      </c>
      <c r="F5" s="190">
        <f>'Юнит 05-11.01'!P$26</f>
        <v>58</v>
      </c>
      <c r="G5" s="190">
        <f>'Юнит 05-11.01'!Q$26</f>
        <v>4</v>
      </c>
      <c r="H5" s="191">
        <f>'Юнит 05-11.01'!S$26</f>
        <v>92160.000000000015</v>
      </c>
      <c r="I5" s="192">
        <f>'Юнит 05-11.01'!T$26</f>
        <v>-6799</v>
      </c>
      <c r="J5" s="192">
        <f t="shared" si="5"/>
        <v>85361.000000000015</v>
      </c>
      <c r="K5" s="193">
        <f>'Юнит 05-11.01'!W$26</f>
        <v>7651.7999999999993</v>
      </c>
      <c r="L5" s="194">
        <f>'Юнит 05-11.01'!Z$26</f>
        <v>9950.2700000000059</v>
      </c>
      <c r="M5" s="193">
        <f>'Юнит 05-11.01'!X$26</f>
        <v>36705.23000000001</v>
      </c>
      <c r="N5" s="193"/>
      <c r="O5" s="195"/>
      <c r="P5" s="193"/>
      <c r="Q5" s="356">
        <f>'Юнит 05-11.01'!AA$26</f>
        <v>20067.069097000003</v>
      </c>
      <c r="R5" s="194">
        <v>5</v>
      </c>
      <c r="S5" s="194">
        <v>1918.46</v>
      </c>
      <c r="T5" s="194">
        <v>1315.8</v>
      </c>
      <c r="U5" s="194"/>
      <c r="V5" s="194"/>
      <c r="W5" s="194"/>
      <c r="X5" s="320">
        <f t="shared" si="6"/>
        <v>359.930881556869</v>
      </c>
      <c r="Y5" s="293">
        <f t="shared" si="7"/>
        <v>7747.3709029999918</v>
      </c>
      <c r="Z5" s="287">
        <f t="shared" si="8"/>
        <v>7387.4400214431225</v>
      </c>
      <c r="AA5" s="411"/>
      <c r="AB5" s="197">
        <f t="shared" si="0"/>
        <v>8.9640468129473627E-2</v>
      </c>
      <c r="AC5" s="197">
        <f t="shared" si="1"/>
        <v>0.96545126917106083</v>
      </c>
      <c r="AD5" s="197">
        <f t="shared" si="2"/>
        <v>8.6543503724688345E-2</v>
      </c>
      <c r="AE5" s="197">
        <f t="shared" si="3"/>
        <v>0.2350847470976207</v>
      </c>
    </row>
    <row r="6" spans="1:36" s="198" customFormat="1" ht="27" customHeight="1">
      <c r="A6" s="408"/>
      <c r="B6" s="200" t="s">
        <v>318</v>
      </c>
      <c r="C6" s="201"/>
      <c r="D6" s="218">
        <f t="shared" si="4"/>
        <v>4110.639097000002</v>
      </c>
      <c r="E6" s="202">
        <f>'Юнит 05-11.01'!K$49</f>
        <v>4</v>
      </c>
      <c r="F6" s="202">
        <f>'Юнит 05-11.01'!P$49</f>
        <v>2</v>
      </c>
      <c r="G6" s="202">
        <f>'Юнит 05-11.01'!Q$49</f>
        <v>0</v>
      </c>
      <c r="H6" s="203">
        <f>'Юнит 05-11.01'!S$49</f>
        <v>10524</v>
      </c>
      <c r="I6" s="204">
        <f>'Юнит 05-11.01'!T$49</f>
        <v>0</v>
      </c>
      <c r="J6" s="204">
        <f t="shared" si="5"/>
        <v>10524</v>
      </c>
      <c r="K6" s="205">
        <f>'Юнит 05-11.01'!W$49</f>
        <v>1329</v>
      </c>
      <c r="L6" s="206">
        <f>'Юнит 05-11.01'!Z$49</f>
        <v>907.30000000000007</v>
      </c>
      <c r="M6" s="205">
        <f>'Юнит 05-11.01'!X$49</f>
        <v>4525.32</v>
      </c>
      <c r="N6" s="205"/>
      <c r="O6" s="207"/>
      <c r="P6" s="205"/>
      <c r="Q6" s="357">
        <f>'Юнит 05-11.01'!AA$49</f>
        <v>980.74090299999807</v>
      </c>
      <c r="R6" s="206"/>
      <c r="S6" s="206"/>
      <c r="T6" s="206"/>
      <c r="U6" s="206"/>
      <c r="V6" s="206"/>
      <c r="W6" s="206"/>
      <c r="X6" s="321">
        <f t="shared" si="6"/>
        <v>44.375213475761633</v>
      </c>
      <c r="Y6" s="292">
        <f t="shared" si="7"/>
        <v>2781.639097000002</v>
      </c>
      <c r="Z6" s="288">
        <f t="shared" si="8"/>
        <v>2737.2638835242406</v>
      </c>
      <c r="AA6" s="411"/>
      <c r="AB6" s="305">
        <f t="shared" si="0"/>
        <v>0.12628278221208666</v>
      </c>
      <c r="AC6" s="305">
        <f t="shared" si="1"/>
        <v>2.0596417483252374</v>
      </c>
      <c r="AD6" s="305">
        <f t="shared" si="2"/>
        <v>0.26009729033867734</v>
      </c>
      <c r="AE6" s="305">
        <f t="shared" si="3"/>
        <v>9.3190887780311482E-2</v>
      </c>
    </row>
    <row r="7" spans="1:36" s="198" customFormat="1" ht="27" customHeight="1">
      <c r="A7" s="408"/>
      <c r="B7" s="216" t="s">
        <v>319</v>
      </c>
      <c r="C7" s="217"/>
      <c r="D7" s="189">
        <f t="shared" si="4"/>
        <v>29545.798137999998</v>
      </c>
      <c r="E7" s="190">
        <f>'Юнит 12-18.01'!K$26</f>
        <v>96</v>
      </c>
      <c r="F7" s="190">
        <f>'Юнит 12-18.01'!P$26</f>
        <v>56</v>
      </c>
      <c r="G7" s="190">
        <f>'Юнит 12-18.01'!Q$26</f>
        <v>0</v>
      </c>
      <c r="H7" s="191">
        <f>'Юнит 12-18.01'!S$26</f>
        <v>91762.000000000015</v>
      </c>
      <c r="I7" s="192">
        <f>'Юнит 12-18.01'!T$26</f>
        <v>0</v>
      </c>
      <c r="J7" s="192">
        <f>H7+I7</f>
        <v>91762.000000000015</v>
      </c>
      <c r="K7" s="193">
        <f>'Юнит 12-18.01'!W$26</f>
        <v>7841.91</v>
      </c>
      <c r="L7" s="194">
        <f>'Юнит 12-18.01'!Z$26</f>
        <v>9811.6400000000031</v>
      </c>
      <c r="M7" s="193">
        <f>'Юнит 12-18.01'!X$26</f>
        <v>39457.660000000011</v>
      </c>
      <c r="N7" s="193"/>
      <c r="O7" s="195"/>
      <c r="P7" s="193"/>
      <c r="Q7" s="356">
        <f>'Юнит 12-18.01'!AA$26</f>
        <v>18818.031862</v>
      </c>
      <c r="R7" s="194"/>
      <c r="S7" s="194">
        <v>2168.87</v>
      </c>
      <c r="T7" s="194">
        <v>800</v>
      </c>
      <c r="U7" s="194"/>
      <c r="V7" s="194">
        <v>7000</v>
      </c>
      <c r="W7" s="327">
        <v>1840</v>
      </c>
      <c r="X7" s="320">
        <f t="shared" si="6"/>
        <v>386.92116485773846</v>
      </c>
      <c r="Y7" s="293">
        <f t="shared" si="7"/>
        <v>7703.8881379999984</v>
      </c>
      <c r="Z7" s="287">
        <f t="shared" si="8"/>
        <v>7316.96697314226</v>
      </c>
      <c r="AA7" s="411"/>
      <c r="AB7" s="305">
        <f t="shared" si="0"/>
        <v>8.5459231490159313E-2</v>
      </c>
      <c r="AC7" s="305">
        <f t="shared" si="1"/>
        <v>0.93305928952796702</v>
      </c>
      <c r="AD7" s="305">
        <f t="shared" si="2"/>
        <v>7.9738529817814111E-2</v>
      </c>
      <c r="AE7" s="305">
        <f t="shared" si="3"/>
        <v>0.20507434299601138</v>
      </c>
    </row>
    <row r="8" spans="1:36" s="198" customFormat="1" ht="27" customHeight="1">
      <c r="A8" s="408"/>
      <c r="B8" s="210" t="s">
        <v>320</v>
      </c>
      <c r="C8" s="201"/>
      <c r="D8" s="218">
        <f t="shared" si="4"/>
        <v>4732.6118619999997</v>
      </c>
      <c r="E8" s="202">
        <f>'Юнит 12-18.01'!K$49</f>
        <v>30</v>
      </c>
      <c r="F8" s="202">
        <f>'Юнит 12-18.01'!P$49</f>
        <v>5</v>
      </c>
      <c r="G8" s="202">
        <f>'Юнит 12-18.01'!Q$49</f>
        <v>0</v>
      </c>
      <c r="H8" s="203">
        <f>'Юнит 12-18.01'!S$49</f>
        <v>21020</v>
      </c>
      <c r="I8" s="204">
        <f>'Юнит 12-18.01'!T$49</f>
        <v>0</v>
      </c>
      <c r="J8" s="204">
        <f t="shared" si="5"/>
        <v>21020</v>
      </c>
      <c r="K8" s="205">
        <f>'Юнит 12-18.01'!W$49</f>
        <v>3435</v>
      </c>
      <c r="L8" s="206">
        <f>'Юнит 12-18.01'!Z$49</f>
        <v>1528.99</v>
      </c>
      <c r="M8" s="205">
        <f>'Юнит 12-18.01'!X$49</f>
        <v>9038.5999999999985</v>
      </c>
      <c r="N8" s="205"/>
      <c r="O8" s="207"/>
      <c r="P8" s="205"/>
      <c r="Q8" s="357">
        <f>'Юнит 12-18.01'!AA$49</f>
        <v>5719.7981380000019</v>
      </c>
      <c r="R8" s="206"/>
      <c r="S8" s="206"/>
      <c r="T8" s="206"/>
      <c r="U8" s="206"/>
      <c r="V8" s="206"/>
      <c r="W8" s="206"/>
      <c r="X8" s="321">
        <f t="shared" si="6"/>
        <v>88.632362909588508</v>
      </c>
      <c r="Y8" s="292">
        <f t="shared" si="7"/>
        <v>1297.6118619999997</v>
      </c>
      <c r="Z8" s="288">
        <f t="shared" si="8"/>
        <v>1208.9794990904113</v>
      </c>
      <c r="AA8" s="411"/>
      <c r="AB8" s="305">
        <f t="shared" si="0"/>
        <v>0.16341579448144625</v>
      </c>
      <c r="AC8" s="305">
        <f t="shared" si="1"/>
        <v>0.35195909726067287</v>
      </c>
      <c r="AD8" s="305">
        <f t="shared" si="2"/>
        <v>5.751567550382547E-2</v>
      </c>
      <c r="AE8" s="305">
        <f t="shared" si="3"/>
        <v>0.27211218544243587</v>
      </c>
    </row>
    <row r="9" spans="1:36" s="198" customFormat="1" ht="27" customHeight="1">
      <c r="A9" s="408"/>
      <c r="B9" s="209" t="s">
        <v>321</v>
      </c>
      <c r="C9" s="212"/>
      <c r="D9" s="189">
        <f t="shared" si="4"/>
        <v>21740.787191000054</v>
      </c>
      <c r="E9" s="190">
        <f>'Юнит 19-25.01'!K$26</f>
        <v>119</v>
      </c>
      <c r="F9" s="190">
        <f>'Юнит 19-25.01'!P$26</f>
        <v>64</v>
      </c>
      <c r="G9" s="190">
        <f>'Юнит 19-25.01'!Q$26</f>
        <v>1</v>
      </c>
      <c r="H9" s="191">
        <f>'Юнит 19-25.01'!S$26</f>
        <v>104586.00000000003</v>
      </c>
      <c r="I9" s="192">
        <f>'Юнит 19-25.01'!T$26</f>
        <v>-1670</v>
      </c>
      <c r="J9" s="192">
        <f t="shared" si="5"/>
        <v>102916.00000000003</v>
      </c>
      <c r="K9" s="193">
        <f>'Юнит 19-25.01'!W$26</f>
        <v>9494.9799999999977</v>
      </c>
      <c r="L9" s="194">
        <f>'Юнит 19-25.01'!Z$26</f>
        <v>12870.130000000006</v>
      </c>
      <c r="M9" s="193">
        <f>'Юнит 19-25.01'!X$26</f>
        <v>44253.879999999983</v>
      </c>
      <c r="N9" s="193"/>
      <c r="O9" s="195"/>
      <c r="P9" s="193"/>
      <c r="Q9" s="356">
        <f>'Юнит 19-25.01'!AA$26</f>
        <v>25263.882808999999</v>
      </c>
      <c r="R9" s="194">
        <v>15</v>
      </c>
      <c r="S9" s="194">
        <v>3536.42</v>
      </c>
      <c r="T9" s="194">
        <v>2235.9</v>
      </c>
      <c r="U9" s="194"/>
      <c r="V9" s="194">
        <v>7000</v>
      </c>
      <c r="W9" s="194"/>
      <c r="X9" s="320">
        <f t="shared" si="6"/>
        <v>433.95281927703206</v>
      </c>
      <c r="Y9" s="293">
        <f t="shared" si="7"/>
        <v>-1754.1928089999437</v>
      </c>
      <c r="Z9" s="287">
        <f t="shared" si="8"/>
        <v>-2188.1456282769759</v>
      </c>
      <c r="AA9" s="411"/>
      <c r="AB9" s="305">
        <f t="shared" si="0"/>
        <v>9.2259512612227396E-2</v>
      </c>
      <c r="AC9" s="305">
        <f t="shared" si="1"/>
        <v>-0.23045289492731702</v>
      </c>
      <c r="AD9" s="305">
        <f t="shared" si="2"/>
        <v>-2.126147176607112E-2</v>
      </c>
      <c r="AE9" s="305">
        <f t="shared" si="3"/>
        <v>0.24548061340316366</v>
      </c>
    </row>
    <row r="10" spans="1:36" s="198" customFormat="1" ht="27" customHeight="1">
      <c r="A10" s="408"/>
      <c r="B10" s="200" t="s">
        <v>322</v>
      </c>
      <c r="C10" s="211"/>
      <c r="D10" s="218">
        <f t="shared" si="4"/>
        <v>13844.32280899999</v>
      </c>
      <c r="E10" s="202">
        <f>'Юнит 19-25.01'!K$49</f>
        <v>66</v>
      </c>
      <c r="F10" s="202">
        <f>'Юнит 19-25.01'!P$49</f>
        <v>18</v>
      </c>
      <c r="G10" s="202">
        <f>'Юнит 19-25.01'!Q$49</f>
        <v>4</v>
      </c>
      <c r="H10" s="203">
        <f>'Юнит 19-25.01'!S$49</f>
        <v>80413</v>
      </c>
      <c r="I10" s="204">
        <f>'Юнит 19-25.01'!T$49</f>
        <v>-17932</v>
      </c>
      <c r="J10" s="204">
        <f t="shared" si="5"/>
        <v>62481</v>
      </c>
      <c r="K10" s="205">
        <f>'Юнит 19-25.01'!W$49</f>
        <v>9468</v>
      </c>
      <c r="L10" s="206">
        <f>'Юнит 19-25.01'!Z$49</f>
        <v>6390.8700000000008</v>
      </c>
      <c r="M10" s="205">
        <f>'Юнит 19-25.01'!X$49</f>
        <v>26866.83</v>
      </c>
      <c r="N10" s="205"/>
      <c r="O10" s="207"/>
      <c r="P10" s="205"/>
      <c r="Q10" s="357">
        <f>'Юнит 19-25.01'!AA$49</f>
        <v>15378.977191000002</v>
      </c>
      <c r="R10" s="206"/>
      <c r="S10" s="206"/>
      <c r="T10" s="206"/>
      <c r="U10" s="206"/>
      <c r="V10" s="206"/>
      <c r="W10" s="206"/>
      <c r="X10" s="321">
        <f t="shared" si="6"/>
        <v>263.45569300447193</v>
      </c>
      <c r="Y10" s="292">
        <f t="shared" si="7"/>
        <v>4376.3228089999902</v>
      </c>
      <c r="Z10" s="288">
        <f t="shared" si="8"/>
        <v>4112.8671159955184</v>
      </c>
      <c r="AA10" s="411"/>
      <c r="AB10" s="305">
        <f t="shared" si="0"/>
        <v>0.15153406635617228</v>
      </c>
      <c r="AC10" s="305">
        <f t="shared" si="1"/>
        <v>0.43439661132187563</v>
      </c>
      <c r="AD10" s="305">
        <f t="shared" si="2"/>
        <v>6.5825884924945482E-2</v>
      </c>
      <c r="AE10" s="305">
        <f t="shared" si="3"/>
        <v>0.24613846114818907</v>
      </c>
    </row>
    <row r="11" spans="1:36" s="198" customFormat="1" ht="27" customHeight="1">
      <c r="A11" s="408"/>
      <c r="B11" s="209" t="s">
        <v>323</v>
      </c>
      <c r="C11" s="212"/>
      <c r="D11" s="259">
        <f>J11-SUM(L11:T11)+U11+V11+W11</f>
        <v>23967.429124999995</v>
      </c>
      <c r="E11" s="260">
        <f>'Юнит 26-31.01'!K$26</f>
        <v>100</v>
      </c>
      <c r="F11" s="260">
        <f>'Юнит 26-31.01'!P$26</f>
        <v>72</v>
      </c>
      <c r="G11" s="260">
        <f>'Юнит 26-31.01'!Q$26</f>
        <v>3</v>
      </c>
      <c r="H11" s="261">
        <f>'Юнит 26-31.01'!S$26</f>
        <v>120331</v>
      </c>
      <c r="I11" s="262">
        <f>'Юнит 26-31.01'!T$26</f>
        <v>-4419</v>
      </c>
      <c r="J11" s="262">
        <f t="shared" si="5"/>
        <v>115912</v>
      </c>
      <c r="K11" s="263">
        <f>'Юнит 26-31.01'!W$26</f>
        <v>10470.939999999999</v>
      </c>
      <c r="L11" s="264">
        <f>'Юнит 26-31.01'!Z$26</f>
        <v>13196.610000000011</v>
      </c>
      <c r="M11" s="263">
        <f>'Юнит 26-31.01'!X$26</f>
        <v>49842.16</v>
      </c>
      <c r="N11" s="263"/>
      <c r="O11" s="265"/>
      <c r="P11" s="263"/>
      <c r="Q11" s="364">
        <f>'Юнит 26-31.01'!AA$26</f>
        <v>19493.870875000001</v>
      </c>
      <c r="R11" s="264">
        <v>25</v>
      </c>
      <c r="S11" s="264">
        <v>2141.4299999999998</v>
      </c>
      <c r="T11" s="264">
        <v>7245.5</v>
      </c>
      <c r="U11" s="266"/>
      <c r="V11" s="266"/>
      <c r="W11" s="264"/>
      <c r="X11" s="322">
        <f t="shared" si="6"/>
        <v>488.75140102646162</v>
      </c>
      <c r="Y11" s="293">
        <f t="shared" si="7"/>
        <v>13496.489124999996</v>
      </c>
      <c r="Z11" s="290">
        <f t="shared" si="8"/>
        <v>13007.737723973534</v>
      </c>
      <c r="AA11" s="411"/>
      <c r="AB11" s="305">
        <f t="shared" si="0"/>
        <v>9.0335254330871681E-2</v>
      </c>
      <c r="AC11" s="305">
        <f t="shared" si="1"/>
        <v>1.2422702951190185</v>
      </c>
      <c r="AD11" s="305">
        <f t="shared" si="2"/>
        <v>0.11222080305726356</v>
      </c>
      <c r="AE11" s="305">
        <f t="shared" si="3"/>
        <v>0.16817819444923734</v>
      </c>
    </row>
    <row r="12" spans="1:36" s="198" customFormat="1" ht="27" customHeight="1" thickBot="1">
      <c r="A12" s="409"/>
      <c r="B12" s="213" t="s">
        <v>324</v>
      </c>
      <c r="C12" s="214"/>
      <c r="D12" s="274">
        <f t="shared" si="4"/>
        <v>27742.190875</v>
      </c>
      <c r="E12" s="275">
        <f>'Юнит 26-31.01'!K$49</f>
        <v>60</v>
      </c>
      <c r="F12" s="275">
        <f>'Юнит 26-31.01'!P$49</f>
        <v>20</v>
      </c>
      <c r="G12" s="275">
        <f>'Юнит 26-31.01'!Q$49</f>
        <v>0</v>
      </c>
      <c r="H12" s="276">
        <f>'Юнит 26-31.01'!S$49</f>
        <v>89730</v>
      </c>
      <c r="I12" s="277">
        <f>'Юнит 26-31.01'!T$49</f>
        <v>0</v>
      </c>
      <c r="J12" s="277">
        <f t="shared" si="5"/>
        <v>89730</v>
      </c>
      <c r="K12" s="252">
        <f>'Юнит 26-31.01'!W$49</f>
        <v>13335</v>
      </c>
      <c r="L12" s="278">
        <f>'Юнит 26-31.01'!Z$49</f>
        <v>8653.99</v>
      </c>
      <c r="M12" s="257">
        <f>'Юнит 26-31.01'!X$49</f>
        <v>38583.9</v>
      </c>
      <c r="N12" s="257"/>
      <c r="O12" s="279"/>
      <c r="P12" s="257"/>
      <c r="Q12" s="365">
        <f>'Юнит 26-31.01'!AA$49</f>
        <v>13258.459125000001</v>
      </c>
      <c r="R12" s="278"/>
      <c r="S12" s="278">
        <v>1491.46</v>
      </c>
      <c r="T12" s="278"/>
      <c r="U12" s="280"/>
      <c r="V12" s="280"/>
      <c r="W12" s="278"/>
      <c r="X12" s="322">
        <f t="shared" si="6"/>
        <v>378.35308867161643</v>
      </c>
      <c r="Y12" s="294">
        <f t="shared" si="7"/>
        <v>14407.190875</v>
      </c>
      <c r="Z12" s="291">
        <f t="shared" si="8"/>
        <v>14028.837786328384</v>
      </c>
      <c r="AA12" s="412"/>
      <c r="AB12" s="305">
        <f t="shared" si="0"/>
        <v>0.14861250417920427</v>
      </c>
      <c r="AC12" s="305">
        <f t="shared" si="1"/>
        <v>1.0520313300583715</v>
      </c>
      <c r="AD12" s="305">
        <f t="shared" si="2"/>
        <v>0.15634501043495358</v>
      </c>
      <c r="AE12" s="305">
        <f t="shared" si="3"/>
        <v>0.14775949097291877</v>
      </c>
    </row>
    <row r="13" spans="1:36" s="198" customFormat="1" ht="27" customHeight="1">
      <c r="A13" s="408" t="s">
        <v>1009</v>
      </c>
      <c r="B13" s="405" t="s">
        <v>943</v>
      </c>
      <c r="C13" s="402"/>
      <c r="D13" s="215">
        <f>J13-SUM(L13:T13)+U13+V13</f>
        <v>1221.3768899999995</v>
      </c>
      <c r="E13" s="267">
        <f>'Юнит 01.02'!K$26</f>
        <v>19</v>
      </c>
      <c r="F13" s="267">
        <f>'Юнит 01.02'!P$26</f>
        <v>8</v>
      </c>
      <c r="G13" s="267">
        <f>'Юнит 01.02'!Q$26</f>
        <v>1</v>
      </c>
      <c r="H13" s="268">
        <f>'Юнит 01.02'!S$26</f>
        <v>13169</v>
      </c>
      <c r="I13" s="269">
        <f>'Юнит 01.02'!T$26</f>
        <v>-1655</v>
      </c>
      <c r="J13" s="269">
        <f>H13+I13</f>
        <v>11514</v>
      </c>
      <c r="K13" s="270">
        <f>'Юнит 01.02'!W$26</f>
        <v>1054.6799999999998</v>
      </c>
      <c r="L13" s="271">
        <f>'Юнит 01.02'!Z$26</f>
        <v>1614.84</v>
      </c>
      <c r="M13" s="270">
        <f>'Юнит 01.02'!X$26</f>
        <v>4951.0199999999995</v>
      </c>
      <c r="N13" s="270"/>
      <c r="O13" s="272"/>
      <c r="P13" s="270"/>
      <c r="Q13" s="354">
        <f>'Юнит 01.02'!AA$26</f>
        <v>3338.9931099999999</v>
      </c>
      <c r="R13" s="271"/>
      <c r="S13" s="271">
        <v>387.77</v>
      </c>
      <c r="T13" s="271"/>
      <c r="U13" s="273"/>
      <c r="V13" s="273"/>
      <c r="W13" s="328">
        <v>902</v>
      </c>
      <c r="X13" s="318">
        <f t="shared" ref="X13:X22" si="9">4921.38*J13/SUM($J$13:$J$22)</f>
        <v>52.08398301392527</v>
      </c>
      <c r="Y13" s="367">
        <f>J13-SUM(L13:T13)-K13-V13+U13+W13</f>
        <v>1068.6968899999997</v>
      </c>
      <c r="Z13" s="289">
        <f>J13-SUM(L13:T13)-K13-X13+U13+W13-V13</f>
        <v>1016.6129069860744</v>
      </c>
      <c r="AA13" s="410">
        <f>SUM(Z13:Z22)</f>
        <v>147164.96999999986</v>
      </c>
      <c r="AB13" s="305">
        <f t="shared" ref="AB13:AB18" si="10">K13/J13</f>
        <v>9.1599791558103161E-2</v>
      </c>
      <c r="AC13" s="305">
        <f t="shared" ref="AC13:AC14" si="11">Z13/K13</f>
        <v>0.96390649958857155</v>
      </c>
      <c r="AD13" s="305">
        <f t="shared" ref="AD13:AD16" si="12">Z13/J13</f>
        <v>8.8293634443814009E-2</v>
      </c>
      <c r="AE13" s="305">
        <f t="shared" ref="AE13:AE16" si="13">Q13/J13</f>
        <v>0.28999419055063402</v>
      </c>
    </row>
    <row r="14" spans="1:36" s="198" customFormat="1" ht="27" customHeight="1">
      <c r="A14" s="408"/>
      <c r="B14" s="210" t="s">
        <v>944</v>
      </c>
      <c r="C14" s="201"/>
      <c r="D14" s="218">
        <f t="shared" ref="D14" si="14">J14-SUM(L14:T14)+U14+V14+W14</f>
        <v>-3647.3768899999995</v>
      </c>
      <c r="E14" s="297">
        <f>'Юнит 01.02'!K$49</f>
        <v>7</v>
      </c>
      <c r="F14" s="297">
        <f>'Юнит 01.02'!P$49</f>
        <v>1</v>
      </c>
      <c r="G14" s="297">
        <f>'Юнит 01.02'!Q$49</f>
        <v>0</v>
      </c>
      <c r="H14" s="298">
        <f>'Юнит 01.02'!S$49</f>
        <v>4940</v>
      </c>
      <c r="I14" s="299">
        <f>'Юнит 01.02'!T$49</f>
        <v>0</v>
      </c>
      <c r="J14" s="299">
        <f t="shared" ref="J14" si="15">H14+I14</f>
        <v>4940</v>
      </c>
      <c r="K14" s="300">
        <f>'Юнит 01.02'!W$49</f>
        <v>687</v>
      </c>
      <c r="L14" s="301">
        <f>'Юнит 01.02'!Z$49</f>
        <v>1483.67</v>
      </c>
      <c r="M14" s="300">
        <f>'Юнит 01.02'!X$49</f>
        <v>2124.1999999999998</v>
      </c>
      <c r="N14" s="300"/>
      <c r="O14" s="302"/>
      <c r="P14" s="300"/>
      <c r="Q14" s="355">
        <f>'Юнит 01.02'!AA$49</f>
        <v>4567.9468899999993</v>
      </c>
      <c r="R14" s="301">
        <v>5</v>
      </c>
      <c r="S14" s="301">
        <v>406.56</v>
      </c>
      <c r="T14" s="301"/>
      <c r="U14" s="303"/>
      <c r="V14" s="303"/>
      <c r="W14" s="301"/>
      <c r="X14" s="319">
        <f t="shared" si="9"/>
        <v>22.346263339307871</v>
      </c>
      <c r="Y14" s="292">
        <f t="shared" si="7"/>
        <v>-4334.3768899999995</v>
      </c>
      <c r="Z14" s="288">
        <f t="shared" ref="Z14" si="16">J14-SUM(L14:T14)-K14-X14+U14+W14-V14</f>
        <v>-4356.7231533393078</v>
      </c>
      <c r="AA14" s="411"/>
      <c r="AB14" s="305">
        <f t="shared" si="10"/>
        <v>0.13906882591093117</v>
      </c>
      <c r="AC14" s="305">
        <f t="shared" si="11"/>
        <v>-6.3416639786598363</v>
      </c>
      <c r="AD14" s="305">
        <f t="shared" si="12"/>
        <v>-0.88192776383386795</v>
      </c>
      <c r="AE14" s="305">
        <f t="shared" si="13"/>
        <v>0.92468560526315779</v>
      </c>
    </row>
    <row r="15" spans="1:36" s="198" customFormat="1" ht="27" customHeight="1">
      <c r="A15" s="408"/>
      <c r="B15" s="209" t="s">
        <v>945</v>
      </c>
      <c r="C15" s="212"/>
      <c r="D15" s="189">
        <f>J15-SUM(L15:T15)+U15+V15</f>
        <v>19261.797926999978</v>
      </c>
      <c r="E15" s="190">
        <f>'Юнит 02-08.02'!K$26</f>
        <v>131</v>
      </c>
      <c r="F15" s="190">
        <f>'Юнит 02-08.02'!P$26</f>
        <v>65</v>
      </c>
      <c r="G15" s="190">
        <f>'Юнит 02-08.02'!Q$26</f>
        <v>5</v>
      </c>
      <c r="H15" s="191">
        <f>'Юнит 02-08.02'!S$26</f>
        <v>119817.99999999999</v>
      </c>
      <c r="I15" s="192">
        <f>'Юнит 02-08.02'!T$26</f>
        <v>-9187</v>
      </c>
      <c r="J15" s="192">
        <f>H15+I15</f>
        <v>110630.99999999999</v>
      </c>
      <c r="K15" s="193">
        <f>'Юнит 02-08.02'!W$26</f>
        <v>9043.7200000000012</v>
      </c>
      <c r="L15" s="194">
        <f>'Юнит 02-08.02'!Z$26</f>
        <v>13862.810000000014</v>
      </c>
      <c r="M15" s="193">
        <f>'Юнит 02-08.02'!X$26</f>
        <v>47571.33</v>
      </c>
      <c r="N15" s="193"/>
      <c r="O15" s="195"/>
      <c r="P15" s="193"/>
      <c r="Q15" s="356">
        <f>'Юнит 02-08.02'!AA$26</f>
        <v>26854.642072999999</v>
      </c>
      <c r="R15" s="194"/>
      <c r="S15" s="194">
        <v>3080.42</v>
      </c>
      <c r="T15" s="194"/>
      <c r="U15" s="196"/>
      <c r="V15" s="196"/>
      <c r="W15" s="194"/>
      <c r="X15" s="320">
        <f t="shared" si="9"/>
        <v>500.44321042327311</v>
      </c>
      <c r="Y15" s="366">
        <f>J15-SUM(L15:T15)-K15-V15+U15+W15</f>
        <v>10218.077926999977</v>
      </c>
      <c r="Z15" s="296">
        <f>J15-SUM(L15:T15)-K15-X15+U15+W15-V15</f>
        <v>9717.6347165767038</v>
      </c>
      <c r="AA15" s="411"/>
      <c r="AB15" s="305">
        <f t="shared" si="10"/>
        <v>8.1746707523207798E-2</v>
      </c>
      <c r="AC15" s="305">
        <f>Z15/K15</f>
        <v>1.0745174238672475</v>
      </c>
      <c r="AD15" s="305">
        <f>Z15/J15</f>
        <v>8.7838261577466575E-2</v>
      </c>
      <c r="AE15" s="305">
        <f t="shared" si="13"/>
        <v>0.24274066105341183</v>
      </c>
    </row>
    <row r="16" spans="1:36" s="198" customFormat="1" ht="27" customHeight="1">
      <c r="A16" s="408"/>
      <c r="B16" s="200" t="s">
        <v>946</v>
      </c>
      <c r="C16" s="201"/>
      <c r="D16" s="218">
        <f t="shared" ref="D16:D18" si="17">J16-SUM(L16:T16)+U16+V16+W16</f>
        <v>28854.102073000002</v>
      </c>
      <c r="E16" s="202">
        <f>'Юнит 02-08.02'!K$49</f>
        <v>68</v>
      </c>
      <c r="F16" s="202">
        <f>'Юнит 02-08.02'!P$49</f>
        <v>24</v>
      </c>
      <c r="G16" s="202">
        <f>'Юнит 02-08.02'!Q$49</f>
        <v>1</v>
      </c>
      <c r="H16" s="203">
        <f>'Юнит 02-08.02'!S$49</f>
        <v>114048</v>
      </c>
      <c r="I16" s="204">
        <f>'Юнит 02-08.02'!T$49</f>
        <v>-4178</v>
      </c>
      <c r="J16" s="204">
        <f t="shared" ref="J16" si="18">H16+I16</f>
        <v>109870</v>
      </c>
      <c r="K16" s="205">
        <f>'Юнит 02-08.02'!W$49</f>
        <v>14496</v>
      </c>
      <c r="L16" s="206">
        <f>'Юнит 02-08.02'!Z$49</f>
        <v>11481.360000000002</v>
      </c>
      <c r="M16" s="205">
        <f>'Юнит 02-08.02'!X$49</f>
        <v>47244.100000000006</v>
      </c>
      <c r="N16" s="205"/>
      <c r="O16" s="207"/>
      <c r="P16" s="205"/>
      <c r="Q16" s="357">
        <f>'Юнит 02-08.02'!AA$49</f>
        <v>20002.457926999999</v>
      </c>
      <c r="R16" s="206">
        <v>20</v>
      </c>
      <c r="S16" s="206">
        <v>2267.98</v>
      </c>
      <c r="T16" s="206"/>
      <c r="U16" s="208"/>
      <c r="V16" s="208"/>
      <c r="W16" s="206"/>
      <c r="X16" s="321">
        <f t="shared" si="9"/>
        <v>497.00080022059842</v>
      </c>
      <c r="Y16" s="292">
        <f t="shared" ref="Y16" si="19">J16-SUM(L16:T16)-K16-V16+U16+W16</f>
        <v>14358.102073000002</v>
      </c>
      <c r="Z16" s="286">
        <f t="shared" ref="Z16" si="20">J16-SUM(L16:T16)-K16-X16+U16+W16-V16</f>
        <v>13861.101272779404</v>
      </c>
      <c r="AA16" s="411"/>
      <c r="AB16" s="305">
        <f t="shared" si="10"/>
        <v>0.13193774460726312</v>
      </c>
      <c r="AC16" s="305">
        <f>Z16/K16</f>
        <v>0.95620179861888821</v>
      </c>
      <c r="AD16" s="305">
        <f t="shared" si="12"/>
        <v>0.12615910869918454</v>
      </c>
      <c r="AE16" s="305">
        <f t="shared" si="13"/>
        <v>0.18205568332574862</v>
      </c>
    </row>
    <row r="17" spans="1:31" s="198" customFormat="1" ht="27" customHeight="1">
      <c r="A17" s="408"/>
      <c r="B17" s="216" t="s">
        <v>947</v>
      </c>
      <c r="C17" s="217"/>
      <c r="D17" s="189">
        <f>J17-SUM(L17:T17)+U17+V17</f>
        <v>22441.752280658548</v>
      </c>
      <c r="E17" s="190">
        <f>'Юнит 09-15.02'!K$26</f>
        <v>121</v>
      </c>
      <c r="F17" s="190">
        <f>'Юнит 09-15.02'!P$26</f>
        <v>60</v>
      </c>
      <c r="G17" s="190">
        <f>'Юнит 09-15.02'!Q$26</f>
        <v>2</v>
      </c>
      <c r="H17" s="191">
        <f>'Юнит 09-15.02'!S$26</f>
        <v>125456.00000000003</v>
      </c>
      <c r="I17" s="192">
        <f>'Юнит 09-15.02'!T$26</f>
        <v>-4877</v>
      </c>
      <c r="J17" s="192">
        <f>H17+I17</f>
        <v>120579.00000000003</v>
      </c>
      <c r="K17" s="193">
        <f>'Юнит 09-15.02'!W$26</f>
        <v>7423.19</v>
      </c>
      <c r="L17" s="194">
        <f>'Юнит 09-15.02'!Z$26</f>
        <v>13659.900000000018</v>
      </c>
      <c r="M17" s="193">
        <f>'Юнит 09-15.02'!X$26</f>
        <v>51848.97</v>
      </c>
      <c r="N17" s="193"/>
      <c r="O17" s="195"/>
      <c r="P17" s="193"/>
      <c r="Q17" s="356">
        <f>'Юнит 09-15.02'!AA$26</f>
        <v>26940.333573</v>
      </c>
      <c r="R17" s="194"/>
      <c r="S17" s="194">
        <v>3309.41</v>
      </c>
      <c r="T17" s="194">
        <f>3250.8*F17/(F17+F18)</f>
        <v>2378.6341463414633</v>
      </c>
      <c r="U17" s="196"/>
      <c r="V17" s="196"/>
      <c r="W17" s="194"/>
      <c r="X17" s="320">
        <f t="shared" si="9"/>
        <v>545.44333748793611</v>
      </c>
      <c r="Y17" s="366">
        <f>J17-SUM(L17:T17)-K17-V17+U17+W17</f>
        <v>15018.562280658549</v>
      </c>
      <c r="Z17" s="296">
        <f>J17-SUM(L17:T17)-K17-X17+U17+W17-V17</f>
        <v>14473.118943170613</v>
      </c>
      <c r="AA17" s="411"/>
      <c r="AB17" s="305">
        <f t="shared" si="10"/>
        <v>6.1562875790975191E-2</v>
      </c>
      <c r="AC17" s="305">
        <f>Z17/K17</f>
        <v>1.9497168930298987</v>
      </c>
      <c r="AD17" s="305">
        <f>Z17/J17</f>
        <v>0.12003017891316572</v>
      </c>
      <c r="AE17" s="305">
        <f t="shared" ref="AE17:AE18" si="21">Q17/J17</f>
        <v>0.22342475533053013</v>
      </c>
    </row>
    <row r="18" spans="1:31" s="198" customFormat="1" ht="27" customHeight="1">
      <c r="A18" s="408"/>
      <c r="B18" s="210" t="s">
        <v>948</v>
      </c>
      <c r="C18" s="201"/>
      <c r="D18" s="218">
        <f t="shared" si="17"/>
        <v>28836.777719341466</v>
      </c>
      <c r="E18" s="202">
        <f>'Юнит 09-15.02'!K$49</f>
        <v>54</v>
      </c>
      <c r="F18" s="202">
        <f>'Юнит 09-15.02'!P$49</f>
        <v>22</v>
      </c>
      <c r="G18" s="202">
        <f>'Юнит 09-15.02'!Q$49</f>
        <v>2</v>
      </c>
      <c r="H18" s="203">
        <f>'Юнит 09-15.02'!S$49</f>
        <v>110799</v>
      </c>
      <c r="I18" s="204">
        <f>'Юнит 09-15.02'!T$49</f>
        <v>-9047</v>
      </c>
      <c r="J18" s="204">
        <f t="shared" ref="J18" si="22">H18+I18</f>
        <v>101752</v>
      </c>
      <c r="K18" s="205">
        <f>'Юнит 09-15.02'!W$49</f>
        <v>13275</v>
      </c>
      <c r="L18" s="206">
        <f>'Юнит 09-15.02'!Z$49</f>
        <v>8720.9900000000016</v>
      </c>
      <c r="M18" s="205">
        <f>'Юнит 09-15.02'!X$49</f>
        <v>43753.36</v>
      </c>
      <c r="N18" s="205"/>
      <c r="O18" s="207"/>
      <c r="P18" s="205"/>
      <c r="Q18" s="357">
        <f>'Юнит 09-15.02'!AA$49</f>
        <v>17681.836426999998</v>
      </c>
      <c r="R18" s="206">
        <v>25</v>
      </c>
      <c r="S18" s="206">
        <v>1861.87</v>
      </c>
      <c r="T18" s="206">
        <f>3250.8*F18/(F17+F18)</f>
        <v>872.16585365853666</v>
      </c>
      <c r="U18" s="208"/>
      <c r="V18" s="208"/>
      <c r="W18" s="206"/>
      <c r="X18" s="321">
        <f t="shared" si="9"/>
        <v>460.27874236867501</v>
      </c>
      <c r="Y18" s="292">
        <f t="shared" ref="Y18" si="23">J18-SUM(L18:T18)-K18-V18+U18+W18</f>
        <v>15561.777719341466</v>
      </c>
      <c r="Z18" s="286">
        <f t="shared" ref="Z18" si="24">J18-SUM(L18:T18)-K18-X18+U18+W18-V18</f>
        <v>15101.498976972791</v>
      </c>
      <c r="AA18" s="411"/>
      <c r="AB18" s="305">
        <f t="shared" si="10"/>
        <v>0.13046426605865241</v>
      </c>
      <c r="AC18" s="305">
        <f t="shared" ref="AC18" si="25">Z18/K18</f>
        <v>1.1375893767964438</v>
      </c>
      <c r="AD18" s="305">
        <f t="shared" ref="AD18" si="26">Z18/J18</f>
        <v>0.14841476311986782</v>
      </c>
      <c r="AE18" s="305">
        <f t="shared" si="21"/>
        <v>0.17377384647967606</v>
      </c>
    </row>
    <row r="19" spans="1:31" s="198" customFormat="1" ht="27" customHeight="1">
      <c r="A19" s="408"/>
      <c r="B19" s="209" t="s">
        <v>949</v>
      </c>
      <c r="C19" s="212"/>
      <c r="D19" s="189">
        <f>J19-SUM(L19:T19)+U19+V19</f>
        <v>37691.629143999977</v>
      </c>
      <c r="E19" s="190">
        <f>'Юнит 16-22.02'!K$26</f>
        <v>172</v>
      </c>
      <c r="F19" s="190">
        <f>'Юнит 16-22.02'!P$26</f>
        <v>79</v>
      </c>
      <c r="G19" s="190">
        <f>'Юнит 16-22.02'!Q$26</f>
        <v>2</v>
      </c>
      <c r="H19" s="191">
        <f>'Юнит 16-22.02'!S$26</f>
        <v>173410</v>
      </c>
      <c r="I19" s="192">
        <f>'Юнит 16-22.02'!T$26</f>
        <v>-4800</v>
      </c>
      <c r="J19" s="192">
        <f>H19+I19</f>
        <v>168610</v>
      </c>
      <c r="K19" s="193">
        <f>'Юнит 16-22.02'!W$26</f>
        <v>11163.539999999999</v>
      </c>
      <c r="L19" s="194">
        <f>'Юнит 16-22.02'!Z$26</f>
        <v>17063.860000000011</v>
      </c>
      <c r="M19" s="193">
        <f>'Юнит 16-22.02'!X$26</f>
        <v>72502.3</v>
      </c>
      <c r="N19" s="193"/>
      <c r="O19" s="195"/>
      <c r="P19" s="193"/>
      <c r="Q19" s="356">
        <f>'Юнит 16-22.02'!AA$26</f>
        <v>37347.300856000002</v>
      </c>
      <c r="R19" s="194"/>
      <c r="S19" s="194">
        <v>4004.91</v>
      </c>
      <c r="T19" s="194"/>
      <c r="U19" s="196"/>
      <c r="V19" s="196"/>
      <c r="W19" s="358">
        <v>972</v>
      </c>
      <c r="X19" s="320">
        <f t="shared" si="9"/>
        <v>762.71325134427138</v>
      </c>
      <c r="Y19" s="366">
        <f>J19-SUM(L19:T19)-K19-V19+U19+W19</f>
        <v>27500.089143999976</v>
      </c>
      <c r="Z19" s="296">
        <f>J19-SUM(L19:T19)-K19-X19+U19+W19-V19</f>
        <v>26737.375892655706</v>
      </c>
      <c r="AA19" s="411"/>
      <c r="AB19" s="305">
        <f t="shared" ref="AB19:AB20" si="27">K19/J19</f>
        <v>6.6209240258584892E-2</v>
      </c>
      <c r="AC19" s="305">
        <f t="shared" ref="AC19:AC20" si="28">Z19/K19</f>
        <v>2.395062488480868</v>
      </c>
      <c r="AD19" s="305">
        <f t="shared" ref="AD19:AD20" si="29">Z19/J19</f>
        <v>0.15857526773415401</v>
      </c>
      <c r="AE19" s="305">
        <f t="shared" ref="AE19:AE20" si="30">Q19/J19</f>
        <v>0.22150110228337586</v>
      </c>
    </row>
    <row r="20" spans="1:31" s="198" customFormat="1" ht="27" customHeight="1">
      <c r="A20" s="408"/>
      <c r="B20" s="200" t="s">
        <v>950</v>
      </c>
      <c r="C20" s="211"/>
      <c r="D20" s="218">
        <f t="shared" ref="D20" si="31">J20-SUM(L20:T20)+U20+V20+W20</f>
        <v>43858.250855999984</v>
      </c>
      <c r="E20" s="202">
        <f>'Юнит 16-22.02'!K$49</f>
        <v>78</v>
      </c>
      <c r="F20" s="202">
        <f>'Юнит 16-22.02'!P$49</f>
        <v>27</v>
      </c>
      <c r="G20" s="202">
        <f>'Юнит 16-22.02'!Q$49</f>
        <v>2</v>
      </c>
      <c r="H20" s="203">
        <f>'Юнит 16-22.02'!S$49</f>
        <v>141378</v>
      </c>
      <c r="I20" s="204">
        <f>'Юнит 16-22.02'!T$49</f>
        <v>-10000</v>
      </c>
      <c r="J20" s="204">
        <f t="shared" ref="J20" si="32">H20+I20</f>
        <v>131378</v>
      </c>
      <c r="K20" s="205">
        <f>'Юнит 16-22.02'!W$49</f>
        <v>15420</v>
      </c>
      <c r="L20" s="206">
        <f>'Юнит 16-22.02'!Z$49</f>
        <v>10936.380000000003</v>
      </c>
      <c r="M20" s="205">
        <f>'Юнит 16-22.02'!X$49</f>
        <v>56492.540000000008</v>
      </c>
      <c r="N20" s="205"/>
      <c r="O20" s="207"/>
      <c r="P20" s="205"/>
      <c r="Q20" s="357">
        <f>'Юнит 16-22.02'!AA$49</f>
        <v>21117.479143999997</v>
      </c>
      <c r="R20" s="206">
        <v>20</v>
      </c>
      <c r="S20" s="206">
        <v>2139.35</v>
      </c>
      <c r="T20" s="206"/>
      <c r="U20" s="208"/>
      <c r="V20" s="208"/>
      <c r="W20" s="359">
        <v>3186</v>
      </c>
      <c r="X20" s="321">
        <f t="shared" si="9"/>
        <v>594.2929929132772</v>
      </c>
      <c r="Y20" s="292">
        <f t="shared" ref="Y20" si="33">J20-SUM(L20:T20)-K20-V20+U20+W20</f>
        <v>28438.250855999984</v>
      </c>
      <c r="Z20" s="286">
        <f t="shared" ref="Z20" si="34">J20-SUM(L20:T20)-K20-X20+U20+W20-V20</f>
        <v>27843.957863086707</v>
      </c>
      <c r="AA20" s="411"/>
      <c r="AB20" s="305">
        <f t="shared" si="27"/>
        <v>0.11737124937204098</v>
      </c>
      <c r="AC20" s="305">
        <f t="shared" si="28"/>
        <v>1.8057041415750135</v>
      </c>
      <c r="AD20" s="305">
        <f t="shared" si="29"/>
        <v>0.21193775109292809</v>
      </c>
      <c r="AE20" s="305">
        <f t="shared" si="30"/>
        <v>0.16073832105832025</v>
      </c>
    </row>
    <row r="21" spans="1:31" s="198" customFormat="1" ht="27" customHeight="1">
      <c r="A21" s="408"/>
      <c r="B21" s="216" t="s">
        <v>951</v>
      </c>
      <c r="C21" s="217"/>
      <c r="D21" s="189">
        <f>J21-SUM(L21:T21)+U21+V21</f>
        <v>51268.242913999915</v>
      </c>
      <c r="E21" s="190">
        <f>'Юнит 23-28.02'!K$26</f>
        <v>200</v>
      </c>
      <c r="F21" s="190">
        <f>'Юнит 23-28.02'!P$26</f>
        <v>104</v>
      </c>
      <c r="G21" s="190">
        <f>'Юнит 23-28.02'!Q$26</f>
        <v>6</v>
      </c>
      <c r="H21" s="191">
        <f>'Юнит 23-28.02'!S$26</f>
        <v>230455.99999999991</v>
      </c>
      <c r="I21" s="192">
        <f>'Юнит 23-28.02'!T$26</f>
        <v>-14068</v>
      </c>
      <c r="J21" s="192">
        <f>H21+I21</f>
        <v>216387.99999999991</v>
      </c>
      <c r="K21" s="193">
        <f>'Юнит 23-28.02'!W$26</f>
        <v>14285.64</v>
      </c>
      <c r="L21" s="194">
        <f>'Юнит 23-28.02'!Z$26</f>
        <v>18630.990000000005</v>
      </c>
      <c r="M21" s="193">
        <f>'Юнит 23-28.02'!X$26</f>
        <v>93046.84</v>
      </c>
      <c r="N21" s="193"/>
      <c r="O21" s="195"/>
      <c r="P21" s="193"/>
      <c r="Q21" s="196">
        <f>'Юнит 23-28.02'!AA$26</f>
        <v>49038.397085999997</v>
      </c>
      <c r="R21" s="194"/>
      <c r="S21" s="194">
        <v>4403.53</v>
      </c>
      <c r="T21" s="194"/>
      <c r="U21" s="196"/>
      <c r="V21" s="196"/>
      <c r="W21" s="329"/>
      <c r="X21" s="322">
        <f t="shared" si="9"/>
        <v>978.83871082310725</v>
      </c>
      <c r="Y21" s="295">
        <f>J21-SUM(L21:T21)-K21-V21+U21+W21</f>
        <v>36982.602913999915</v>
      </c>
      <c r="Z21" s="296">
        <f>J21-SUM(L21:T21)-K21-X21+U21+W21-V21</f>
        <v>36003.764203176805</v>
      </c>
      <c r="AA21" s="411"/>
      <c r="AB21" s="305">
        <f t="shared" ref="AB21:AB24" si="35">K21/J21</f>
        <v>6.6018633195925866E-2</v>
      </c>
      <c r="AC21" s="305">
        <f t="shared" ref="AC21:AC24" si="36">Z21/K21</f>
        <v>2.5202765996606948</v>
      </c>
      <c r="AD21" s="305">
        <f t="shared" ref="AD21:AD24" si="37">Z21/J21</f>
        <v>0.16638521638527468</v>
      </c>
      <c r="AE21" s="305">
        <f t="shared" ref="AE21:AE24" si="38">Q21/J21</f>
        <v>0.22662253491875711</v>
      </c>
    </row>
    <row r="22" spans="1:31" s="198" customFormat="1" ht="27" customHeight="1" thickBot="1">
      <c r="A22" s="409"/>
      <c r="B22" s="213" t="s">
        <v>952</v>
      </c>
      <c r="C22" s="214"/>
      <c r="D22" s="330">
        <f t="shared" ref="D22" si="39">J22-SUM(L22:T22)+U22+V22+W22</f>
        <v>20741.567085999995</v>
      </c>
      <c r="E22" s="331">
        <f>'Юнит 23-28.02'!K$49</f>
        <v>73</v>
      </c>
      <c r="F22" s="331">
        <f>'Юнит 23-28.02'!P$49</f>
        <v>22</v>
      </c>
      <c r="G22" s="331">
        <f>'Юнит 23-28.02'!Q$49</f>
        <v>1</v>
      </c>
      <c r="H22" s="332">
        <f>'Юнит 23-28.02'!S$49</f>
        <v>118788</v>
      </c>
      <c r="I22" s="333">
        <f>'Юнит 23-28.02'!T$49</f>
        <v>-6500</v>
      </c>
      <c r="J22" s="333">
        <f t="shared" ref="J22" si="40">H22+I22</f>
        <v>112288</v>
      </c>
      <c r="K22" s="252">
        <f>'Юнит 23-28.02'!W$49</f>
        <v>13467</v>
      </c>
      <c r="L22" s="334">
        <f>'Юнит 23-28.02'!Z$49</f>
        <v>9725.3200000000015</v>
      </c>
      <c r="M22" s="252">
        <f>'Юнит 23-28.02'!X$49</f>
        <v>48283.839999999997</v>
      </c>
      <c r="N22" s="252"/>
      <c r="O22" s="335"/>
      <c r="P22" s="252"/>
      <c r="Q22" s="336">
        <f>'Юнит 23-28.02'!AA$49</f>
        <v>30882.492914000002</v>
      </c>
      <c r="R22" s="334">
        <v>10</v>
      </c>
      <c r="S22" s="334">
        <v>2644.78</v>
      </c>
      <c r="T22" s="334"/>
      <c r="U22" s="336"/>
      <c r="V22" s="336"/>
      <c r="W22" s="334"/>
      <c r="X22" s="278">
        <f t="shared" si="9"/>
        <v>507.93870806562808</v>
      </c>
      <c r="Y22" s="294">
        <f t="shared" ref="Y22" si="41">J22-SUM(L22:T22)-K22-V22+U22+W22</f>
        <v>7274.5670859999955</v>
      </c>
      <c r="Z22" s="337">
        <f t="shared" ref="Z22" si="42">J22-SUM(L22:T22)-K22-X22+U22+W22-V22</f>
        <v>6766.6283779343676</v>
      </c>
      <c r="AA22" s="412"/>
      <c r="AB22" s="305">
        <f t="shared" si="35"/>
        <v>0.11993267312624679</v>
      </c>
      <c r="AC22" s="305">
        <f t="shared" si="36"/>
        <v>0.50245996717415664</v>
      </c>
      <c r="AD22" s="305">
        <f t="shared" si="37"/>
        <v>6.0261367002122826E-2</v>
      </c>
      <c r="AE22" s="305">
        <f t="shared" si="38"/>
        <v>0.27502932560914795</v>
      </c>
    </row>
    <row r="23" spans="1:31" s="198" customFormat="1" ht="27" customHeight="1">
      <c r="A23" s="407" t="s">
        <v>1756</v>
      </c>
      <c r="B23" s="394" t="s">
        <v>1757</v>
      </c>
      <c r="C23" s="390" t="s">
        <v>2950</v>
      </c>
      <c r="D23" s="215">
        <f>J23-SUM(L23:T23)+U23+V23</f>
        <v>9573.6927820000019</v>
      </c>
      <c r="E23" s="267">
        <f>'Юнит 01.03'!K$26</f>
        <v>33</v>
      </c>
      <c r="F23" s="267">
        <f>'Юнит 01.03'!P$26</f>
        <v>19</v>
      </c>
      <c r="G23" s="267">
        <f>'Юнит 01.03'!Q$26</f>
        <v>0</v>
      </c>
      <c r="H23" s="268">
        <f>'Юнит 01.03'!S$26</f>
        <v>40846</v>
      </c>
      <c r="I23" s="269">
        <f>'Юнит 01.03'!T$26</f>
        <v>0</v>
      </c>
      <c r="J23" s="269">
        <f>H23+I23</f>
        <v>40846</v>
      </c>
      <c r="K23" s="270">
        <f>'Юнит 01.03'!W$26</f>
        <v>2795.01</v>
      </c>
      <c r="L23" s="271">
        <f>'Юнит 01.03'!Z$26</f>
        <v>4137.97</v>
      </c>
      <c r="M23" s="270">
        <f>'Юнит 01.03'!X$26</f>
        <v>17563.78</v>
      </c>
      <c r="N23" s="270"/>
      <c r="O23" s="272"/>
      <c r="P23" s="270"/>
      <c r="Q23" s="273">
        <f>'Юнит 01.03'!AA$26</f>
        <v>8589.2572180000006</v>
      </c>
      <c r="R23" s="271"/>
      <c r="S23" s="271">
        <v>981.3</v>
      </c>
      <c r="T23" s="271"/>
      <c r="U23" s="273"/>
      <c r="V23" s="273"/>
      <c r="W23" s="328">
        <v>2592</v>
      </c>
      <c r="X23" s="383">
        <f>'Юнит 01.03'!AD$26</f>
        <v>174.86670148081345</v>
      </c>
      <c r="Y23" s="384">
        <f>J23-SUM(L23:T23)-K23-V23+U23+W23</f>
        <v>9370.6827820000017</v>
      </c>
      <c r="Z23" s="289">
        <f>J23-SUM(L23:T23)-K23-X23+U23+W23-V23</f>
        <v>9195.8160805191874</v>
      </c>
      <c r="AA23" s="425">
        <f ca="1">SUM(Z23:Z38)</f>
        <v>330669.80999999924</v>
      </c>
      <c r="AB23" s="305">
        <f t="shared" si="35"/>
        <v>6.8427997845566274E-2</v>
      </c>
      <c r="AC23" s="305">
        <f t="shared" si="36"/>
        <v>3.2900834274364623</v>
      </c>
      <c r="AD23" s="305">
        <f t="shared" si="37"/>
        <v>0.22513382168435556</v>
      </c>
      <c r="AE23" s="305">
        <f t="shared" si="38"/>
        <v>0.21028392542721444</v>
      </c>
    </row>
    <row r="24" spans="1:31" s="198" customFormat="1" ht="27" customHeight="1">
      <c r="A24" s="408"/>
      <c r="B24" s="395" t="s">
        <v>1758</v>
      </c>
      <c r="C24" s="391" t="s">
        <v>2950</v>
      </c>
      <c r="D24" s="218">
        <f t="shared" ref="D24" si="43">J24-SUM(L24:T24)+U24+V24+W24</f>
        <v>11464.637217999996</v>
      </c>
      <c r="E24" s="202">
        <f>'Юнит 01.03'!K$49</f>
        <v>10</v>
      </c>
      <c r="F24" s="202">
        <f>'Юнит 01.03'!P$49</f>
        <v>5</v>
      </c>
      <c r="G24" s="202">
        <f>'Юнит 01.03'!Q$49</f>
        <v>0</v>
      </c>
      <c r="H24" s="203">
        <f>'Юнит 01.03'!S$49</f>
        <v>27900</v>
      </c>
      <c r="I24" s="204">
        <f>'Юнит 01.03'!T$49</f>
        <v>0</v>
      </c>
      <c r="J24" s="204">
        <f t="shared" ref="J24" si="44">H24+I24</f>
        <v>27900</v>
      </c>
      <c r="K24" s="205">
        <f>'Юнит 01.03'!W$49</f>
        <v>3240</v>
      </c>
      <c r="L24" s="206">
        <f>'Юнит 01.03'!Z$49</f>
        <v>1772.6100000000001</v>
      </c>
      <c r="M24" s="205">
        <f>'Юнит 01.03'!X$49</f>
        <v>11997.000000000002</v>
      </c>
      <c r="N24" s="205"/>
      <c r="O24" s="207"/>
      <c r="P24" s="205"/>
      <c r="Q24" s="208">
        <f>'Юнит 01.03'!AA$49</f>
        <v>2452.0327820000002</v>
      </c>
      <c r="R24" s="206"/>
      <c r="S24" s="206">
        <v>213.72</v>
      </c>
      <c r="T24" s="206"/>
      <c r="U24" s="208"/>
      <c r="V24" s="208"/>
      <c r="W24" s="206"/>
      <c r="X24" s="343">
        <f>'Юнит 01.03'!AD$49</f>
        <v>119.44329851918657</v>
      </c>
      <c r="Y24" s="292">
        <f t="shared" ref="Y24" si="45">J24-SUM(L24:T24)-K24-V24+U24+W24</f>
        <v>8224.6372179999962</v>
      </c>
      <c r="Z24" s="286">
        <f t="shared" ref="Z24" si="46">J24-SUM(L24:T24)-K24-X24+U24+W24-V24</f>
        <v>8105.1939194808092</v>
      </c>
      <c r="AA24" s="426"/>
      <c r="AB24" s="305">
        <f t="shared" si="35"/>
        <v>0.11612903225806452</v>
      </c>
      <c r="AC24" s="305">
        <f t="shared" si="36"/>
        <v>2.5016030615681508</v>
      </c>
      <c r="AD24" s="305">
        <f t="shared" si="37"/>
        <v>0.29050874263372078</v>
      </c>
      <c r="AE24" s="305">
        <f t="shared" si="38"/>
        <v>8.7886479641577073E-2</v>
      </c>
    </row>
    <row r="25" spans="1:31" s="198" customFormat="1" ht="27" customHeight="1">
      <c r="A25" s="408"/>
      <c r="B25" s="396" t="s">
        <v>2116</v>
      </c>
      <c r="C25" s="389" t="s">
        <v>2948</v>
      </c>
      <c r="D25" s="189">
        <f>J25-SUM(L25:T25)+U25+V25</f>
        <v>43006.268339478236</v>
      </c>
      <c r="E25" s="190">
        <f>'Юнит 02-08.03'!K$26</f>
        <v>197</v>
      </c>
      <c r="F25" s="190">
        <f>'Юнит 02-08.03'!P$26</f>
        <v>103</v>
      </c>
      <c r="G25" s="190">
        <f>'Юнит 02-08.03'!Q$26</f>
        <v>9</v>
      </c>
      <c r="H25" s="191">
        <f>'Юнит 02-08.03'!S$26</f>
        <v>247424</v>
      </c>
      <c r="I25" s="192">
        <f>'Юнит 02-08.03'!T$26</f>
        <v>-18379</v>
      </c>
      <c r="J25" s="192">
        <f>H25+I25</f>
        <v>229045</v>
      </c>
      <c r="K25" s="193">
        <f>'Юнит 02-08.03'!W$26</f>
        <v>13689.959999999997</v>
      </c>
      <c r="L25" s="194">
        <f>'Юнит 02-08.03'!Z$26</f>
        <v>23987.370000000021</v>
      </c>
      <c r="M25" s="193">
        <f>'Юнит 02-08.03'!X$26</f>
        <v>98489.349999999991</v>
      </c>
      <c r="N25" s="193"/>
      <c r="O25" s="195"/>
      <c r="P25" s="193"/>
      <c r="Q25" s="196">
        <f>'Юнит 02-08.03'!AA$26</f>
        <v>55823.054704000002</v>
      </c>
      <c r="R25" s="194">
        <v>40</v>
      </c>
      <c r="S25" s="194">
        <v>5595.07</v>
      </c>
      <c r="T25" s="194">
        <f>2818.8*F25/(F25+F26)</f>
        <v>2103.8869565217392</v>
      </c>
      <c r="U25" s="196"/>
      <c r="V25" s="196"/>
      <c r="W25" s="327"/>
      <c r="X25" s="342">
        <f>'Юнит 02-08.03'!AD$26</f>
        <v>946.88488397601873</v>
      </c>
      <c r="Y25" s="295">
        <f>J25-SUM(L25:T25)-K25-V25+U25+W25</f>
        <v>29316.308339478237</v>
      </c>
      <c r="Z25" s="296">
        <f>J25-SUM(L25:T25)-K25-X25+U25+W25-V25</f>
        <v>28369.423455502219</v>
      </c>
      <c r="AA25" s="426"/>
      <c r="AB25" s="305">
        <f t="shared" ref="AB25:AB26" si="47">K25/J25</f>
        <v>5.976973957082668E-2</v>
      </c>
      <c r="AC25" s="305">
        <f t="shared" ref="AC25:AC26" si="48">Z25/K25</f>
        <v>2.0722794993924181</v>
      </c>
      <c r="AD25" s="305">
        <f t="shared" ref="AD25:AD26" si="49">Z25/J25</f>
        <v>0.1238596059966479</v>
      </c>
      <c r="AE25" s="305">
        <f t="shared" ref="AE25:AE26" si="50">Q25/J25</f>
        <v>0.24372090507978783</v>
      </c>
    </row>
    <row r="26" spans="1:31" s="198" customFormat="1" ht="27" customHeight="1">
      <c r="A26" s="408"/>
      <c r="B26" s="397" t="s">
        <v>2117</v>
      </c>
      <c r="C26" s="392" t="s">
        <v>2948</v>
      </c>
      <c r="D26" s="218">
        <f t="shared" ref="D26" si="51">J26-SUM(L26:T26)+U26+V26+W26</f>
        <v>11946.391660521738</v>
      </c>
      <c r="E26" s="202">
        <f>'Юнит 02-08.03'!K$49</f>
        <v>64</v>
      </c>
      <c r="F26" s="202">
        <f>'Юнит 02-08.03'!P$49</f>
        <v>35</v>
      </c>
      <c r="G26" s="202">
        <f>'Юнит 02-08.03'!Q$49</f>
        <v>11</v>
      </c>
      <c r="H26" s="203">
        <f>'Юнит 02-08.03'!S$49</f>
        <v>173194</v>
      </c>
      <c r="I26" s="204">
        <f>'Юнит 02-08.03'!T$49</f>
        <v>-55802</v>
      </c>
      <c r="J26" s="204">
        <f t="shared" ref="J26" si="52">H26+I26</f>
        <v>117392</v>
      </c>
      <c r="K26" s="205">
        <f>'Юнит 02-08.03'!W$49</f>
        <v>14478</v>
      </c>
      <c r="L26" s="206">
        <f>'Юнит 02-08.03'!Z$49</f>
        <v>12952.310000000005</v>
      </c>
      <c r="M26" s="205">
        <f>'Юнит 02-08.03'!X$49</f>
        <v>50478.559999999998</v>
      </c>
      <c r="N26" s="205"/>
      <c r="O26" s="207"/>
      <c r="P26" s="205"/>
      <c r="Q26" s="208">
        <f>'Юнит 02-08.03'!AA$49</f>
        <v>39094.165295999999</v>
      </c>
      <c r="R26" s="206">
        <v>45</v>
      </c>
      <c r="S26" s="206">
        <v>2160.66</v>
      </c>
      <c r="T26" s="206">
        <f>2818.8*F26/(F25+F26)</f>
        <v>714.91304347826087</v>
      </c>
      <c r="U26" s="208"/>
      <c r="V26" s="208"/>
      <c r="W26" s="206"/>
      <c r="X26" s="343">
        <f>'Юнит 02-08.03'!AD$49</f>
        <v>485.30511602398127</v>
      </c>
      <c r="Y26" s="292">
        <f t="shared" ref="Y26" si="53">J26-SUM(L26:T26)-K26-V26+U26+W26</f>
        <v>-2531.6083394782618</v>
      </c>
      <c r="Z26" s="286">
        <f t="shared" ref="Z26" si="54">J26-SUM(L26:T26)-K26-X26+U26+W26-V26</f>
        <v>-3016.9134555022429</v>
      </c>
      <c r="AA26" s="426"/>
      <c r="AB26" s="305">
        <f t="shared" si="47"/>
        <v>0.12333038026441324</v>
      </c>
      <c r="AC26" s="305">
        <f t="shared" si="48"/>
        <v>-0.2083791584129191</v>
      </c>
      <c r="AD26" s="305">
        <f t="shared" si="49"/>
        <v>-2.5699480846243721E-2</v>
      </c>
      <c r="AE26" s="305">
        <f t="shared" si="50"/>
        <v>0.33302239757394031</v>
      </c>
    </row>
    <row r="27" spans="1:31" s="198" customFormat="1" ht="27" customHeight="1">
      <c r="A27" s="408"/>
      <c r="B27" s="396" t="s">
        <v>2922</v>
      </c>
      <c r="C27" s="389" t="s">
        <v>2947</v>
      </c>
      <c r="D27" s="189">
        <f>J27-SUM(L27:T27)+U27+V27</f>
        <v>105076.4768458925</v>
      </c>
      <c r="E27" s="190">
        <f>'Юнит 09-15.03'!K$26</f>
        <v>349</v>
      </c>
      <c r="F27" s="190">
        <f>'Юнит 09-15.03'!P$26</f>
        <v>151</v>
      </c>
      <c r="G27" s="190">
        <f>'Юнит 09-15.03'!Q$26</f>
        <v>7</v>
      </c>
      <c r="H27" s="191">
        <f>'Юнит 09-15.03'!S$26</f>
        <v>390195.00000000006</v>
      </c>
      <c r="I27" s="192">
        <f>'Юнит 09-15.03'!T$26</f>
        <v>-18400</v>
      </c>
      <c r="J27" s="192">
        <f>H27+I27</f>
        <v>371795.00000000006</v>
      </c>
      <c r="K27" s="193">
        <f>'Юнит 09-15.03'!W$26</f>
        <v>20433.059999999998</v>
      </c>
      <c r="L27" s="194">
        <f>'Юнит 09-15.03'!Z$26</f>
        <v>31144.360000000022</v>
      </c>
      <c r="M27" s="193">
        <f>'Юнит 09-15.03'!X$26</f>
        <v>159871.85</v>
      </c>
      <c r="N27" s="193"/>
      <c r="O27" s="195"/>
      <c r="P27" s="193"/>
      <c r="Q27" s="196">
        <f>'Юнит 09-15.03'!AA$26</f>
        <v>66464.462724000012</v>
      </c>
      <c r="R27" s="194">
        <v>55</v>
      </c>
      <c r="S27" s="194">
        <v>7274.73</v>
      </c>
      <c r="T27" s="194">
        <f>2350.4*F27/(F27+F28)</f>
        <v>1908.120430107527</v>
      </c>
      <c r="U27" s="196"/>
      <c r="V27" s="196"/>
      <c r="W27" s="327"/>
      <c r="X27" s="342">
        <f>'Юнит 09-15.03'!AD$26</f>
        <v>1429.6569274217188</v>
      </c>
      <c r="Y27" s="295">
        <f>J27-SUM(L27:T27)-K27-V27+U27+W27</f>
        <v>84643.416845892498</v>
      </c>
      <c r="Z27" s="296">
        <f>J27-SUM(L27:T27)-K27-X27+U27+W27-V27</f>
        <v>83213.75991847078</v>
      </c>
      <c r="AA27" s="426"/>
      <c r="AB27" s="305">
        <f t="shared" ref="AB27:AB28" si="55">K27/J27</f>
        <v>5.4957866566252893E-2</v>
      </c>
      <c r="AC27" s="305">
        <f t="shared" ref="AC27:AC28" si="56">Z27/K27</f>
        <v>4.0725060230073611</v>
      </c>
      <c r="AD27" s="305">
        <f t="shared" ref="AD27:AD28" si="57">Z27/J27</f>
        <v>0.22381624260269978</v>
      </c>
      <c r="AE27" s="305">
        <f t="shared" ref="AE27:AE28" si="58">Q27/J27</f>
        <v>0.17876642430371575</v>
      </c>
    </row>
    <row r="28" spans="1:31" s="198" customFormat="1" ht="27" customHeight="1">
      <c r="A28" s="408"/>
      <c r="B28" s="397" t="s">
        <v>2923</v>
      </c>
      <c r="C28" s="392" t="s">
        <v>2947</v>
      </c>
      <c r="D28" s="218">
        <f t="shared" ref="D28" si="59">J28-SUM(L28:T28)+U28+V28+W28</f>
        <v>30545.503154107544</v>
      </c>
      <c r="E28" s="202">
        <f>'Юнит 09-15.03'!K$49</f>
        <v>81</v>
      </c>
      <c r="F28" s="202">
        <f>'Юнит 09-15.03'!P$49</f>
        <v>35</v>
      </c>
      <c r="G28" s="202">
        <f>'Юнит 09-15.03'!Q$49</f>
        <v>3</v>
      </c>
      <c r="H28" s="203">
        <f>'Юнит 09-15.03'!S$49</f>
        <v>165276</v>
      </c>
      <c r="I28" s="204">
        <f>'Юнит 09-15.03'!T$49</f>
        <v>-15138</v>
      </c>
      <c r="J28" s="204">
        <f t="shared" ref="J28" si="60">H28+I28</f>
        <v>150138</v>
      </c>
      <c r="K28" s="205">
        <f>'Юнит 09-15.03'!W$49</f>
        <v>20184</v>
      </c>
      <c r="L28" s="206">
        <f>'Юнит 09-15.03'!Z$49</f>
        <v>13386.340000000002</v>
      </c>
      <c r="M28" s="205">
        <f>'Юнит 09-15.03'!X$49</f>
        <v>64559.34</v>
      </c>
      <c r="N28" s="205"/>
      <c r="O28" s="207"/>
      <c r="P28" s="205"/>
      <c r="Q28" s="208">
        <f>'Юнит 09-15.03'!AA$49</f>
        <v>38590.547275999983</v>
      </c>
      <c r="R28" s="206">
        <v>25</v>
      </c>
      <c r="S28" s="206">
        <v>2588.9899999999998</v>
      </c>
      <c r="T28" s="206">
        <f>2350.4*F28/(F27+F28)</f>
        <v>442.27956989247309</v>
      </c>
      <c r="U28" s="208"/>
      <c r="V28" s="208"/>
      <c r="W28" s="206"/>
      <c r="X28" s="343">
        <f>'Юнит 09-15.03'!AD$49</f>
        <v>577.3230725782812</v>
      </c>
      <c r="Y28" s="292">
        <f t="shared" ref="Y28" si="61">J28-SUM(L28:T28)-K28-V28+U28+W28</f>
        <v>10361.503154107544</v>
      </c>
      <c r="Z28" s="286">
        <f t="shared" ref="Z28" si="62">J28-SUM(L28:T28)-K28-X28+U28+W28-V28</f>
        <v>9784.1800815292627</v>
      </c>
      <c r="AA28" s="426"/>
      <c r="AB28" s="305">
        <f t="shared" si="55"/>
        <v>0.13443631858690006</v>
      </c>
      <c r="AC28" s="305">
        <f t="shared" si="56"/>
        <v>0.48474931042059366</v>
      </c>
      <c r="AD28" s="305">
        <f t="shared" si="57"/>
        <v>6.5167912730483044E-2</v>
      </c>
      <c r="AE28" s="305">
        <f t="shared" si="58"/>
        <v>0.25703384403681934</v>
      </c>
    </row>
    <row r="29" spans="1:31" s="198" customFormat="1" ht="27" customHeight="1">
      <c r="A29" s="408"/>
      <c r="B29" s="396" t="s">
        <v>2935</v>
      </c>
      <c r="C29" s="389" t="s">
        <v>2944</v>
      </c>
      <c r="D29" s="189">
        <f>J29-SUM(L29:T29)+U29+V29</f>
        <v>140853.4445339996</v>
      </c>
      <c r="E29" s="190">
        <f>'Юнит 16-22.03'!K$26</f>
        <v>335</v>
      </c>
      <c r="F29" s="190">
        <f>'Юнит 16-22.03'!P$26</f>
        <v>174</v>
      </c>
      <c r="G29" s="190">
        <f>'Юнит 16-22.03'!Q$26</f>
        <v>3</v>
      </c>
      <c r="H29" s="191">
        <f>'Юнит 16-22.03'!S$26</f>
        <v>466725.99999999971</v>
      </c>
      <c r="I29" s="192">
        <f>'Юнит 16-22.03'!T$26</f>
        <v>-8150</v>
      </c>
      <c r="J29" s="192">
        <f>H29+I29</f>
        <v>458575.99999999971</v>
      </c>
      <c r="K29" s="193">
        <f>'Юнит 16-22.03'!W$26</f>
        <v>24482.699999999997</v>
      </c>
      <c r="L29" s="194">
        <f>'Юнит 16-22.03'!Z$26</f>
        <v>38820.120000000061</v>
      </c>
      <c r="M29" s="193">
        <f>'Юнит 16-22.03'!X$26</f>
        <v>197187.68</v>
      </c>
      <c r="N29" s="193"/>
      <c r="O29" s="195"/>
      <c r="P29" s="193"/>
      <c r="Q29" s="196">
        <f>'Юнит 16-22.03'!AA$26</f>
        <v>72779.225466000004</v>
      </c>
      <c r="R29" s="194">
        <v>230</v>
      </c>
      <c r="S29" s="194">
        <v>8705.5300000000007</v>
      </c>
      <c r="T29" s="194"/>
      <c r="U29" s="196"/>
      <c r="V29" s="196"/>
      <c r="W29" s="327">
        <v>1431</v>
      </c>
      <c r="X29" s="342">
        <f>'Юнит 16-22.03'!AD$26</f>
        <v>1891.4077900876357</v>
      </c>
      <c r="Y29" s="295">
        <f>J29-SUM(L29:T29)-K29-V29+U29+W29</f>
        <v>117801.7445339996</v>
      </c>
      <c r="Z29" s="296">
        <f>J29-SUM(L29:T29)-K29-X29+U29+W29-V29</f>
        <v>115910.33674391198</v>
      </c>
      <c r="AA29" s="426"/>
      <c r="AB29" s="305">
        <f t="shared" ref="AB29:AB34" si="63">K29/J29</f>
        <v>5.3388533198422974E-2</v>
      </c>
      <c r="AC29" s="305">
        <f t="shared" ref="AC29:AC34" si="64">Z29/K29</f>
        <v>4.734377202837595</v>
      </c>
      <c r="AD29" s="305">
        <f t="shared" ref="AD29:AD34" si="65">Z29/J29</f>
        <v>0.25276145446755183</v>
      </c>
      <c r="AE29" s="305">
        <f t="shared" ref="AE29:AE34" si="66">Q29/J29</f>
        <v>0.15870700923292988</v>
      </c>
    </row>
    <row r="30" spans="1:31" s="198" customFormat="1" ht="27" customHeight="1">
      <c r="A30" s="408"/>
      <c r="B30" s="397" t="s">
        <v>2936</v>
      </c>
      <c r="C30" s="392" t="s">
        <v>2944</v>
      </c>
      <c r="D30" s="218">
        <f t="shared" ref="D30" si="67">J30-SUM(L30:T30)+U30+V30+W30</f>
        <v>19370.855466000001</v>
      </c>
      <c r="E30" s="202">
        <f>'Юнит 16-22.03'!K$49</f>
        <v>46</v>
      </c>
      <c r="F30" s="202">
        <f>'Юнит 16-22.03'!P$49</f>
        <v>27</v>
      </c>
      <c r="G30" s="202">
        <f>'Юнит 16-22.03'!Q$49</f>
        <v>6</v>
      </c>
      <c r="H30" s="203">
        <f>'Юнит 16-22.03'!S$49</f>
        <v>109484</v>
      </c>
      <c r="I30" s="204">
        <f>'Юнит 16-22.03'!T$49</f>
        <v>-29016</v>
      </c>
      <c r="J30" s="204">
        <f t="shared" ref="J30" si="68">H30+I30</f>
        <v>80468</v>
      </c>
      <c r="K30" s="205">
        <f>'Юнит 16-22.03'!W$49</f>
        <v>12897</v>
      </c>
      <c r="L30" s="206">
        <f>'Юнит 16-22.03'!Z$49</f>
        <v>9001.4900000000016</v>
      </c>
      <c r="M30" s="205">
        <f>'Юнит 16-22.03'!X$49</f>
        <v>34601.240000000005</v>
      </c>
      <c r="N30" s="205"/>
      <c r="O30" s="207"/>
      <c r="P30" s="205"/>
      <c r="Q30" s="208">
        <f>'Юнит 16-22.03'!AA$49</f>
        <v>16067.284533999991</v>
      </c>
      <c r="R30" s="206">
        <v>30</v>
      </c>
      <c r="S30" s="206">
        <v>1397.13</v>
      </c>
      <c r="T30" s="206"/>
      <c r="U30" s="208"/>
      <c r="V30" s="208"/>
      <c r="W30" s="206"/>
      <c r="X30" s="343">
        <f>'Юнит 16-22.03'!AD$49</f>
        <v>331.89220991236346</v>
      </c>
      <c r="Y30" s="292">
        <f t="shared" ref="Y30" si="69">J30-SUM(L30:T30)-K30-V30+U30+W30</f>
        <v>6473.8554660000009</v>
      </c>
      <c r="Z30" s="286">
        <f t="shared" ref="Z30" si="70">J30-SUM(L30:T30)-K30-X30+U30+W30-V30</f>
        <v>6141.9632560876371</v>
      </c>
      <c r="AA30" s="426"/>
      <c r="AB30" s="305">
        <f t="shared" si="63"/>
        <v>0.16027489188248745</v>
      </c>
      <c r="AC30" s="305">
        <f t="shared" si="64"/>
        <v>0.47623193425506993</v>
      </c>
      <c r="AD30" s="305">
        <f t="shared" si="65"/>
        <v>7.632802177371921E-2</v>
      </c>
      <c r="AE30" s="305">
        <f t="shared" si="66"/>
        <v>0.19967296980166019</v>
      </c>
    </row>
    <row r="31" spans="1:31" s="198" customFormat="1" ht="27" customHeight="1">
      <c r="A31" s="408"/>
      <c r="B31" s="396" t="s">
        <v>2937</v>
      </c>
      <c r="C31" s="389" t="s">
        <v>2945</v>
      </c>
      <c r="D31" s="189">
        <f>J31-SUM(L31:T31)+U31+V31</f>
        <v>96137.006482704339</v>
      </c>
      <c r="E31" s="190">
        <f>'Юнит 23-29.03'!K$26</f>
        <v>301</v>
      </c>
      <c r="F31" s="190">
        <f>'Юнит 23-29.03'!P$26</f>
        <v>135</v>
      </c>
      <c r="G31" s="190">
        <f>'Юнит 23-29.03'!Q$26</f>
        <v>4</v>
      </c>
      <c r="H31" s="191">
        <f>'Юнит 23-29.03'!S$26</f>
        <v>367960.99999999977</v>
      </c>
      <c r="I31" s="192">
        <f>'Юнит 23-29.03'!T$26</f>
        <v>-10800</v>
      </c>
      <c r="J31" s="192">
        <f>H31+I31</f>
        <v>357160.99999999977</v>
      </c>
      <c r="K31" s="193">
        <f>'Юнит 23-29.03'!W$26</f>
        <v>18526.349999999999</v>
      </c>
      <c r="L31" s="194">
        <f>'Юнит 23-29.03'!Z$26</f>
        <v>34591.780000000079</v>
      </c>
      <c r="M31" s="193">
        <f>'Юнит 23-29.03'!X$26</f>
        <v>153579.23000000001</v>
      </c>
      <c r="N31" s="193"/>
      <c r="O31" s="195"/>
      <c r="P31" s="193"/>
      <c r="Q31" s="196">
        <f>'Юнит 23-29.03'!AA$26</f>
        <v>64198.066872999996</v>
      </c>
      <c r="R31" s="194">
        <v>65</v>
      </c>
      <c r="S31" s="194">
        <v>7549.42</v>
      </c>
      <c r="T31" s="194">
        <f>1148.4*F31/(F31+F32)</f>
        <v>1040.4966442953021</v>
      </c>
      <c r="U31" s="196"/>
      <c r="V31" s="196"/>
      <c r="W31" s="327"/>
      <c r="X31" s="342">
        <f>'Юнит 23-29.03'!AD$26</f>
        <v>1665.1657412637653</v>
      </c>
      <c r="Y31" s="295">
        <f>J31-SUM(L31:T31)-K31-V31+U31+W31</f>
        <v>77610.656482704333</v>
      </c>
      <c r="Z31" s="296">
        <f>J31-SUM(L31:T31)-K31-X31+U31+W31-V31</f>
        <v>75945.490741440561</v>
      </c>
      <c r="AA31" s="426"/>
      <c r="AB31" s="305">
        <f t="shared" si="63"/>
        <v>5.1871144945836778E-2</v>
      </c>
      <c r="AC31" s="305">
        <f t="shared" si="64"/>
        <v>4.0993228963849093</v>
      </c>
      <c r="AD31" s="305">
        <f t="shared" si="65"/>
        <v>0.21263657213816908</v>
      </c>
      <c r="AE31" s="305">
        <f t="shared" si="66"/>
        <v>0.17974545617522641</v>
      </c>
    </row>
    <row r="32" spans="1:31" s="198" customFormat="1" ht="27" customHeight="1">
      <c r="A32" s="408"/>
      <c r="B32" s="397" t="s">
        <v>2938</v>
      </c>
      <c r="C32" s="392" t="s">
        <v>2945</v>
      </c>
      <c r="D32" s="218">
        <f t="shared" ref="D32" si="71">J32-SUM(L32:T32)+U32+V32+W32</f>
        <v>5243.0235172952816</v>
      </c>
      <c r="E32" s="202">
        <f>'Юнит 23-29.03'!K$49</f>
        <v>37</v>
      </c>
      <c r="F32" s="202">
        <f>'Юнит 23-29.03'!P$49</f>
        <v>14</v>
      </c>
      <c r="G32" s="202">
        <f>'Юнит 23-29.03'!Q$49</f>
        <v>2</v>
      </c>
      <c r="H32" s="203">
        <f>'Юнит 23-29.03'!S$49</f>
        <v>54640.999999999993</v>
      </c>
      <c r="I32" s="204">
        <f>'Юнит 23-29.03'!T$49</f>
        <v>-11000</v>
      </c>
      <c r="J32" s="204">
        <f t="shared" ref="J32" si="72">H32+I32</f>
        <v>43640.999999999993</v>
      </c>
      <c r="K32" s="205">
        <f>'Юнит 23-29.03'!W$49</f>
        <v>8019</v>
      </c>
      <c r="L32" s="206">
        <f>'Юнит 23-29.03'!Z$49</f>
        <v>6060.6500000000015</v>
      </c>
      <c r="M32" s="205">
        <f>'Юнит 23-29.03'!X$49</f>
        <v>18765.63</v>
      </c>
      <c r="N32" s="205"/>
      <c r="O32" s="207"/>
      <c r="P32" s="205"/>
      <c r="Q32" s="208">
        <f>'Юнит 23-29.03'!AA$49</f>
        <v>12301.373127000006</v>
      </c>
      <c r="R32" s="206">
        <v>25</v>
      </c>
      <c r="S32" s="206">
        <v>1137.42</v>
      </c>
      <c r="T32" s="206">
        <f>1148.4*F32/(F31+F32)</f>
        <v>107.903355704698</v>
      </c>
      <c r="U32" s="208"/>
      <c r="V32" s="208"/>
      <c r="W32" s="206"/>
      <c r="X32" s="343">
        <f>'Юнит 23-29.03'!AD$49</f>
        <v>203.46425873623392</v>
      </c>
      <c r="Y32" s="292">
        <f t="shared" ref="Y32" si="73">J32-SUM(L32:T32)-K32-V32+U32+W32</f>
        <v>-2775.9764827047184</v>
      </c>
      <c r="Z32" s="286">
        <f t="shared" ref="Z32" si="74">J32-SUM(L32:T32)-K32-X32+U32+W32-V32</f>
        <v>-2979.4407414409525</v>
      </c>
      <c r="AA32" s="426"/>
      <c r="AB32" s="305">
        <f t="shared" si="63"/>
        <v>0.18374922664466903</v>
      </c>
      <c r="AC32" s="305">
        <f t="shared" si="64"/>
        <v>-0.37154766697106278</v>
      </c>
      <c r="AD32" s="305">
        <f t="shared" si="65"/>
        <v>-6.8271596467563825E-2</v>
      </c>
      <c r="AE32" s="305">
        <f t="shared" si="66"/>
        <v>0.28187651811370062</v>
      </c>
    </row>
    <row r="33" spans="1:31" s="198" customFormat="1" ht="27" customHeight="1">
      <c r="A33" s="408"/>
      <c r="B33" s="396" t="s">
        <v>2939</v>
      </c>
      <c r="C33" s="389" t="s">
        <v>2946</v>
      </c>
      <c r="D33" s="189">
        <f ca="1">J33-SUM(L33:T33)+U33+V33</f>
        <v>0</v>
      </c>
      <c r="E33" s="190">
        <f>'Юнит 30-31.03'!K$26</f>
        <v>0</v>
      </c>
      <c r="F33" s="190">
        <f ca="1">'Юнит 30-31.03'!P$26</f>
        <v>0</v>
      </c>
      <c r="G33" s="190">
        <f ca="1">'Юнит 30-31.03'!Q$26</f>
        <v>0</v>
      </c>
      <c r="H33" s="191">
        <f ca="1">'Юнит 30-31.03'!S$26</f>
        <v>0</v>
      </c>
      <c r="I33" s="192">
        <f ca="1">'Юнит 30-31.03'!T$26</f>
        <v>0</v>
      </c>
      <c r="J33" s="192">
        <f ca="1">H33+I33</f>
        <v>0</v>
      </c>
      <c r="K33" s="193">
        <f ca="1">'Юнит 30-31.03'!W$26</f>
        <v>0</v>
      </c>
      <c r="L33" s="194">
        <f ca="1">'Юнит 30-31.03'!Z$26</f>
        <v>0</v>
      </c>
      <c r="M33" s="193">
        <f ca="1">'Юнит 30-31.03'!X$26</f>
        <v>0</v>
      </c>
      <c r="N33" s="193"/>
      <c r="O33" s="195"/>
      <c r="P33" s="193"/>
      <c r="Q33" s="196">
        <f>'Юнит 30-31.03'!AA$26</f>
        <v>0</v>
      </c>
      <c r="R33" s="194"/>
      <c r="S33" s="194"/>
      <c r="T33" s="194"/>
      <c r="U33" s="196"/>
      <c r="V33" s="196"/>
      <c r="W33" s="327"/>
      <c r="X33" s="342">
        <f ca="1">'Юнит 30-31.03'!AD$26</f>
        <v>0</v>
      </c>
      <c r="Y33" s="295">
        <f ca="1">J33-SUM(L33:T33)-K33-V33+U33+W33</f>
        <v>0</v>
      </c>
      <c r="Z33" s="296">
        <f ca="1">J33-SUM(L33:T33)-K33-X33+U33+W33-V33</f>
        <v>0</v>
      </c>
      <c r="AA33" s="426"/>
      <c r="AB33" s="305" t="e">
        <f t="shared" ca="1" si="63"/>
        <v>#DIV/0!</v>
      </c>
      <c r="AC33" s="305" t="e">
        <f t="shared" ca="1" si="64"/>
        <v>#DIV/0!</v>
      </c>
      <c r="AD33" s="305" t="e">
        <f t="shared" ca="1" si="65"/>
        <v>#DIV/0!</v>
      </c>
      <c r="AE33" s="305" t="e">
        <f t="shared" ca="1" si="66"/>
        <v>#DIV/0!</v>
      </c>
    </row>
    <row r="34" spans="1:31" s="198" customFormat="1" ht="27" customHeight="1" thickBot="1">
      <c r="A34" s="409"/>
      <c r="B34" s="398" t="s">
        <v>2940</v>
      </c>
      <c r="C34" s="393" t="s">
        <v>2946</v>
      </c>
      <c r="D34" s="330">
        <f t="shared" ref="D34" ca="1" si="75">J34-SUM(L34:T34)+U34+V34+W34</f>
        <v>0</v>
      </c>
      <c r="E34" s="275">
        <f>'Юнит 30-31.03'!K$49</f>
        <v>0</v>
      </c>
      <c r="F34" s="275">
        <f ca="1">'Юнит 30-31.03'!P$49</f>
        <v>0</v>
      </c>
      <c r="G34" s="275">
        <f ca="1">'Юнит 30-31.03'!Q$49</f>
        <v>0</v>
      </c>
      <c r="H34" s="276">
        <f ca="1">'Юнит 30-31.03'!S$49</f>
        <v>0</v>
      </c>
      <c r="I34" s="277">
        <f ca="1">'Юнит 30-31.03'!T$49</f>
        <v>0</v>
      </c>
      <c r="J34" s="277">
        <f t="shared" ref="J34" ca="1" si="76">H34+I34</f>
        <v>0</v>
      </c>
      <c r="K34" s="257">
        <f ca="1">'Юнит 30-31.03'!W$49</f>
        <v>0</v>
      </c>
      <c r="L34" s="278">
        <f ca="1">'Юнит 30-31.03'!Z$49</f>
        <v>0</v>
      </c>
      <c r="M34" s="257">
        <f ca="1">'Юнит 30-31.03'!X$49</f>
        <v>0</v>
      </c>
      <c r="N34" s="257"/>
      <c r="O34" s="279"/>
      <c r="P34" s="257"/>
      <c r="Q34" s="280">
        <f>'Юнит 30-31.03'!AA$49</f>
        <v>0</v>
      </c>
      <c r="R34" s="278"/>
      <c r="S34" s="278"/>
      <c r="T34" s="278"/>
      <c r="U34" s="280"/>
      <c r="V34" s="280"/>
      <c r="W34" s="278"/>
      <c r="X34" s="385">
        <f ca="1">'Юнит 30-31.03'!AD$49</f>
        <v>0</v>
      </c>
      <c r="Y34" s="294">
        <f t="shared" ref="Y34" ca="1" si="77">J34-SUM(L34:T34)-K34-V34+U34+W34</f>
        <v>0</v>
      </c>
      <c r="Z34" s="291">
        <f t="shared" ref="Z34" ca="1" si="78">J34-SUM(L34:T34)-K34-X34+U34+W34-V34</f>
        <v>0</v>
      </c>
      <c r="AA34" s="427"/>
      <c r="AB34" s="305" t="e">
        <f t="shared" ca="1" si="63"/>
        <v>#DIV/0!</v>
      </c>
      <c r="AC34" s="305" t="e">
        <f t="shared" ca="1" si="64"/>
        <v>#DIV/0!</v>
      </c>
      <c r="AD34" s="305" t="e">
        <f t="shared" ca="1" si="65"/>
        <v>#DIV/0!</v>
      </c>
      <c r="AE34" s="305" t="e">
        <f t="shared" ca="1" si="66"/>
        <v>#DIV/0!</v>
      </c>
    </row>
    <row r="35" spans="1:31" s="198" customFormat="1" ht="27" customHeight="1">
      <c r="A35" s="381"/>
      <c r="B35" s="394" t="s">
        <v>2941</v>
      </c>
      <c r="C35" s="390" t="s">
        <v>2949</v>
      </c>
      <c r="D35" s="189">
        <f ca="1">J35-SUM(L35:T35)+U35+V35</f>
        <v>0</v>
      </c>
      <c r="E35" s="190">
        <f>'Юнит 01-05.04'!K$26</f>
        <v>0</v>
      </c>
      <c r="F35" s="190">
        <f ca="1">'Юнит 01-05.04'!P$26</f>
        <v>0</v>
      </c>
      <c r="G35" s="190">
        <f ca="1">'Юнит 01-05.04'!Q$26</f>
        <v>0</v>
      </c>
      <c r="H35" s="191">
        <f ca="1">'Юнит 01-05.04'!S$26</f>
        <v>0</v>
      </c>
      <c r="I35" s="192">
        <f ca="1">'Юнит 01-05.04'!T$26</f>
        <v>0</v>
      </c>
      <c r="J35" s="192">
        <f ca="1">H35+I35</f>
        <v>0</v>
      </c>
      <c r="K35" s="193">
        <f ca="1">'Юнит 01-05.04'!W$26</f>
        <v>0</v>
      </c>
      <c r="L35" s="194">
        <f ca="1">'Юнит 01-05.04'!Z$26</f>
        <v>0</v>
      </c>
      <c r="M35" s="193">
        <f ca="1">'Юнит 01-05.04'!X$26</f>
        <v>0</v>
      </c>
      <c r="N35" s="193"/>
      <c r="O35" s="195"/>
      <c r="P35" s="193"/>
      <c r="Q35" s="196">
        <f>'Юнит 01-05.04'!AA$26</f>
        <v>0</v>
      </c>
      <c r="R35" s="194"/>
      <c r="S35" s="194"/>
      <c r="T35" s="194"/>
      <c r="U35" s="196"/>
      <c r="V35" s="196"/>
      <c r="W35" s="327"/>
      <c r="X35" s="342">
        <f ca="1">'Юнит 01-05.04'!AD$26</f>
        <v>0</v>
      </c>
      <c r="Y35" s="295">
        <f ca="1">J35-SUM(L35:T35)-K35-V35+U35+W35</f>
        <v>0</v>
      </c>
      <c r="Z35" s="296">
        <f ca="1">J35-SUM(L35:T35)-K35-X35+U35+W35-V35</f>
        <v>0</v>
      </c>
      <c r="AA35" s="386"/>
      <c r="AB35" s="305"/>
      <c r="AC35" s="305"/>
      <c r="AD35" s="305"/>
      <c r="AE35" s="305"/>
    </row>
    <row r="36" spans="1:31" s="198" customFormat="1" ht="27" customHeight="1">
      <c r="A36" s="381"/>
      <c r="B36" s="395" t="s">
        <v>2942</v>
      </c>
      <c r="C36" s="391" t="s">
        <v>2949</v>
      </c>
      <c r="D36" s="218">
        <f t="shared" ref="D36" ca="1" si="79">J36-SUM(L36:T36)+U36+V36+W36</f>
        <v>0</v>
      </c>
      <c r="E36" s="202">
        <f>'Юнит 01-05.04'!K$49</f>
        <v>0</v>
      </c>
      <c r="F36" s="202">
        <f ca="1">'Юнит 01-05.04'!P$49</f>
        <v>0</v>
      </c>
      <c r="G36" s="202">
        <f ca="1">'Юнит 01-05.04'!Q$49</f>
        <v>0</v>
      </c>
      <c r="H36" s="203">
        <f ca="1">'Юнит 01-05.04'!S$49</f>
        <v>0</v>
      </c>
      <c r="I36" s="204">
        <f ca="1">'Юнит 01-05.04'!T$49</f>
        <v>0</v>
      </c>
      <c r="J36" s="204">
        <f t="shared" ref="J36" ca="1" si="80">H36+I36</f>
        <v>0</v>
      </c>
      <c r="K36" s="205">
        <f ca="1">'Юнит 01-05.04'!W$49</f>
        <v>0</v>
      </c>
      <c r="L36" s="206">
        <f ca="1">'Юнит 01-05.04'!Z$49</f>
        <v>0</v>
      </c>
      <c r="M36" s="205">
        <f ca="1">'Юнит 01-05.04'!X$49</f>
        <v>0</v>
      </c>
      <c r="N36" s="205"/>
      <c r="O36" s="207"/>
      <c r="P36" s="205"/>
      <c r="Q36" s="208">
        <f>'Юнит 01-05.04'!AA$49</f>
        <v>0</v>
      </c>
      <c r="R36" s="206"/>
      <c r="S36" s="206"/>
      <c r="T36" s="206"/>
      <c r="U36" s="208"/>
      <c r="V36" s="208"/>
      <c r="W36" s="206"/>
      <c r="X36" s="343">
        <f ca="1">'Юнит 01-05.04'!AD$49</f>
        <v>0</v>
      </c>
      <c r="Y36" s="292">
        <f t="shared" ref="Y36" ca="1" si="81">J36-SUM(L36:T36)-K36-V36+U36+W36</f>
        <v>0</v>
      </c>
      <c r="Z36" s="286">
        <f t="shared" ref="Z36" ca="1" si="82">J36-SUM(L36:T36)-K36-X36+U36+W36-V36</f>
        <v>0</v>
      </c>
      <c r="AA36" s="386"/>
      <c r="AB36" s="305"/>
      <c r="AC36" s="305"/>
      <c r="AD36" s="305"/>
      <c r="AE36" s="305"/>
    </row>
    <row r="37" spans="1:31" s="198" customFormat="1" ht="27" customHeight="1">
      <c r="A37" s="381"/>
      <c r="B37" s="396"/>
      <c r="C37" s="389"/>
      <c r="D37" s="396"/>
      <c r="E37" s="190"/>
      <c r="F37" s="190"/>
      <c r="G37" s="190"/>
      <c r="H37" s="191"/>
      <c r="I37" s="192"/>
      <c r="J37" s="192"/>
      <c r="K37" s="193"/>
      <c r="L37" s="194"/>
      <c r="M37" s="193"/>
      <c r="N37" s="193"/>
      <c r="O37" s="195"/>
      <c r="P37" s="193"/>
      <c r="Q37" s="196"/>
      <c r="R37" s="194"/>
      <c r="S37" s="194"/>
      <c r="T37" s="194"/>
      <c r="U37" s="196"/>
      <c r="V37" s="196"/>
      <c r="W37" s="194"/>
      <c r="X37" s="342"/>
      <c r="Y37" s="295"/>
      <c r="Z37" s="296"/>
      <c r="AA37" s="386"/>
      <c r="AB37" s="197"/>
      <c r="AC37" s="197"/>
      <c r="AD37" s="197"/>
      <c r="AE37" s="197"/>
    </row>
    <row r="38" spans="1:31" s="198" customFormat="1" ht="27" customHeight="1" thickBot="1">
      <c r="A38" s="382"/>
      <c r="B38" s="397"/>
      <c r="C38" s="392"/>
      <c r="D38" s="397"/>
      <c r="E38" s="202"/>
      <c r="F38" s="202"/>
      <c r="G38" s="202"/>
      <c r="H38" s="203"/>
      <c r="I38" s="204"/>
      <c r="J38" s="204"/>
      <c r="K38" s="205"/>
      <c r="L38" s="206"/>
      <c r="M38" s="205"/>
      <c r="N38" s="205"/>
      <c r="O38" s="207"/>
      <c r="P38" s="205"/>
      <c r="Q38" s="208"/>
      <c r="R38" s="206"/>
      <c r="S38" s="206"/>
      <c r="T38" s="206"/>
      <c r="U38" s="208"/>
      <c r="V38" s="208"/>
      <c r="W38" s="206"/>
      <c r="X38" s="343"/>
      <c r="Y38" s="292"/>
      <c r="Z38" s="337"/>
      <c r="AA38" s="386"/>
      <c r="AB38" s="197"/>
      <c r="AC38" s="197"/>
      <c r="AD38" s="197"/>
      <c r="AE38" s="197"/>
    </row>
    <row r="39" spans="1:31" s="223" customFormat="1" ht="22" customHeight="1" thickBot="1">
      <c r="A39" s="219" t="s">
        <v>299</v>
      </c>
      <c r="B39" s="220"/>
      <c r="C39" s="388"/>
      <c r="D39" s="221">
        <f t="shared" ref="D39:AA39" ca="1" si="83">SUM(D3:D38)</f>
        <v>873238.86999999918</v>
      </c>
      <c r="E39" s="221">
        <f t="shared" si="83"/>
        <v>2974</v>
      </c>
      <c r="F39" s="221">
        <f t="shared" ca="1" si="83"/>
        <v>1434</v>
      </c>
      <c r="G39" s="221">
        <f t="shared" ca="1" si="83"/>
        <v>79</v>
      </c>
      <c r="H39" s="221">
        <f t="shared" ca="1" si="83"/>
        <v>3856659.9999999991</v>
      </c>
      <c r="I39" s="221">
        <f t="shared" ca="1" si="83"/>
        <v>-261817</v>
      </c>
      <c r="J39" s="221">
        <f t="shared" ca="1" si="83"/>
        <v>3594842.9999999991</v>
      </c>
      <c r="K39" s="221">
        <f t="shared" ca="1" si="83"/>
        <v>307213.13999999996</v>
      </c>
      <c r="L39" s="221">
        <f t="shared" ca="1" si="83"/>
        <v>350240.46000000025</v>
      </c>
      <c r="M39" s="221">
        <f t="shared" ca="1" si="83"/>
        <v>1545782.49</v>
      </c>
      <c r="N39" s="221">
        <f t="shared" si="83"/>
        <v>0</v>
      </c>
      <c r="O39" s="221">
        <f t="shared" si="83"/>
        <v>0</v>
      </c>
      <c r="P39" s="221">
        <f t="shared" si="83"/>
        <v>0</v>
      </c>
      <c r="Q39" s="221">
        <f t="shared" si="83"/>
        <v>748013.50000000023</v>
      </c>
      <c r="R39" s="221">
        <f t="shared" si="83"/>
        <v>640</v>
      </c>
      <c r="S39" s="221">
        <f t="shared" si="83"/>
        <v>74175.579999999987</v>
      </c>
      <c r="T39" s="221">
        <f t="shared" si="83"/>
        <v>21778.1</v>
      </c>
      <c r="U39" s="221">
        <f t="shared" si="83"/>
        <v>0</v>
      </c>
      <c r="V39" s="221">
        <f t="shared" si="83"/>
        <v>14000</v>
      </c>
      <c r="W39" s="221">
        <f t="shared" si="83"/>
        <v>13468</v>
      </c>
      <c r="X39" s="221">
        <f t="shared" ca="1" si="83"/>
        <v>15402.939999999999</v>
      </c>
      <c r="Y39" s="221">
        <f t="shared" ca="1" si="83"/>
        <v>546467.72999999905</v>
      </c>
      <c r="Z39" s="256">
        <f t="shared" ca="1" si="83"/>
        <v>531064.78999999911</v>
      </c>
      <c r="AA39" s="253">
        <f t="shared" ca="1" si="83"/>
        <v>531064.78999999911</v>
      </c>
      <c r="AB39" s="222">
        <f ca="1">K39/J39</f>
        <v>8.5459403929462302E-2</v>
      </c>
      <c r="AC39" s="222">
        <f ca="1">Z39/K39</f>
        <v>1.7286525895344163</v>
      </c>
      <c r="AD39" s="222">
        <f ca="1">Z39/J39</f>
        <v>0.14772961990273267</v>
      </c>
      <c r="AE39" s="222">
        <f t="shared" ca="1" si="3"/>
        <v>0.20807960180736695</v>
      </c>
    </row>
    <row r="40" spans="1:31">
      <c r="H40" s="227" t="s">
        <v>313</v>
      </c>
      <c r="J40" s="228"/>
      <c r="M40" s="228"/>
      <c r="R40" s="228"/>
      <c r="S40" s="228"/>
      <c r="T40" s="228"/>
      <c r="X40" s="228"/>
      <c r="AA40" s="226" t="s">
        <v>35</v>
      </c>
      <c r="AB40" s="226" t="s">
        <v>36</v>
      </c>
    </row>
    <row r="41" spans="1:31" s="225" customFormat="1">
      <c r="A41" s="229"/>
      <c r="B41" s="229"/>
      <c r="D41" s="230"/>
      <c r="E41" s="230"/>
      <c r="F41" s="230"/>
      <c r="G41" s="230"/>
      <c r="I41" s="231">
        <f ca="1">-I39/H39</f>
        <v>6.7886979925635152E-2</v>
      </c>
      <c r="J41" s="232">
        <v>0</v>
      </c>
      <c r="K41" s="255">
        <f ca="1">K39/$J$39</f>
        <v>8.5459403929462302E-2</v>
      </c>
      <c r="L41" s="255">
        <f ca="1">L39/$J$39</f>
        <v>9.7428583111974665E-2</v>
      </c>
      <c r="M41" s="255">
        <f ca="1">M39/$J$39</f>
        <v>0.4300000000000001</v>
      </c>
      <c r="N41" s="255"/>
      <c r="O41" s="255"/>
      <c r="P41" s="255"/>
      <c r="Q41" s="255">
        <f ca="1">Q39/$J$39</f>
        <v>0.20807960180736695</v>
      </c>
      <c r="R41" s="255">
        <f t="shared" ref="R41:V41" ca="1" si="84">R39/$J$39</f>
        <v>1.7803280977778449E-4</v>
      </c>
      <c r="S41" s="255">
        <f t="shared" ca="1" si="84"/>
        <v>2.0633885819213802E-2</v>
      </c>
      <c r="T41" s="255">
        <f t="shared" ca="1" si="84"/>
        <v>6.0581505228462004E-3</v>
      </c>
      <c r="U41" s="255">
        <f t="shared" ca="1" si="84"/>
        <v>0</v>
      </c>
      <c r="V41" s="255">
        <f t="shared" ca="1" si="84"/>
        <v>3.894467713889036E-3</v>
      </c>
      <c r="W41" s="223"/>
      <c r="X41" s="231">
        <f ca="1">X39/$J$39</f>
        <v>4.2847323234978555E-3</v>
      </c>
      <c r="Y41" s="231"/>
      <c r="AA41" s="231">
        <f ca="1">Z39/K39</f>
        <v>1.7286525895344163</v>
      </c>
      <c r="AB41" s="406">
        <f ca="1">Z39/J39</f>
        <v>0.14772961990273267</v>
      </c>
      <c r="AC41" s="233"/>
      <c r="AD41" s="233"/>
      <c r="AE41" s="233"/>
    </row>
    <row r="43" spans="1:31">
      <c r="A43" s="224" t="s">
        <v>940</v>
      </c>
      <c r="D43" s="254">
        <f>D3+D5+D7+D9+D11</f>
        <v>99346.768289000029</v>
      </c>
      <c r="E43" s="254">
        <f t="shared" ref="E43:X43" si="85">E3+E5+E7+E9+E11</f>
        <v>433</v>
      </c>
      <c r="F43" s="254">
        <f t="shared" si="85"/>
        <v>278</v>
      </c>
      <c r="G43" s="254">
        <f t="shared" si="85"/>
        <v>8</v>
      </c>
      <c r="H43" s="254">
        <f t="shared" si="85"/>
        <v>454817</v>
      </c>
      <c r="I43" s="254">
        <f t="shared" si="85"/>
        <v>-12888</v>
      </c>
      <c r="J43" s="254">
        <f>J3+J5+J7+J9+J11</f>
        <v>441929</v>
      </c>
      <c r="K43" s="254">
        <f>K3+K5+K7+K9+K11</f>
        <v>39988.289999999994</v>
      </c>
      <c r="L43" s="254">
        <f t="shared" si="85"/>
        <v>49537.99000000002</v>
      </c>
      <c r="M43" s="254">
        <f t="shared" si="85"/>
        <v>190029.47</v>
      </c>
      <c r="N43" s="254">
        <f t="shared" ref="N43:Q43" si="86">N3+N5+N7+N9+N11</f>
        <v>0</v>
      </c>
      <c r="O43" s="254">
        <f t="shared" si="86"/>
        <v>0</v>
      </c>
      <c r="P43" s="254">
        <f t="shared" si="86"/>
        <v>0</v>
      </c>
      <c r="Q43" s="254">
        <f t="shared" si="86"/>
        <v>96026.501711000019</v>
      </c>
      <c r="R43" s="254">
        <f t="shared" si="85"/>
        <v>45</v>
      </c>
      <c r="S43" s="254">
        <f t="shared" si="85"/>
        <v>10573.57</v>
      </c>
      <c r="T43" s="254">
        <f t="shared" si="85"/>
        <v>12209.7</v>
      </c>
      <c r="U43" s="254">
        <f t="shared" si="85"/>
        <v>0</v>
      </c>
      <c r="V43" s="254">
        <f t="shared" si="85"/>
        <v>14000</v>
      </c>
      <c r="W43" s="254">
        <f t="shared" si="85"/>
        <v>4385</v>
      </c>
      <c r="X43" s="254">
        <f t="shared" si="85"/>
        <v>1863.4258567208158</v>
      </c>
      <c r="Y43" s="254">
        <f>Y3+Y5+Y7+Y9+Y11</f>
        <v>33903.478289000035</v>
      </c>
      <c r="Z43" s="254">
        <f>Z3+Z5+Z7+Z9+Z11</f>
        <v>32040.052432279226</v>
      </c>
      <c r="AA43" s="379">
        <f>Z43/K43</f>
        <v>0.80123587260868701</v>
      </c>
      <c r="AB43" s="368">
        <f>Z43/J43</f>
        <v>7.2500452408145261E-2</v>
      </c>
    </row>
    <row r="44" spans="1:31">
      <c r="D44" s="254"/>
      <c r="E44" s="254"/>
      <c r="F44" s="254"/>
      <c r="G44" s="254"/>
      <c r="H44" s="254"/>
      <c r="I44" s="254"/>
      <c r="J44" s="254"/>
      <c r="K44" s="255">
        <f>K43/$J$43</f>
        <v>9.0485779389901988E-2</v>
      </c>
      <c r="L44" s="255">
        <f>L43/$J$43</f>
        <v>0.11209490664790051</v>
      </c>
      <c r="M44" s="255">
        <f>M43/$J$43</f>
        <v>0.43</v>
      </c>
      <c r="N44" s="255"/>
      <c r="O44" s="255"/>
      <c r="P44" s="255"/>
      <c r="Q44" s="255">
        <f t="shared" ref="Q44:V44" si="87">Q43/$J$43</f>
        <v>0.21728943271656764</v>
      </c>
      <c r="R44" s="255">
        <f t="shared" si="87"/>
        <v>1.0182631146632151E-4</v>
      </c>
      <c r="S44" s="255">
        <f t="shared" si="87"/>
        <v>2.3925947380687849E-2</v>
      </c>
      <c r="T44" s="255">
        <f t="shared" si="87"/>
        <v>2.7628193669118797E-2</v>
      </c>
      <c r="U44" s="255">
        <f t="shared" si="87"/>
        <v>0</v>
      </c>
      <c r="V44" s="255">
        <f t="shared" si="87"/>
        <v>3.1679296900633362E-2</v>
      </c>
      <c r="W44" s="223"/>
      <c r="X44" s="231">
        <f>X43/$J$43</f>
        <v>4.216572926241129E-3</v>
      </c>
      <c r="Y44" s="254"/>
      <c r="Z44" s="254"/>
      <c r="AA44" s="379"/>
      <c r="AB44" s="368"/>
    </row>
    <row r="45" spans="1:31">
      <c r="A45" s="224" t="s">
        <v>941</v>
      </c>
      <c r="D45" s="254">
        <f t="shared" ref="D45:K45" si="88">D4+D6+D8+D10+D12</f>
        <v>50146.681710999997</v>
      </c>
      <c r="E45" s="254">
        <f t="shared" si="88"/>
        <v>165</v>
      </c>
      <c r="F45" s="254">
        <f t="shared" si="88"/>
        <v>46</v>
      </c>
      <c r="G45" s="254">
        <f t="shared" si="88"/>
        <v>4</v>
      </c>
      <c r="H45" s="254">
        <f t="shared" si="88"/>
        <v>205934</v>
      </c>
      <c r="I45" s="254">
        <f t="shared" si="88"/>
        <v>-17932</v>
      </c>
      <c r="J45" s="254">
        <f t="shared" si="88"/>
        <v>188002</v>
      </c>
      <c r="K45" s="254">
        <f t="shared" si="88"/>
        <v>28164</v>
      </c>
      <c r="L45" s="254">
        <f t="shared" ref="L45:X45" si="89">L4+L6+L8+L10+L12</f>
        <v>17667.349999999999</v>
      </c>
      <c r="M45" s="254">
        <f t="shared" si="89"/>
        <v>80840.86</v>
      </c>
      <c r="N45" s="254">
        <f t="shared" si="89"/>
        <v>0</v>
      </c>
      <c r="O45" s="254">
        <f t="shared" si="89"/>
        <v>0</v>
      </c>
      <c r="P45" s="254">
        <f t="shared" si="89"/>
        <v>0</v>
      </c>
      <c r="Q45" s="254">
        <f t="shared" si="89"/>
        <v>37855.648289000004</v>
      </c>
      <c r="R45" s="254">
        <f t="shared" si="89"/>
        <v>0</v>
      </c>
      <c r="S45" s="254">
        <f t="shared" si="89"/>
        <v>1491.46</v>
      </c>
      <c r="T45" s="254">
        <f t="shared" si="89"/>
        <v>0</v>
      </c>
      <c r="U45" s="254">
        <f t="shared" si="89"/>
        <v>0</v>
      </c>
      <c r="V45" s="254">
        <f t="shared" si="89"/>
        <v>0</v>
      </c>
      <c r="W45" s="254">
        <f t="shared" si="89"/>
        <v>0</v>
      </c>
      <c r="X45" s="254">
        <f t="shared" si="89"/>
        <v>792.72414327918455</v>
      </c>
      <c r="Y45" s="254">
        <f>Y4+Y6+Y8+Y10+Y12</f>
        <v>21982.681710999994</v>
      </c>
      <c r="Z45" s="254">
        <f>Z4+Z6+Z8+Z10+Z12</f>
        <v>21189.957567720809</v>
      </c>
    </row>
    <row r="46" spans="1:31">
      <c r="A46" s="283" t="s">
        <v>997</v>
      </c>
      <c r="B46" s="283"/>
      <c r="C46" s="284"/>
      <c r="D46" s="285">
        <f t="shared" ref="D46:Z46" si="90">D43+D45</f>
        <v>149493.45000000001</v>
      </c>
      <c r="E46" s="285">
        <f t="shared" si="90"/>
        <v>598</v>
      </c>
      <c r="F46" s="285">
        <f t="shared" si="90"/>
        <v>324</v>
      </c>
      <c r="G46" s="285">
        <f t="shared" si="90"/>
        <v>12</v>
      </c>
      <c r="H46" s="285">
        <f t="shared" si="90"/>
        <v>660751</v>
      </c>
      <c r="I46" s="285">
        <f t="shared" si="90"/>
        <v>-30820</v>
      </c>
      <c r="J46" s="285">
        <f t="shared" si="90"/>
        <v>629931</v>
      </c>
      <c r="K46" s="285">
        <f t="shared" si="90"/>
        <v>68152.289999999994</v>
      </c>
      <c r="L46" s="285">
        <f t="shared" si="90"/>
        <v>67205.340000000026</v>
      </c>
      <c r="M46" s="285">
        <f t="shared" si="90"/>
        <v>270870.33</v>
      </c>
      <c r="N46" s="285">
        <f t="shared" si="90"/>
        <v>0</v>
      </c>
      <c r="O46" s="285">
        <f t="shared" si="90"/>
        <v>0</v>
      </c>
      <c r="P46" s="285">
        <f t="shared" si="90"/>
        <v>0</v>
      </c>
      <c r="Q46" s="285">
        <f t="shared" si="90"/>
        <v>133882.15000000002</v>
      </c>
      <c r="R46" s="285">
        <f t="shared" si="90"/>
        <v>45</v>
      </c>
      <c r="S46" s="285">
        <f t="shared" si="90"/>
        <v>12065.029999999999</v>
      </c>
      <c r="T46" s="285">
        <f t="shared" si="90"/>
        <v>12209.7</v>
      </c>
      <c r="U46" s="285">
        <f t="shared" si="90"/>
        <v>0</v>
      </c>
      <c r="V46" s="285">
        <f t="shared" si="90"/>
        <v>14000</v>
      </c>
      <c r="W46" s="285">
        <f t="shared" si="90"/>
        <v>4385</v>
      </c>
      <c r="X46" s="285">
        <f t="shared" si="90"/>
        <v>2656.1500000000005</v>
      </c>
      <c r="Y46" s="285">
        <f t="shared" si="90"/>
        <v>55886.160000000033</v>
      </c>
      <c r="Z46" s="285">
        <f t="shared" si="90"/>
        <v>53230.010000000038</v>
      </c>
    </row>
    <row r="48" spans="1:31">
      <c r="A48" s="224" t="s">
        <v>1752</v>
      </c>
      <c r="D48" s="254">
        <f>D13+D15+D17+D19+D21</f>
        <v>131884.7991556584</v>
      </c>
      <c r="E48" s="254">
        <f t="shared" ref="E48:Z48" si="91">E13+E15+E17+E19+E21</f>
        <v>643</v>
      </c>
      <c r="F48" s="254">
        <f t="shared" si="91"/>
        <v>316</v>
      </c>
      <c r="G48" s="254">
        <f t="shared" si="91"/>
        <v>16</v>
      </c>
      <c r="H48" s="254">
        <f t="shared" si="91"/>
        <v>662308.99999999988</v>
      </c>
      <c r="I48" s="254">
        <f t="shared" si="91"/>
        <v>-34587</v>
      </c>
      <c r="J48" s="254">
        <f>J13+J15+J17+J19+J21</f>
        <v>627721.99999999988</v>
      </c>
      <c r="K48" s="254">
        <f t="shared" si="91"/>
        <v>42970.77</v>
      </c>
      <c r="L48" s="254">
        <f t="shared" si="91"/>
        <v>64832.400000000052</v>
      </c>
      <c r="M48" s="254">
        <f t="shared" si="91"/>
        <v>269920.45999999996</v>
      </c>
      <c r="N48" s="254">
        <f t="shared" si="91"/>
        <v>0</v>
      </c>
      <c r="O48" s="254">
        <f t="shared" si="91"/>
        <v>0</v>
      </c>
      <c r="P48" s="254">
        <f t="shared" si="91"/>
        <v>0</v>
      </c>
      <c r="Q48" s="254">
        <f>Q13+Q15+Q17+Q19+Q21</f>
        <v>143519.66669799999</v>
      </c>
      <c r="R48" s="254">
        <f t="shared" si="91"/>
        <v>0</v>
      </c>
      <c r="S48" s="254">
        <f t="shared" si="91"/>
        <v>15186.04</v>
      </c>
      <c r="T48" s="254">
        <f t="shared" si="91"/>
        <v>2378.6341463414633</v>
      </c>
      <c r="U48" s="254">
        <f t="shared" si="91"/>
        <v>0</v>
      </c>
      <c r="V48" s="254">
        <f t="shared" si="91"/>
        <v>0</v>
      </c>
      <c r="W48" s="254">
        <f t="shared" si="91"/>
        <v>1874</v>
      </c>
      <c r="X48" s="254">
        <f t="shared" si="91"/>
        <v>2839.5224930925133</v>
      </c>
      <c r="Y48" s="254">
        <f>Y13+Y15+Y17+Y19+Y21</f>
        <v>90788.029155658412</v>
      </c>
      <c r="Z48" s="254">
        <f t="shared" si="91"/>
        <v>87948.506662565895</v>
      </c>
      <c r="AA48" s="379">
        <f>Z48/K48</f>
        <v>2.0467053921204088</v>
      </c>
      <c r="AB48" s="368">
        <f>Z48/J48</f>
        <v>0.14010741484696396</v>
      </c>
    </row>
    <row r="49" spans="1:31">
      <c r="D49" s="254"/>
      <c r="E49" s="254"/>
      <c r="F49" s="254"/>
      <c r="G49" s="254"/>
      <c r="H49" s="254"/>
      <c r="I49" s="254"/>
      <c r="J49" s="254"/>
      <c r="K49" s="255">
        <f>K48/$J$48</f>
        <v>6.8455096364314141E-2</v>
      </c>
      <c r="L49" s="255">
        <f>L48/$J$48</f>
        <v>0.10328202611984297</v>
      </c>
      <c r="M49" s="255">
        <f>M48/$J$48</f>
        <v>0.43</v>
      </c>
      <c r="N49" s="255"/>
      <c r="O49" s="255"/>
      <c r="P49" s="255"/>
      <c r="Q49" s="255">
        <f t="shared" ref="Q49:V49" si="92">Q48/$J$48</f>
        <v>0.22863571246188602</v>
      </c>
      <c r="R49" s="255">
        <f t="shared" si="92"/>
        <v>0</v>
      </c>
      <c r="S49" s="255">
        <f t="shared" si="92"/>
        <v>2.419230168768978E-2</v>
      </c>
      <c r="T49" s="255">
        <f t="shared" si="92"/>
        <v>3.7893114250280597E-3</v>
      </c>
      <c r="U49" s="255">
        <f t="shared" si="92"/>
        <v>0</v>
      </c>
      <c r="V49" s="255">
        <f t="shared" si="92"/>
        <v>0</v>
      </c>
      <c r="W49" s="223"/>
      <c r="X49" s="231">
        <f>X48/$J$48</f>
        <v>4.5235350889287198E-3</v>
      </c>
      <c r="Y49" s="231"/>
      <c r="Z49" s="231">
        <f>Z48/K48</f>
        <v>2.0467053921204088</v>
      </c>
      <c r="AA49" s="255"/>
    </row>
    <row r="50" spans="1:31">
      <c r="A50" s="224" t="s">
        <v>1753</v>
      </c>
      <c r="D50" s="254">
        <f>D14+D16+D18+D20+D22</f>
        <v>118643.32084434145</v>
      </c>
      <c r="E50" s="254">
        <f t="shared" ref="E50:Y50" si="93">E14+E16+E18+E20+E22</f>
        <v>280</v>
      </c>
      <c r="F50" s="254">
        <f t="shared" si="93"/>
        <v>96</v>
      </c>
      <c r="G50" s="254">
        <f t="shared" si="93"/>
        <v>6</v>
      </c>
      <c r="H50" s="254">
        <f t="shared" si="93"/>
        <v>489953</v>
      </c>
      <c r="I50" s="254">
        <f t="shared" si="93"/>
        <v>-29725</v>
      </c>
      <c r="J50" s="254">
        <f t="shared" si="93"/>
        <v>460228</v>
      </c>
      <c r="K50" s="254">
        <f t="shared" si="93"/>
        <v>57345</v>
      </c>
      <c r="L50" s="254">
        <f t="shared" si="93"/>
        <v>42347.720000000008</v>
      </c>
      <c r="M50" s="254">
        <f t="shared" si="93"/>
        <v>197898.04</v>
      </c>
      <c r="N50" s="254">
        <f t="shared" si="93"/>
        <v>0</v>
      </c>
      <c r="O50" s="254">
        <f t="shared" si="93"/>
        <v>0</v>
      </c>
      <c r="P50" s="254">
        <f t="shared" si="93"/>
        <v>0</v>
      </c>
      <c r="Q50" s="254">
        <f t="shared" si="93"/>
        <v>94252.213301999989</v>
      </c>
      <c r="R50" s="254">
        <f t="shared" si="93"/>
        <v>80</v>
      </c>
      <c r="S50" s="254">
        <f t="shared" si="93"/>
        <v>9320.5400000000009</v>
      </c>
      <c r="T50" s="254">
        <f t="shared" si="93"/>
        <v>872.16585365853666</v>
      </c>
      <c r="U50" s="254">
        <f t="shared" si="93"/>
        <v>0</v>
      </c>
      <c r="V50" s="254">
        <f t="shared" si="93"/>
        <v>0</v>
      </c>
      <c r="W50" s="254">
        <f t="shared" si="93"/>
        <v>3186</v>
      </c>
      <c r="X50" s="254">
        <f t="shared" si="93"/>
        <v>2081.8575069074864</v>
      </c>
      <c r="Y50" s="254">
        <f t="shared" si="93"/>
        <v>61298.320844341448</v>
      </c>
      <c r="Z50" s="254">
        <f>Z14+Z16+Z18+Z20+Z22</f>
        <v>59216.463337433961</v>
      </c>
    </row>
    <row r="51" spans="1:31">
      <c r="A51" s="283" t="s">
        <v>1754</v>
      </c>
      <c r="B51" s="283"/>
      <c r="C51" s="284"/>
      <c r="D51" s="285">
        <f t="shared" ref="D51:Y51" si="94">D48+D50</f>
        <v>250528.11999999985</v>
      </c>
      <c r="E51" s="285">
        <f t="shared" si="94"/>
        <v>923</v>
      </c>
      <c r="F51" s="285">
        <f t="shared" si="94"/>
        <v>412</v>
      </c>
      <c r="G51" s="285">
        <f t="shared" si="94"/>
        <v>22</v>
      </c>
      <c r="H51" s="285">
        <f t="shared" si="94"/>
        <v>1152262</v>
      </c>
      <c r="I51" s="285">
        <f t="shared" si="94"/>
        <v>-64312</v>
      </c>
      <c r="J51" s="285">
        <f t="shared" si="94"/>
        <v>1087950</v>
      </c>
      <c r="K51" s="285">
        <f t="shared" si="94"/>
        <v>100315.76999999999</v>
      </c>
      <c r="L51" s="285">
        <f t="shared" si="94"/>
        <v>107180.12000000005</v>
      </c>
      <c r="M51" s="285">
        <f t="shared" si="94"/>
        <v>467818.5</v>
      </c>
      <c r="N51" s="285">
        <f t="shared" si="94"/>
        <v>0</v>
      </c>
      <c r="O51" s="285">
        <f t="shared" si="94"/>
        <v>0</v>
      </c>
      <c r="P51" s="285">
        <f t="shared" si="94"/>
        <v>0</v>
      </c>
      <c r="Q51" s="285">
        <f t="shared" si="94"/>
        <v>237771.87999999998</v>
      </c>
      <c r="R51" s="285">
        <f t="shared" si="94"/>
        <v>80</v>
      </c>
      <c r="S51" s="285">
        <f t="shared" si="94"/>
        <v>24506.58</v>
      </c>
      <c r="T51" s="285">
        <f t="shared" si="94"/>
        <v>3250.8</v>
      </c>
      <c r="U51" s="285">
        <f t="shared" si="94"/>
        <v>0</v>
      </c>
      <c r="V51" s="285">
        <f t="shared" si="94"/>
        <v>0</v>
      </c>
      <c r="W51" s="285">
        <f t="shared" si="94"/>
        <v>5060</v>
      </c>
      <c r="X51" s="285">
        <f t="shared" si="94"/>
        <v>4921.3799999999992</v>
      </c>
      <c r="Y51" s="285">
        <f t="shared" si="94"/>
        <v>152086.34999999986</v>
      </c>
      <c r="Z51" s="285">
        <f>Z48+Z50</f>
        <v>147164.96999999986</v>
      </c>
    </row>
    <row r="53" spans="1:31">
      <c r="A53" s="224" t="s">
        <v>1258</v>
      </c>
      <c r="I53" s="255"/>
      <c r="J53" s="255"/>
      <c r="K53" s="379">
        <f t="shared" ref="K53:Q53" si="95">(K11+K13)/($J$11+$J$13)</f>
        <v>9.044951579740397E-2</v>
      </c>
      <c r="L53" s="379">
        <f t="shared" si="95"/>
        <v>0.11623569758134142</v>
      </c>
      <c r="M53" s="379">
        <f t="shared" si="95"/>
        <v>0.43</v>
      </c>
      <c r="N53" s="379">
        <f t="shared" si="95"/>
        <v>0</v>
      </c>
      <c r="O53" s="379">
        <f t="shared" si="95"/>
        <v>0</v>
      </c>
      <c r="P53" s="379">
        <f t="shared" si="95"/>
        <v>0</v>
      </c>
      <c r="Q53" s="379">
        <f t="shared" si="95"/>
        <v>0.17918528389025787</v>
      </c>
      <c r="R53" s="379">
        <f>(R11+S11+T11+R13+S13+T13)/($J$11+$J$13)</f>
        <v>7.690502723149123E-2</v>
      </c>
      <c r="S53" s="379"/>
      <c r="T53" s="379"/>
      <c r="U53" s="379">
        <f t="shared" ref="U53:Y53" si="96">(U11+U13)/($J$11+$J$13)</f>
        <v>0</v>
      </c>
      <c r="V53" s="379">
        <f t="shared" si="96"/>
        <v>0</v>
      </c>
      <c r="W53" s="379">
        <f t="shared" si="96"/>
        <v>7.0786181783937347E-3</v>
      </c>
      <c r="X53" s="379">
        <f t="shared" si="96"/>
        <v>4.2443095132891785E-3</v>
      </c>
      <c r="Y53" s="379">
        <f t="shared" si="96"/>
        <v>0.1143030936778993</v>
      </c>
      <c r="AA53" s="379">
        <f>(Z11+Z13)/($J$11+$J$13)</f>
        <v>0.11005878416461011</v>
      </c>
    </row>
    <row r="54" spans="1:31" s="225" customFormat="1">
      <c r="A54" s="306" t="s">
        <v>1257</v>
      </c>
      <c r="B54" s="229"/>
      <c r="D54" s="230"/>
      <c r="E54" s="230"/>
      <c r="F54" s="230"/>
      <c r="G54" s="230"/>
      <c r="I54" s="255"/>
      <c r="J54" s="255"/>
      <c r="K54" s="379">
        <f>K15/$J$15</f>
        <v>8.1746707523207798E-2</v>
      </c>
      <c r="L54" s="379">
        <f>L15/$J$15</f>
        <v>0.1253067404253782</v>
      </c>
      <c r="M54" s="379">
        <f>M15/$J$15</f>
        <v>0.43000000000000005</v>
      </c>
      <c r="N54" s="379"/>
      <c r="O54" s="379"/>
      <c r="P54" s="379"/>
      <c r="Q54" s="379">
        <f>Q15/$J$15</f>
        <v>0.24274066105341183</v>
      </c>
      <c r="R54" s="379">
        <f>(R15+S15+T15)/$J$15</f>
        <v>2.7844094331606877E-2</v>
      </c>
      <c r="S54" s="379"/>
      <c r="T54" s="379"/>
      <c r="U54" s="379">
        <f>U15/$J$15</f>
        <v>0</v>
      </c>
      <c r="V54" s="379">
        <f>V15/$J$15</f>
        <v>0</v>
      </c>
      <c r="W54" s="379"/>
      <c r="X54" s="379">
        <f>X15/$J$15</f>
        <v>4.5235350889287198E-3</v>
      </c>
      <c r="Y54" s="379"/>
      <c r="AA54" s="379">
        <f>Z15/K15</f>
        <v>1.0745174238672475</v>
      </c>
      <c r="AB54" s="181"/>
      <c r="AC54" s="233"/>
      <c r="AD54" s="233"/>
      <c r="AE54" s="233"/>
    </row>
    <row r="55" spans="1:31">
      <c r="A55" s="306" t="s">
        <v>1261</v>
      </c>
      <c r="K55" s="379">
        <f>K17/$J$17</f>
        <v>6.1562875790975191E-2</v>
      </c>
      <c r="L55" s="379">
        <f>L17/$J$17</f>
        <v>0.1132858955539523</v>
      </c>
      <c r="M55" s="379">
        <f>M17/$J$17</f>
        <v>0.42999999999999988</v>
      </c>
      <c r="N55" s="379"/>
      <c r="O55" s="379"/>
      <c r="P55" s="379"/>
      <c r="Q55" s="379">
        <f>Q17/$J$17</f>
        <v>0.22342475533053013</v>
      </c>
      <c r="R55" s="379">
        <f>(R17+S17+T17)/$J$17</f>
        <v>4.7172759322448035E-2</v>
      </c>
      <c r="S55" s="379"/>
      <c r="T55" s="379"/>
      <c r="U55" s="379">
        <f>U17/$J$17</f>
        <v>0</v>
      </c>
      <c r="V55" s="379">
        <f>V17/$J$17</f>
        <v>0</v>
      </c>
      <c r="W55" s="379"/>
      <c r="X55" s="379">
        <f>X17/$J$17</f>
        <v>4.523535088928719E-3</v>
      </c>
      <c r="Y55" s="379"/>
      <c r="AA55" s="379">
        <f>Z17/K17</f>
        <v>1.9497168930298987</v>
      </c>
    </row>
    <row r="56" spans="1:31">
      <c r="A56" s="306" t="s">
        <v>1751</v>
      </c>
      <c r="I56" s="255"/>
      <c r="J56" s="255"/>
      <c r="K56" s="379">
        <f>K19/$J$19</f>
        <v>6.6209240258584892E-2</v>
      </c>
      <c r="L56" s="379">
        <f>L19/$J$19</f>
        <v>0.10120313148686325</v>
      </c>
      <c r="M56" s="379">
        <f>M19/$J$19</f>
        <v>0.43</v>
      </c>
      <c r="N56" s="379"/>
      <c r="O56" s="379"/>
      <c r="P56" s="379"/>
      <c r="Q56" s="379">
        <f>Q19/$J$19</f>
        <v>0.22150110228337586</v>
      </c>
      <c r="R56" s="379">
        <f>(R19+S19+T19)/$J$19</f>
        <v>2.3752505782575171E-2</v>
      </c>
      <c r="S56" s="379"/>
      <c r="T56" s="379"/>
      <c r="U56" s="379">
        <f>U19/$J$19</f>
        <v>0</v>
      </c>
      <c r="V56" s="379">
        <f>V19/$J$19</f>
        <v>0</v>
      </c>
      <c r="W56" s="379"/>
      <c r="X56" s="379">
        <f>X19/$J$19</f>
        <v>4.5235350889287198E-3</v>
      </c>
      <c r="Y56" s="379"/>
      <c r="AA56" s="379">
        <f>Z19/K19</f>
        <v>2.395062488480868</v>
      </c>
    </row>
    <row r="57" spans="1:31">
      <c r="A57" s="306" t="s">
        <v>2111</v>
      </c>
      <c r="I57" s="255"/>
      <c r="J57" s="255"/>
      <c r="K57" s="379">
        <f>(K21+K23)/($J$21+$J$23)</f>
        <v>6.6401214458430877E-2</v>
      </c>
      <c r="L57" s="379">
        <f>(L21+L23)/($J$21+$J$23)</f>
        <v>8.8514582053694363E-2</v>
      </c>
      <c r="M57" s="379">
        <f t="shared" ref="M57:Q57" si="97">(M21+M23)/($J$21+$J$23)</f>
        <v>0.4300000000000001</v>
      </c>
      <c r="N57" s="379">
        <f t="shared" si="97"/>
        <v>0</v>
      </c>
      <c r="O57" s="379">
        <f t="shared" si="97"/>
        <v>0</v>
      </c>
      <c r="P57" s="379">
        <f t="shared" si="97"/>
        <v>0</v>
      </c>
      <c r="Q57" s="379">
        <f t="shared" si="97"/>
        <v>0.2240281389862927</v>
      </c>
      <c r="R57" s="379">
        <f>(R21+S21+T21+R23+S23+T23)/($J$21+$J$23)</f>
        <v>2.0933585762379785E-2</v>
      </c>
      <c r="S57" s="379"/>
      <c r="T57" s="379"/>
      <c r="U57" s="379">
        <f>(U21+U23)/($J$21+$J$23)</f>
        <v>0</v>
      </c>
      <c r="V57" s="379">
        <f t="shared" ref="V57" si="98">(V21+V23)/($J$21+$J$23)</f>
        <v>0</v>
      </c>
      <c r="W57" s="379"/>
      <c r="X57" s="379">
        <f>(X21+X23)/($J$21+$J$23)</f>
        <v>4.485042460576444E-3</v>
      </c>
      <c r="Y57" s="379"/>
      <c r="AA57" s="379">
        <f>(Z21+Z23)/(K21+K23)</f>
        <v>2.6462447438297714</v>
      </c>
      <c r="AB57" s="368">
        <f>(Z21+Z23)/(J21+J23)</f>
        <v>0.17571386474453612</v>
      </c>
    </row>
    <row r="58" spans="1:31">
      <c r="A58" s="306" t="s">
        <v>2480</v>
      </c>
      <c r="I58" s="255"/>
      <c r="J58" s="255"/>
      <c r="K58" s="379">
        <f>(K25)/($J$25)</f>
        <v>5.976973957082668E-2</v>
      </c>
      <c r="L58" s="379">
        <f t="shared" ref="L58:Q58" si="99">(L25)/($J$25)</f>
        <v>0.10472776092034325</v>
      </c>
      <c r="M58" s="379">
        <f t="shared" si="99"/>
        <v>0.42999999999999994</v>
      </c>
      <c r="N58" s="379">
        <f t="shared" si="99"/>
        <v>0</v>
      </c>
      <c r="O58" s="379">
        <f t="shared" si="99"/>
        <v>0</v>
      </c>
      <c r="P58" s="379">
        <f t="shared" si="99"/>
        <v>0</v>
      </c>
      <c r="Q58" s="379">
        <f t="shared" si="99"/>
        <v>0.24372090507978783</v>
      </c>
      <c r="R58" s="379">
        <f>(R25+S25+T25)/($J$25)</f>
        <v>3.3787932312522598E-2</v>
      </c>
      <c r="S58" s="379"/>
      <c r="T58" s="379"/>
      <c r="U58" s="379">
        <f t="shared" ref="U58:X58" si="100">(U25)/($J$25)</f>
        <v>0</v>
      </c>
      <c r="V58" s="379">
        <f t="shared" si="100"/>
        <v>0</v>
      </c>
      <c r="W58" s="379"/>
      <c r="X58" s="379">
        <f t="shared" si="100"/>
        <v>4.1340561198717225E-3</v>
      </c>
      <c r="Y58" s="379"/>
      <c r="AA58" s="379">
        <f>(Z25)/(K25)</f>
        <v>2.0722794993924181</v>
      </c>
      <c r="AB58" s="368">
        <f>(Z25)/(J25)</f>
        <v>0.1238596059966479</v>
      </c>
    </row>
    <row r="59" spans="1:31">
      <c r="A59" s="306" t="s">
        <v>2924</v>
      </c>
      <c r="I59" s="255"/>
      <c r="J59" s="255"/>
      <c r="K59" s="379">
        <f>(K27)/($J$27)</f>
        <v>5.4957866566252893E-2</v>
      </c>
      <c r="L59" s="379">
        <f t="shared" ref="L59:Q59" si="101">(L27)/($J$27)</f>
        <v>8.3767560080151737E-2</v>
      </c>
      <c r="M59" s="379">
        <f t="shared" si="101"/>
        <v>0.42999999999999994</v>
      </c>
      <c r="N59" s="379">
        <f t="shared" si="101"/>
        <v>0</v>
      </c>
      <c r="O59" s="379">
        <f t="shared" si="101"/>
        <v>0</v>
      </c>
      <c r="P59" s="379">
        <f t="shared" si="101"/>
        <v>0</v>
      </c>
      <c r="Q59" s="379">
        <f t="shared" si="101"/>
        <v>0.17876642430371575</v>
      </c>
      <c r="R59" s="379">
        <f>(R27+S27+T27)/($J$27)</f>
        <v>2.4846623623522437E-2</v>
      </c>
      <c r="S59" s="379"/>
      <c r="T59" s="379"/>
      <c r="U59" s="379">
        <f>(U27)/($J$27)</f>
        <v>0</v>
      </c>
      <c r="V59" s="379">
        <f>(V27)/($J$27)</f>
        <v>0</v>
      </c>
      <c r="W59" s="379"/>
      <c r="X59" s="379">
        <f>(X27)/($J$27)</f>
        <v>3.8452828236574419E-3</v>
      </c>
      <c r="Y59" s="379"/>
      <c r="AA59" s="379">
        <f>(Z27)/(K27)</f>
        <v>4.0725060230073611</v>
      </c>
      <c r="AB59" s="368">
        <f>(Z27)/(J27)</f>
        <v>0.22381624260269978</v>
      </c>
    </row>
    <row r="60" spans="1:31">
      <c r="A60" s="306" t="s">
        <v>2943</v>
      </c>
      <c r="I60" s="255"/>
      <c r="J60" s="255"/>
      <c r="K60" s="379">
        <f t="shared" ref="K60:Q61" si="102">(K29)/($J$29)</f>
        <v>5.3388533198422974E-2</v>
      </c>
      <c r="L60" s="379">
        <f t="shared" si="102"/>
        <v>8.4653623390670438E-2</v>
      </c>
      <c r="M60" s="379">
        <f t="shared" si="102"/>
        <v>0.43000000000000027</v>
      </c>
      <c r="N60" s="379">
        <f t="shared" si="102"/>
        <v>0</v>
      </c>
      <c r="O60" s="379">
        <f t="shared" si="102"/>
        <v>0</v>
      </c>
      <c r="P60" s="379">
        <f t="shared" si="102"/>
        <v>0</v>
      </c>
      <c r="Q60" s="379">
        <f t="shared" si="102"/>
        <v>0.15870700923292988</v>
      </c>
      <c r="R60" s="379">
        <f>(R29+S29+T29)/($J$29)</f>
        <v>1.948538519242177E-2</v>
      </c>
      <c r="S60" s="379"/>
      <c r="T60" s="379"/>
      <c r="U60" s="379">
        <f>(U29)/($J$29)</f>
        <v>0</v>
      </c>
      <c r="V60" s="379">
        <f>(V29)/($J$29)</f>
        <v>0</v>
      </c>
      <c r="W60" s="379"/>
      <c r="X60" s="379">
        <f>(X29)/($J$29)</f>
        <v>4.124524157582684E-3</v>
      </c>
      <c r="Y60" s="379"/>
      <c r="AA60" s="379">
        <f>(Z29)/(K29)</f>
        <v>4.734377202837595</v>
      </c>
      <c r="AB60" s="368">
        <f>(Z29)/(J29)</f>
        <v>0.25276145446755183</v>
      </c>
    </row>
    <row r="61" spans="1:31">
      <c r="A61" s="306" t="s">
        <v>3836</v>
      </c>
      <c r="I61" s="255"/>
      <c r="J61" s="255"/>
      <c r="K61" s="379">
        <f>(K31)/($J31)</f>
        <v>5.1871144945836778E-2</v>
      </c>
      <c r="L61" s="379">
        <f>(L31)/($J31)</f>
        <v>9.68520639151534E-2</v>
      </c>
      <c r="M61" s="379">
        <f>(M31)/($J31)</f>
        <v>0.43000000000000033</v>
      </c>
      <c r="N61" s="379">
        <f>(N31)/($J31)</f>
        <v>0</v>
      </c>
      <c r="O61" s="379">
        <f>(O31)/($J31)</f>
        <v>0</v>
      </c>
      <c r="P61" s="379">
        <f>(P31)/($J31)</f>
        <v>0</v>
      </c>
      <c r="Q61" s="379">
        <f>(Q31)/($J31)</f>
        <v>0.17974545617522641</v>
      </c>
      <c r="R61" s="379">
        <f>(R31+S31+T31)/($J31)</f>
        <v>2.423253559121883E-2</v>
      </c>
      <c r="S61" s="379"/>
      <c r="T61" s="379"/>
      <c r="U61" s="379">
        <f>(U31)/($J31)</f>
        <v>0</v>
      </c>
      <c r="V61" s="379">
        <f>(V31)/($J31)</f>
        <v>0</v>
      </c>
      <c r="W61" s="379"/>
      <c r="X61" s="379">
        <f>(X31)/($J31)</f>
        <v>4.6622272343950387E-3</v>
      </c>
      <c r="Y61" s="379"/>
      <c r="AA61" s="379">
        <f>(Z31)/(K31)</f>
        <v>4.0993228963849093</v>
      </c>
      <c r="AB61" s="368">
        <f>(Z31)/(J31)</f>
        <v>0.21263657213816908</v>
      </c>
    </row>
    <row r="63" spans="1:31">
      <c r="A63" s="224" t="s">
        <v>2951</v>
      </c>
      <c r="D63" s="254">
        <f ca="1">D23+D25+D27+D29+D31+D33</f>
        <v>394646.8889840747</v>
      </c>
      <c r="E63" s="254">
        <f t="shared" ref="E63:Z63" si="103">E23+E25+E27+E29+E31+E33</f>
        <v>1215</v>
      </c>
      <c r="F63" s="254">
        <f t="shared" ca="1" si="103"/>
        <v>582</v>
      </c>
      <c r="G63" s="254">
        <f t="shared" ca="1" si="103"/>
        <v>23</v>
      </c>
      <c r="H63" s="254">
        <f t="shared" ca="1" si="103"/>
        <v>1513151.9999999995</v>
      </c>
      <c r="I63" s="254">
        <f t="shared" ca="1" si="103"/>
        <v>-55729</v>
      </c>
      <c r="J63" s="254">
        <f t="shared" ca="1" si="103"/>
        <v>1457422.9999999995</v>
      </c>
      <c r="K63" s="254">
        <f t="shared" ca="1" si="103"/>
        <v>79927.079999999987</v>
      </c>
      <c r="L63" s="254">
        <f t="shared" ca="1" si="103"/>
        <v>132681.60000000018</v>
      </c>
      <c r="M63" s="254">
        <f t="shared" ca="1" si="103"/>
        <v>626691.89</v>
      </c>
      <c r="N63" s="254">
        <f t="shared" si="103"/>
        <v>0</v>
      </c>
      <c r="O63" s="254">
        <f t="shared" si="103"/>
        <v>0</v>
      </c>
      <c r="P63" s="254">
        <f t="shared" si="103"/>
        <v>0</v>
      </c>
      <c r="Q63" s="254">
        <f t="shared" si="103"/>
        <v>267854.06698499998</v>
      </c>
      <c r="R63" s="254">
        <f t="shared" si="103"/>
        <v>390</v>
      </c>
      <c r="S63" s="254">
        <f t="shared" si="103"/>
        <v>30106.049999999996</v>
      </c>
      <c r="T63" s="254">
        <f t="shared" si="103"/>
        <v>5052.5040309245678</v>
      </c>
      <c r="U63" s="254">
        <f t="shared" si="103"/>
        <v>0</v>
      </c>
      <c r="V63" s="254">
        <f t="shared" si="103"/>
        <v>0</v>
      </c>
      <c r="W63" s="254">
        <f t="shared" si="103"/>
        <v>4023</v>
      </c>
      <c r="X63" s="254">
        <f t="shared" ca="1" si="103"/>
        <v>6107.9820442299515</v>
      </c>
      <c r="Y63" s="254">
        <f t="shared" ca="1" si="103"/>
        <v>318742.80898407468</v>
      </c>
      <c r="Z63" s="254">
        <f t="shared" ca="1" si="103"/>
        <v>312634.8269398447</v>
      </c>
      <c r="AA63" s="379">
        <f ca="1">Z63/K63</f>
        <v>3.9115006696084076</v>
      </c>
      <c r="AB63" s="368">
        <f ca="1">Z63/J63</f>
        <v>0.21451207160847935</v>
      </c>
    </row>
    <row r="64" spans="1:31">
      <c r="D64" s="254"/>
      <c r="E64" s="254"/>
      <c r="F64" s="254"/>
      <c r="G64" s="254"/>
      <c r="H64" s="254"/>
      <c r="I64" s="254"/>
      <c r="J64" s="254"/>
      <c r="K64" s="255">
        <f ca="1">K63/$J$63</f>
        <v>5.4841374124053217E-2</v>
      </c>
      <c r="L64" s="255">
        <f ca="1">L63/$J$63</f>
        <v>9.103849740260736E-2</v>
      </c>
      <c r="M64" s="255">
        <f ca="1">M63/$J$63</f>
        <v>0.43000000000000016</v>
      </c>
      <c r="N64" s="255"/>
      <c r="O64" s="255"/>
      <c r="P64" s="255"/>
      <c r="Q64" s="255">
        <f t="shared" ref="Q64:V64" ca="1" si="104">Q63/$J$63</f>
        <v>0.1837860847434136</v>
      </c>
      <c r="R64" s="255">
        <f t="shared" ca="1" si="104"/>
        <v>2.6759561225533023E-4</v>
      </c>
      <c r="S64" s="255">
        <f t="shared" ca="1" si="104"/>
        <v>2.0657043288050212E-2</v>
      </c>
      <c r="T64" s="255">
        <f t="shared" ca="1" si="104"/>
        <v>3.4667382296866243E-3</v>
      </c>
      <c r="U64" s="255">
        <f t="shared" ca="1" si="104"/>
        <v>0</v>
      </c>
      <c r="V64" s="255">
        <f t="shared" ca="1" si="104"/>
        <v>0</v>
      </c>
      <c r="W64" s="223"/>
      <c r="X64" s="231">
        <f ca="1">X63/$J$63</f>
        <v>4.1909466532571212E-3</v>
      </c>
      <c r="Y64" s="231"/>
      <c r="Z64" s="231">
        <f ca="1">Z63/K63</f>
        <v>3.9115006696084076</v>
      </c>
      <c r="AA64" s="255"/>
    </row>
    <row r="65" spans="1:26">
      <c r="A65" s="224" t="s">
        <v>2952</v>
      </c>
      <c r="D65" s="254">
        <f ca="1">D24+D26+D28+D30+D32+D34</f>
        <v>78570.411015924561</v>
      </c>
      <c r="E65" s="254">
        <f t="shared" ref="E65:Z65" si="105">E24+E26+E28+E30+E32+E34</f>
        <v>238</v>
      </c>
      <c r="F65" s="254">
        <f t="shared" ca="1" si="105"/>
        <v>116</v>
      </c>
      <c r="G65" s="254">
        <f t="shared" ca="1" si="105"/>
        <v>22</v>
      </c>
      <c r="H65" s="254">
        <f t="shared" ca="1" si="105"/>
        <v>530495</v>
      </c>
      <c r="I65" s="254">
        <f t="shared" ca="1" si="105"/>
        <v>-110956</v>
      </c>
      <c r="J65" s="254">
        <f t="shared" ca="1" si="105"/>
        <v>419539</v>
      </c>
      <c r="K65" s="254">
        <f t="shared" ca="1" si="105"/>
        <v>58818</v>
      </c>
      <c r="L65" s="254">
        <f t="shared" ca="1" si="105"/>
        <v>43173.400000000016</v>
      </c>
      <c r="M65" s="254">
        <f t="shared" ca="1" si="105"/>
        <v>180401.77000000002</v>
      </c>
      <c r="N65" s="254">
        <f t="shared" si="105"/>
        <v>0</v>
      </c>
      <c r="O65" s="254">
        <f t="shared" si="105"/>
        <v>0</v>
      </c>
      <c r="P65" s="254">
        <f t="shared" si="105"/>
        <v>0</v>
      </c>
      <c r="Q65" s="254">
        <f t="shared" si="105"/>
        <v>108505.40301499999</v>
      </c>
      <c r="R65" s="254">
        <f t="shared" si="105"/>
        <v>125</v>
      </c>
      <c r="S65" s="254">
        <f t="shared" si="105"/>
        <v>7497.9199999999992</v>
      </c>
      <c r="T65" s="254">
        <f t="shared" si="105"/>
        <v>1265.0959690754319</v>
      </c>
      <c r="U65" s="254">
        <f t="shared" si="105"/>
        <v>0</v>
      </c>
      <c r="V65" s="254">
        <f t="shared" si="105"/>
        <v>0</v>
      </c>
      <c r="W65" s="254">
        <f t="shared" si="105"/>
        <v>0</v>
      </c>
      <c r="X65" s="254">
        <f t="shared" ca="1" si="105"/>
        <v>1717.4279557700463</v>
      </c>
      <c r="Y65" s="254">
        <f t="shared" ca="1" si="105"/>
        <v>19752.411015924561</v>
      </c>
      <c r="Z65" s="254">
        <f t="shared" ca="1" si="105"/>
        <v>18034.983060154511</v>
      </c>
    </row>
    <row r="66" spans="1:26">
      <c r="A66" s="283" t="s">
        <v>2953</v>
      </c>
      <c r="B66" s="283"/>
      <c r="C66" s="284"/>
      <c r="D66" s="285">
        <f ca="1">D63+D65</f>
        <v>473217.29999999923</v>
      </c>
      <c r="E66" s="285">
        <f t="shared" ref="E66:Y66" si="106">E63+E65</f>
        <v>1453</v>
      </c>
      <c r="F66" s="285">
        <f t="shared" ca="1" si="106"/>
        <v>698</v>
      </c>
      <c r="G66" s="285">
        <f t="shared" ca="1" si="106"/>
        <v>45</v>
      </c>
      <c r="H66" s="285">
        <f t="shared" ca="1" si="106"/>
        <v>2043646.9999999995</v>
      </c>
      <c r="I66" s="285">
        <f t="shared" ca="1" si="106"/>
        <v>-166685</v>
      </c>
      <c r="J66" s="285">
        <f t="shared" ca="1" si="106"/>
        <v>1876961.9999999995</v>
      </c>
      <c r="K66" s="285">
        <f t="shared" ca="1" si="106"/>
        <v>138745.07999999999</v>
      </c>
      <c r="L66" s="285">
        <f t="shared" ca="1" si="106"/>
        <v>175855.0000000002</v>
      </c>
      <c r="M66" s="285">
        <f t="shared" ca="1" si="106"/>
        <v>807093.66</v>
      </c>
      <c r="N66" s="285">
        <f t="shared" si="106"/>
        <v>0</v>
      </c>
      <c r="O66" s="285">
        <f t="shared" si="106"/>
        <v>0</v>
      </c>
      <c r="P66" s="285">
        <f t="shared" si="106"/>
        <v>0</v>
      </c>
      <c r="Q66" s="285">
        <f t="shared" si="106"/>
        <v>376359.47</v>
      </c>
      <c r="R66" s="285">
        <f t="shared" si="106"/>
        <v>515</v>
      </c>
      <c r="S66" s="285">
        <f t="shared" si="106"/>
        <v>37603.969999999994</v>
      </c>
      <c r="T66" s="285">
        <f t="shared" si="106"/>
        <v>6317.5999999999995</v>
      </c>
      <c r="U66" s="285">
        <f t="shared" si="106"/>
        <v>0</v>
      </c>
      <c r="V66" s="285">
        <f t="shared" si="106"/>
        <v>0</v>
      </c>
      <c r="W66" s="285">
        <f t="shared" si="106"/>
        <v>4023</v>
      </c>
      <c r="X66" s="285">
        <f t="shared" ca="1" si="106"/>
        <v>7825.409999999998</v>
      </c>
      <c r="Y66" s="285">
        <f t="shared" ca="1" si="106"/>
        <v>338495.21999999927</v>
      </c>
      <c r="Z66" s="285">
        <f ca="1">Z63+Z65</f>
        <v>330669.80999999924</v>
      </c>
    </row>
  </sheetData>
  <mergeCells count="31">
    <mergeCell ref="A13:A22"/>
    <mergeCell ref="AA13:AA22"/>
    <mergeCell ref="A23:A34"/>
    <mergeCell ref="AA23:AA34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A3:A12"/>
    <mergeCell ref="AA3:AA12"/>
    <mergeCell ref="Q1:Q2"/>
    <mergeCell ref="A1:C1"/>
    <mergeCell ref="D1:D2"/>
    <mergeCell ref="E1:G1"/>
    <mergeCell ref="H1:J1"/>
    <mergeCell ref="P1:P2"/>
    <mergeCell ref="K1:K2"/>
    <mergeCell ref="L1:L2"/>
    <mergeCell ref="M1:M2"/>
    <mergeCell ref="N1:N2"/>
    <mergeCell ref="O1:O2"/>
    <mergeCell ref="V1:V2"/>
    <mergeCell ref="Y1:Y2"/>
  </mergeCells>
  <conditionalFormatting sqref="J2">
    <cfRule type="dataBar" priority="2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39">
    <cfRule type="dataBar" priority="2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39">
    <cfRule type="dataBar" priority="2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39">
    <cfRule type="dataBar" priority="2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2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2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2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1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1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12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1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1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1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1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1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1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1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1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1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12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1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1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1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1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1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1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1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1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1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1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1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1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1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38">
    <cfRule type="dataBar" priority="2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38">
    <cfRule type="dataBar" priority="2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38">
    <cfRule type="dataBar" priority="2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10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10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1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10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10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1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10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10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10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9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9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9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9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9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9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9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9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8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8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9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8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8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6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5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5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5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5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5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4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4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37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37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37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37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37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37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3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37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37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3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37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3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37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37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3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37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37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37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37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37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37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38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38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38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38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38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38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38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38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38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38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38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38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38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38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38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38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38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38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38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38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38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3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conditionalFormatting sqref="L25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{AF558BC0-D519-45B4-B156-88591C0C806B}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{683BED32-FA7C-40EC-8803-0CA5F099815D}</x14:id>
        </ext>
      </extLst>
    </cfRule>
  </conditionalFormatting>
  <conditionalFormatting sqref="M25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{006BDC60-72B0-4E8B-B3D2-6B636BD2CA9D}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{D4D0CBD0-4A25-4C9F-8BA7-905CA0F2F7D1}</x14:id>
        </ext>
      </extLst>
    </cfRule>
  </conditionalFormatting>
  <conditionalFormatting sqref="L25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{58D37E85-4438-4DDE-AA0C-A1484DD685C7}</x14:id>
        </ext>
      </extLst>
    </cfRule>
  </conditionalFormatting>
  <conditionalFormatting sqref="M25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{C60B8612-29A5-4C03-B102-0549F87CA5A4}</x14:id>
        </ext>
      </extLst>
    </cfRule>
  </conditionalFormatting>
  <conditionalFormatting sqref="J25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{A81898DC-8980-4B3F-A799-038C1604609C}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{BB2CA61C-62E8-43F0-A338-752B760D0D9D}</x14:id>
        </ext>
      </extLst>
    </cfRule>
  </conditionalFormatting>
  <conditionalFormatting sqref="J25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{08CF6154-05DD-4CB6-BC89-E2808078FC91}</x14:id>
        </ext>
      </extLst>
    </cfRule>
  </conditionalFormatting>
  <conditionalFormatting sqref="J25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{78EA7BD7-8DE6-4322-AF76-AC21353304D7}</x14:id>
        </ext>
      </extLst>
    </cfRule>
  </conditionalFormatting>
  <conditionalFormatting sqref="L25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{B7FF268D-6B05-48C2-8FF4-80000CBB12F8}</x14:id>
        </ext>
      </extLst>
    </cfRule>
  </conditionalFormatting>
  <conditionalFormatting sqref="M25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{9B35409D-FF89-41E5-91A8-BE03B1A40050}</x14:id>
        </ext>
      </extLst>
    </cfRule>
  </conditionalFormatting>
  <conditionalFormatting sqref="L25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{03593067-8366-4395-B962-71490887C276}</x14:id>
        </ext>
      </extLst>
    </cfRule>
  </conditionalFormatting>
  <conditionalFormatting sqref="M25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{D07694F8-1FDE-4E99-B617-651035CEFDA7}</x14:id>
        </ext>
      </extLst>
    </cfRule>
  </conditionalFormatting>
  <conditionalFormatting sqref="J25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{63B045A0-F086-4E47-BADC-D8CE94E0A5EE}</x14:id>
        </ext>
      </extLst>
    </cfRule>
  </conditionalFormatting>
  <conditionalFormatting sqref="J25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{55CB6492-8789-499F-A336-1731B47BCE56}</x14:id>
        </ext>
      </extLst>
    </cfRule>
  </conditionalFormatting>
  <conditionalFormatting sqref="L25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{BA5EA7E3-CC43-4354-AEAD-BFC3859DF9B5}</x14:id>
        </ext>
      </extLst>
    </cfRule>
  </conditionalFormatting>
  <conditionalFormatting sqref="M25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{F5E3E6F4-DD3A-4358-9BFC-0C514E2EA419}</x14:id>
        </ext>
      </extLst>
    </cfRule>
  </conditionalFormatting>
  <conditionalFormatting sqref="J25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{F8F5A026-AD1A-4E10-9D86-E1F48B835DF3}</x14:id>
        </ext>
      </extLst>
    </cfRule>
  </conditionalFormatting>
  <conditionalFormatting sqref="L25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{252E396F-459B-4856-91EA-DCC1E42933F6}</x14:id>
        </ext>
      </extLst>
    </cfRule>
  </conditionalFormatting>
  <conditionalFormatting sqref="M25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{E8D4B29A-4B5B-4F91-A2A1-08EE8134A722}</x14:id>
        </ext>
      </extLst>
    </cfRule>
  </conditionalFormatting>
  <conditionalFormatting sqref="L25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{79A16AC1-669C-4D80-902D-C4555A6EF510}</x14:id>
        </ext>
      </extLst>
    </cfRule>
  </conditionalFormatting>
  <conditionalFormatting sqref="M25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{EC318056-6ADD-44CB-A342-8C95251D00D5}</x14:id>
        </ext>
      </extLst>
    </cfRule>
  </conditionalFormatting>
  <conditionalFormatting sqref="J2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{52790E14-C656-4637-B4DB-54D861E49F07}</x14:id>
        </ext>
      </extLst>
    </cfRule>
  </conditionalFormatting>
  <conditionalFormatting sqref="L26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{25BBDE2E-3EE1-4267-B752-55256131FC80}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{8A393383-0A33-4A7B-80E7-6DB08E2593A1}</x14:id>
        </ext>
      </extLst>
    </cfRule>
  </conditionalFormatting>
  <conditionalFormatting sqref="M26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{FEB25AE0-6842-44A5-A055-187A9416CFF0}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{C563E62F-D42F-42A8-B3F3-4AB79364636F}</x14:id>
        </ext>
      </extLst>
    </cfRule>
  </conditionalFormatting>
  <conditionalFormatting sqref="L26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{6753B681-BB27-4144-9C5E-0BE90652C507}</x14:id>
        </ext>
      </extLst>
    </cfRule>
  </conditionalFormatting>
  <conditionalFormatting sqref="M26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{601BB561-3A54-4C1C-91A7-11DFEC02A2EE}</x14:id>
        </ext>
      </extLst>
    </cfRule>
  </conditionalFormatting>
  <conditionalFormatting sqref="J26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{5E0836E2-1B27-48B0-A5A1-488421521099}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{5BE25F8B-E70C-4B5D-970F-3777B48C8EB5}</x14:id>
        </ext>
      </extLst>
    </cfRule>
  </conditionalFormatting>
  <conditionalFormatting sqref="J26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{F5737F4C-2D34-4EA0-ABB2-89D046DE2FE4}</x14:id>
        </ext>
      </extLst>
    </cfRule>
  </conditionalFormatting>
  <conditionalFormatting sqref="J26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{C10E96B6-0968-4790-A4FD-B7A75A622134}</x14:id>
        </ext>
      </extLst>
    </cfRule>
  </conditionalFormatting>
  <conditionalFormatting sqref="L26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{D050D8BC-D6D7-4D9B-9304-D1033786414A}</x14:id>
        </ext>
      </extLst>
    </cfRule>
  </conditionalFormatting>
  <conditionalFormatting sqref="M26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{4B8E9364-5CF0-4FE8-8BEE-3ACB4F5E0F9C}</x14:id>
        </ext>
      </extLst>
    </cfRule>
  </conditionalFormatting>
  <conditionalFormatting sqref="L26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{F34553D7-D8BC-4F6D-9162-E2ED496DAD3F}</x14:id>
        </ext>
      </extLst>
    </cfRule>
  </conditionalFormatting>
  <conditionalFormatting sqref="M26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{112876FD-5F58-49ED-A301-C7FC7652EFE2}</x14:id>
        </ext>
      </extLst>
    </cfRule>
  </conditionalFormatting>
  <conditionalFormatting sqref="J26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{CB81006E-A441-4933-88DD-4FAF227AA1F2}</x14:id>
        </ext>
      </extLst>
    </cfRule>
  </conditionalFormatting>
  <conditionalFormatting sqref="J26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{2A578B0F-7796-44F4-869A-733B4DD64F06}</x14:id>
        </ext>
      </extLst>
    </cfRule>
  </conditionalFormatting>
  <conditionalFormatting sqref="L26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{28E3B5A6-E17F-4C57-8A07-FA951F046EF3}</x14:id>
        </ext>
      </extLst>
    </cfRule>
  </conditionalFormatting>
  <conditionalFormatting sqref="M26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{B62B15CE-5787-4AD2-BAC7-120ABBA86687}</x14:id>
        </ext>
      </extLst>
    </cfRule>
  </conditionalFormatting>
  <conditionalFormatting sqref="J26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{5529912E-7085-4EDC-B9BB-82CC99B7B13D}</x14:id>
        </ext>
      </extLst>
    </cfRule>
  </conditionalFormatting>
  <conditionalFormatting sqref="L26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{DF7D1707-33D7-4B4F-ABB1-D94833ED5566}</x14:id>
        </ext>
      </extLst>
    </cfRule>
  </conditionalFormatting>
  <conditionalFormatting sqref="M26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{867C9DF3-EB0F-4F59-840C-DD66986CEBA4}</x14:id>
        </ext>
      </extLst>
    </cfRule>
  </conditionalFormatting>
  <conditionalFormatting sqref="L26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{A8221A87-5366-4881-8BF0-51D87D22006B}</x14:id>
        </ext>
      </extLst>
    </cfRule>
  </conditionalFormatting>
  <conditionalFormatting sqref="M26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{131ED832-C8D8-4ADB-BB00-B7CEC0B0CB6D}</x14:id>
        </ext>
      </extLst>
    </cfRule>
  </conditionalFormatting>
  <conditionalFormatting sqref="J26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{2AB8A900-67E4-4263-BB97-85400BB1F4F6}</x14:id>
        </ext>
      </extLst>
    </cfRule>
  </conditionalFormatting>
  <conditionalFormatting sqref="L27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{D3A0696C-4A64-4139-8BB3-8BA8A987363F}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{DA655543-F690-4DF1-859B-4467EED282DE}</x14:id>
        </ext>
      </extLst>
    </cfRule>
  </conditionalFormatting>
  <conditionalFormatting sqref="M27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{A7422567-CF07-4768-BACF-EC513C8BB450}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{A5197A07-B773-44A5-BBCD-017CBD08A9B5}</x14:id>
        </ext>
      </extLst>
    </cfRule>
  </conditionalFormatting>
  <conditionalFormatting sqref="L27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{AC5C8649-13D2-4CDF-B8AC-F728C383EBF3}</x14:id>
        </ext>
      </extLst>
    </cfRule>
  </conditionalFormatting>
  <conditionalFormatting sqref="M27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{BCADB9B7-951F-449D-AD04-F8B096A69A5B}</x14:id>
        </ext>
      </extLst>
    </cfRule>
  </conditionalFormatting>
  <conditionalFormatting sqref="J27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{3E4EB262-A77C-4A60-A751-8A4D5284C24A}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{1CA6528C-A84D-4B0A-BEBB-9A404423E57D}</x14:id>
        </ext>
      </extLst>
    </cfRule>
  </conditionalFormatting>
  <conditionalFormatting sqref="J2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{D25B8DFD-F792-4D83-99BF-53E0B775FA26}</x14:id>
        </ext>
      </extLst>
    </cfRule>
  </conditionalFormatting>
  <conditionalFormatting sqref="J27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{F34C6E0D-2C36-4CF2-8A11-F480A912763A}</x14:id>
        </ext>
      </extLst>
    </cfRule>
  </conditionalFormatting>
  <conditionalFormatting sqref="L27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{1ED83385-51E7-486F-A5EF-39495880C515}</x14:id>
        </ext>
      </extLst>
    </cfRule>
  </conditionalFormatting>
  <conditionalFormatting sqref="M27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{9EC6C7A4-B6D8-4CEE-8D4F-DBA299E1AFDE}</x14:id>
        </ext>
      </extLst>
    </cfRule>
  </conditionalFormatting>
  <conditionalFormatting sqref="L27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{12858F52-4109-4E80-8D15-F78EF4D64027}</x14:id>
        </ext>
      </extLst>
    </cfRule>
  </conditionalFormatting>
  <conditionalFormatting sqref="M2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{5F3F8733-3A71-448D-A739-6E95416FE5D6}</x14:id>
        </ext>
      </extLst>
    </cfRule>
  </conditionalFormatting>
  <conditionalFormatting sqref="J27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{B7F74100-3041-4498-A056-BC3C992C209A}</x14:id>
        </ext>
      </extLst>
    </cfRule>
  </conditionalFormatting>
  <conditionalFormatting sqref="J27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{6056917A-F940-4C16-9020-26C193DDF4B2}</x14:id>
        </ext>
      </extLst>
    </cfRule>
  </conditionalFormatting>
  <conditionalFormatting sqref="L27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{E28D7312-C31A-4608-BE9D-76859E41F75F}</x14:id>
        </ext>
      </extLst>
    </cfRule>
  </conditionalFormatting>
  <conditionalFormatting sqref="M27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{3614D302-7AE5-4C47-9CA0-22FFBCB4C307}</x14:id>
        </ext>
      </extLst>
    </cfRule>
  </conditionalFormatting>
  <conditionalFormatting sqref="J27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{7CE3AE96-EBC3-4821-9426-27E3534A6D35}</x14:id>
        </ext>
      </extLst>
    </cfRule>
  </conditionalFormatting>
  <conditionalFormatting sqref="L27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{7EF84640-CE3D-48F3-A1B4-3FBA4FA64C89}</x14:id>
        </ext>
      </extLst>
    </cfRule>
  </conditionalFormatting>
  <conditionalFormatting sqref="M27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{B237DDCC-EF47-47C3-AA06-4132BFB6B245}</x14:id>
        </ext>
      </extLst>
    </cfRule>
  </conditionalFormatting>
  <conditionalFormatting sqref="L27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{4C73721E-B8B5-42E0-A01E-D3181EB00B6D}</x14:id>
        </ext>
      </extLst>
    </cfRule>
  </conditionalFormatting>
  <conditionalFormatting sqref="M27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{BD59DA90-B73E-4EA3-A3D9-B8F5087E309D}</x14:id>
        </ext>
      </extLst>
    </cfRule>
  </conditionalFormatting>
  <conditionalFormatting sqref="J27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{EC98312B-11A7-4DC4-B2BB-6F6052DC3E3B}</x14:id>
        </ext>
      </extLst>
    </cfRule>
  </conditionalFormatting>
  <conditionalFormatting sqref="L2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{1201F082-1DAB-441D-A85A-2F39778A65AB}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{F37D44E4-C62B-471F-BE2A-07E93D3B0E10}</x14:id>
        </ext>
      </extLst>
    </cfRule>
  </conditionalFormatting>
  <conditionalFormatting sqref="M28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{D6AD710C-90AF-422B-A974-D9F95182C1CD}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{2F67FFB6-1E83-4FCE-A3E6-8B8311E30A08}</x14:id>
        </ext>
      </extLst>
    </cfRule>
  </conditionalFormatting>
  <conditionalFormatting sqref="L28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{D5C45FCC-074E-4557-8CF9-19915342F50F}</x14:id>
        </ext>
      </extLst>
    </cfRule>
  </conditionalFormatting>
  <conditionalFormatting sqref="M28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{B0EE7CC8-14F2-4A9B-AA9C-C7164B26A84D}</x14:id>
        </ext>
      </extLst>
    </cfRule>
  </conditionalFormatting>
  <conditionalFormatting sqref="J28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{D96867F5-B4D3-4C00-952D-72D402B23D41}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{7F226DA8-7264-4D72-8E86-601194193C07}</x14:id>
        </ext>
      </extLst>
    </cfRule>
  </conditionalFormatting>
  <conditionalFormatting sqref="J2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{44D09121-3FC7-431A-8343-C6E346A1431D}</x14:id>
        </ext>
      </extLst>
    </cfRule>
  </conditionalFormatting>
  <conditionalFormatting sqref="J28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{8BDCBC86-6857-4876-97E9-95EC0691A91C}</x14:id>
        </ext>
      </extLst>
    </cfRule>
  </conditionalFormatting>
  <conditionalFormatting sqref="L28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{3A86C805-6386-4D8C-B2E2-C8B0C0B876F4}</x14:id>
        </ext>
      </extLst>
    </cfRule>
  </conditionalFormatting>
  <conditionalFormatting sqref="M2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{076AF51C-FB9A-47CD-AA6F-22CC3E5655A2}</x14:id>
        </ext>
      </extLst>
    </cfRule>
  </conditionalFormatting>
  <conditionalFormatting sqref="L28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{0478F474-6B28-4CC5-AA0E-E9D80EEB120F}</x14:id>
        </ext>
      </extLst>
    </cfRule>
  </conditionalFormatting>
  <conditionalFormatting sqref="M28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{998851E8-1069-4414-937D-3274BCB87093}</x14:id>
        </ext>
      </extLst>
    </cfRule>
  </conditionalFormatting>
  <conditionalFormatting sqref="J28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{CA41DD60-3AC5-4C7E-A423-E91DA03078BB}</x14:id>
        </ext>
      </extLst>
    </cfRule>
  </conditionalFormatting>
  <conditionalFormatting sqref="J28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{F976EC1B-C823-4CF9-BF25-38743F17005F}</x14:id>
        </ext>
      </extLst>
    </cfRule>
  </conditionalFormatting>
  <conditionalFormatting sqref="L28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{956EB980-7D0B-4AA4-AD97-933427835D0E}</x14:id>
        </ext>
      </extLst>
    </cfRule>
  </conditionalFormatting>
  <conditionalFormatting sqref="M28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{99332043-1559-44C7-92BC-B206F6589037}</x14:id>
        </ext>
      </extLst>
    </cfRule>
  </conditionalFormatting>
  <conditionalFormatting sqref="J28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{A6BEAB0E-91B7-4357-BB96-50EC722C53B6}</x14:id>
        </ext>
      </extLst>
    </cfRule>
  </conditionalFormatting>
  <conditionalFormatting sqref="L28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{DF746E99-0696-44AE-8062-5C214E9FD824}</x14:id>
        </ext>
      </extLst>
    </cfRule>
  </conditionalFormatting>
  <conditionalFormatting sqref="M28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{29C617CE-436C-4330-9B47-DF3858B7D176}</x14:id>
        </ext>
      </extLst>
    </cfRule>
  </conditionalFormatting>
  <conditionalFormatting sqref="L28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{432818FD-DF0E-43B3-AC80-FD027C2C4A7C}</x14:id>
        </ext>
      </extLst>
    </cfRule>
  </conditionalFormatting>
  <conditionalFormatting sqref="M2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{058CBA52-6130-43E2-A846-D11A0A585BEE}</x14:id>
        </ext>
      </extLst>
    </cfRule>
  </conditionalFormatting>
  <conditionalFormatting sqref="J28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{5362FD9F-68C3-4773-8EEA-F062FB4D3ABC}</x14:id>
        </ext>
      </extLst>
    </cfRule>
  </conditionalFormatting>
  <conditionalFormatting sqref="L29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{5A88E2EA-12B8-4D31-A067-3825D304B459}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{C79A4E7A-002E-435B-9DF9-1CE3031C3014}</x14:id>
        </ext>
      </extLst>
    </cfRule>
  </conditionalFormatting>
  <conditionalFormatting sqref="M29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{BB5E3DA3-DB3B-4061-A36F-72ADC297606D}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{C2EEF38A-8128-4740-8AE8-BE646C6EF81A}</x14:id>
        </ext>
      </extLst>
    </cfRule>
  </conditionalFormatting>
  <conditionalFormatting sqref="L29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{E5A9F075-F0A5-4668-9A5C-98413C2AD4FC}</x14:id>
        </ext>
      </extLst>
    </cfRule>
  </conditionalFormatting>
  <conditionalFormatting sqref="M2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{D2E83507-0B52-406F-839A-6AC1E90E009F}</x14:id>
        </ext>
      </extLst>
    </cfRule>
  </conditionalFormatting>
  <conditionalFormatting sqref="J2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{804F9F0E-C7BC-47CC-83A8-4CB42930D0AA}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{E7CE439F-BC35-48A0-B377-82D49A1B1D76}</x14:id>
        </ext>
      </extLst>
    </cfRule>
  </conditionalFormatting>
  <conditionalFormatting sqref="J2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{FAACB047-352D-4D0E-A2EC-5641E5AD2065}</x14:id>
        </ext>
      </extLst>
    </cfRule>
  </conditionalFormatting>
  <conditionalFormatting sqref="J29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{A603942D-6CD8-4EC4-A624-135387F487DC}</x14:id>
        </ext>
      </extLst>
    </cfRule>
  </conditionalFormatting>
  <conditionalFormatting sqref="L29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{E1B2F85C-5C9D-4925-BE46-5D98B4EAD8C8}</x14:id>
        </ext>
      </extLst>
    </cfRule>
  </conditionalFormatting>
  <conditionalFormatting sqref="M29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{449BA96B-D421-4557-A711-78F73B86ECB0}</x14:id>
        </ext>
      </extLst>
    </cfRule>
  </conditionalFormatting>
  <conditionalFormatting sqref="L29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{B107AF31-353C-4318-9364-EBF18B85864E}</x14:id>
        </ext>
      </extLst>
    </cfRule>
  </conditionalFormatting>
  <conditionalFormatting sqref="M2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{9B947EA2-318D-4FA7-8EE9-304A3B64FD29}</x14:id>
        </ext>
      </extLst>
    </cfRule>
  </conditionalFormatting>
  <conditionalFormatting sqref="J29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{2FA6AEF1-021C-4C85-B9E2-2E263241E9DE}</x14:id>
        </ext>
      </extLst>
    </cfRule>
  </conditionalFormatting>
  <conditionalFormatting sqref="J29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{A03C51BB-9AFE-4F1A-BEA2-AF757BBB73B4}</x14:id>
        </ext>
      </extLst>
    </cfRule>
  </conditionalFormatting>
  <conditionalFormatting sqref="L29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{53868AC4-E4BE-444A-B43A-AAE855CBEE37}</x14:id>
        </ext>
      </extLst>
    </cfRule>
  </conditionalFormatting>
  <conditionalFormatting sqref="M29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{E4BCC7AC-13BC-4BDC-842B-A3B88830B667}</x14:id>
        </ext>
      </extLst>
    </cfRule>
  </conditionalFormatting>
  <conditionalFormatting sqref="J29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{DDDCBF7B-0C40-46E9-A945-BB391A35D966}</x14:id>
        </ext>
      </extLst>
    </cfRule>
  </conditionalFormatting>
  <conditionalFormatting sqref="L29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{3DFB43B1-3E7B-43D7-BAFA-3A99A522CFEE}</x14:id>
        </ext>
      </extLst>
    </cfRule>
  </conditionalFormatting>
  <conditionalFormatting sqref="M29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{5057D01B-5CAA-4C54-8381-FBC1C2354DD6}</x14:id>
        </ext>
      </extLst>
    </cfRule>
  </conditionalFormatting>
  <conditionalFormatting sqref="L2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{73AA39D6-618A-44D2-B480-AC1D6FE5CCE9}</x14:id>
        </ext>
      </extLst>
    </cfRule>
  </conditionalFormatting>
  <conditionalFormatting sqref="M29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{7A7CC9C4-51C2-4A4D-A82A-A71D23566F1C}</x14:id>
        </ext>
      </extLst>
    </cfRule>
  </conditionalFormatting>
  <conditionalFormatting sqref="J29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{1AFCB63A-06A5-43CB-AFE7-B56AFBE179A0}</x14:id>
        </ext>
      </extLst>
    </cfRule>
  </conditionalFormatting>
  <conditionalFormatting sqref="L30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{91438348-8C9D-4037-9EF9-C21E32759CE0}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{0D7F61F3-56D6-4A0A-8595-54AB9E3EE22B}</x14:id>
        </ext>
      </extLst>
    </cfRule>
  </conditionalFormatting>
  <conditionalFormatting sqref="M30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{B53B02DA-DCE2-4E88-9F70-F40BA8F82B34}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{8D20442F-7088-479A-AAA9-BCB65F97B6B8}</x14:id>
        </ext>
      </extLst>
    </cfRule>
  </conditionalFormatting>
  <conditionalFormatting sqref="L30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{85025B7B-DD12-4E45-8AF3-DD3B18126DB4}</x14:id>
        </ext>
      </extLst>
    </cfRule>
  </conditionalFormatting>
  <conditionalFormatting sqref="M30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{F2B0C15C-F1A8-47A2-B26B-335295729C3D}</x14:id>
        </ext>
      </extLst>
    </cfRule>
  </conditionalFormatting>
  <conditionalFormatting sqref="J30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{5B73AAE1-A13B-4FA1-B9A3-31E8E3D04F9B}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{8E841208-42A6-4EB3-A2FB-B87052391313}</x14:id>
        </ext>
      </extLst>
    </cfRule>
  </conditionalFormatting>
  <conditionalFormatting sqref="J30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{7118EA00-5097-4586-B2F5-7FAAA3F5B489}</x14:id>
        </ext>
      </extLst>
    </cfRule>
  </conditionalFormatting>
  <conditionalFormatting sqref="J30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{FCA1BD88-8143-4EA3-AAB7-0E83C79FD629}</x14:id>
        </ext>
      </extLst>
    </cfRule>
  </conditionalFormatting>
  <conditionalFormatting sqref="L3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{3CB39BC9-22C7-46EB-BF97-176E22C552AC}</x14:id>
        </ext>
      </extLst>
    </cfRule>
  </conditionalFormatting>
  <conditionalFormatting sqref="M3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{C59B08C4-0ED2-4EF3-8ADA-755DD63DD526}</x14:id>
        </ext>
      </extLst>
    </cfRule>
  </conditionalFormatting>
  <conditionalFormatting sqref="L3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{CCB0F6B0-E3A4-49DD-A520-C4796EC52A35}</x14:id>
        </ext>
      </extLst>
    </cfRule>
  </conditionalFormatting>
  <conditionalFormatting sqref="M30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{6954A31A-83A7-46AE-9EC2-E1C77F0E57D8}</x14:id>
        </ext>
      </extLst>
    </cfRule>
  </conditionalFormatting>
  <conditionalFormatting sqref="J30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{51607E0C-4C69-439D-8925-E52B9E8AF143}</x14:id>
        </ext>
      </extLst>
    </cfRule>
  </conditionalFormatting>
  <conditionalFormatting sqref="J3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{E814780F-3F18-4955-BA23-529AF9234178}</x14:id>
        </ext>
      </extLst>
    </cfRule>
  </conditionalFormatting>
  <conditionalFormatting sqref="L30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{0564C198-E136-457E-A96F-825D58A1F992}</x14:id>
        </ext>
      </extLst>
    </cfRule>
  </conditionalFormatting>
  <conditionalFormatting sqref="M30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{120037C6-8E61-40D9-BECC-E3F7A996962C}</x14:id>
        </ext>
      </extLst>
    </cfRule>
  </conditionalFormatting>
  <conditionalFormatting sqref="J30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{88C925AC-0EEB-4B6F-AD4A-D49A1FE4B608}</x14:id>
        </ext>
      </extLst>
    </cfRule>
  </conditionalFormatting>
  <conditionalFormatting sqref="L30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{93557A43-8D34-43A4-8C31-607155BBEB26}</x14:id>
        </ext>
      </extLst>
    </cfRule>
  </conditionalFormatting>
  <conditionalFormatting sqref="M3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{7E093FBA-6D69-4D66-BAE7-5388227EB88F}</x14:id>
        </ext>
      </extLst>
    </cfRule>
  </conditionalFormatting>
  <conditionalFormatting sqref="L3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{3851235E-EA8F-4072-8692-37A979CC2865}</x14:id>
        </ext>
      </extLst>
    </cfRule>
  </conditionalFormatting>
  <conditionalFormatting sqref="M3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{962B778A-B81F-4E45-A749-CB085472ACDA}</x14:id>
        </ext>
      </extLst>
    </cfRule>
  </conditionalFormatting>
  <conditionalFormatting sqref="J30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{C0CA357F-2C93-4C4B-AF6B-FA8A72797C43}</x14:id>
        </ext>
      </extLst>
    </cfRule>
  </conditionalFormatting>
  <conditionalFormatting sqref="L3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{0EB5A526-A01B-4E65-8339-C9F4A2542909}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{19487D42-9059-4DF5-8AF7-5E1B11D60F21}</x14:id>
        </ext>
      </extLst>
    </cfRule>
  </conditionalFormatting>
  <conditionalFormatting sqref="M31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{52D48DA3-039E-4E5B-998C-17F6DE7663A3}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{EC962F91-4D87-4F8F-883F-C85070CEF479}</x14:id>
        </ext>
      </extLst>
    </cfRule>
  </conditionalFormatting>
  <conditionalFormatting sqref="L3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{0FC18638-D16C-4500-83E1-3C4FB1143E36}</x14:id>
        </ext>
      </extLst>
    </cfRule>
  </conditionalFormatting>
  <conditionalFormatting sqref="M31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{FD21A6F5-0BB3-487D-9D6F-239D8FDB0D95}</x14:id>
        </ext>
      </extLst>
    </cfRule>
  </conditionalFormatting>
  <conditionalFormatting sqref="J31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{58713760-903C-47A6-BF72-981AD26ED2C7}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{1A5FCB0D-10D5-4F7C-BD01-E301564E19FB}</x14:id>
        </ext>
      </extLst>
    </cfRule>
  </conditionalFormatting>
  <conditionalFormatting sqref="J3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{E308F178-8410-4C2C-8EA4-AC02A63F12ED}</x14:id>
        </ext>
      </extLst>
    </cfRule>
  </conditionalFormatting>
  <conditionalFormatting sqref="J31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{3E0030C9-B473-4610-AF81-6569B779443C}</x14:id>
        </ext>
      </extLst>
    </cfRule>
  </conditionalFormatting>
  <conditionalFormatting sqref="L3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{C92C750A-D759-4BC3-9E19-F8B56C668F98}</x14:id>
        </ext>
      </extLst>
    </cfRule>
  </conditionalFormatting>
  <conditionalFormatting sqref="M3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{DA071709-D2D6-4E26-B6C6-66CB36D8942A}</x14:id>
        </ext>
      </extLst>
    </cfRule>
  </conditionalFormatting>
  <conditionalFormatting sqref="L3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{C9F5A5C9-2513-413A-94D6-360DF6BD77C0}</x14:id>
        </ext>
      </extLst>
    </cfRule>
  </conditionalFormatting>
  <conditionalFormatting sqref="M3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{B0B10E99-C8DD-47BE-B6FD-E8478A9EEB89}</x14:id>
        </ext>
      </extLst>
    </cfRule>
  </conditionalFormatting>
  <conditionalFormatting sqref="J31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{FBBAE2F2-6BE3-4B0E-84BF-3DA94D8A18A0}</x14:id>
        </ext>
      </extLst>
    </cfRule>
  </conditionalFormatting>
  <conditionalFormatting sqref="J31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{13E604BF-C852-4AF6-9C89-4226927E9DBD}</x14:id>
        </ext>
      </extLst>
    </cfRule>
  </conditionalFormatting>
  <conditionalFormatting sqref="L31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{DBD5D5F6-1A2A-4109-AC6A-9AC133365AE5}</x14:id>
        </ext>
      </extLst>
    </cfRule>
  </conditionalFormatting>
  <conditionalFormatting sqref="M31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{EA058D3F-9C34-4381-90AE-8E094804B6B1}</x14:id>
        </ext>
      </extLst>
    </cfRule>
  </conditionalFormatting>
  <conditionalFormatting sqref="J31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{DA387BF3-62FB-447B-B785-E159AD57BB96}</x14:id>
        </ext>
      </extLst>
    </cfRule>
  </conditionalFormatting>
  <conditionalFormatting sqref="L3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{E6A21548-7BFE-4A92-A788-D64F01F33D13}</x14:id>
        </ext>
      </extLst>
    </cfRule>
  </conditionalFormatting>
  <conditionalFormatting sqref="M31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{3FBC605A-625A-481B-BDFF-7DC9E9DB5C5C}</x14:id>
        </ext>
      </extLst>
    </cfRule>
  </conditionalFormatting>
  <conditionalFormatting sqref="L3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{8A5FF027-7AEF-4E44-94EE-23A0E2892F77}</x14:id>
        </ext>
      </extLst>
    </cfRule>
  </conditionalFormatting>
  <conditionalFormatting sqref="M31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{42858D92-549C-455E-BA58-9DD04C2EFD37}</x14:id>
        </ext>
      </extLst>
    </cfRule>
  </conditionalFormatting>
  <conditionalFormatting sqref="J31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{5498836A-FDD0-4BA7-8388-E6CCBED6C013}</x14:id>
        </ext>
      </extLst>
    </cfRule>
  </conditionalFormatting>
  <conditionalFormatting sqref="L32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{6C9E8351-72CE-46F9-8D78-EAD65BEFC51B}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{2467B476-A47A-4658-A445-070AD337903E}</x14:id>
        </ext>
      </extLst>
    </cfRule>
  </conditionalFormatting>
  <conditionalFormatting sqref="M3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{33FB0DD9-1435-4A70-8BFF-D26FD59E9BB1}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{A60ABDE3-E71B-4907-BC5D-8C5B481C427D}</x14:id>
        </ext>
      </extLst>
    </cfRule>
  </conditionalFormatting>
  <conditionalFormatting sqref="L3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{78007ADE-3E86-4743-913A-E4427F845ECA}</x14:id>
        </ext>
      </extLst>
    </cfRule>
  </conditionalFormatting>
  <conditionalFormatting sqref="M3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{DBEE5F2C-219C-4655-B22D-6589BDF08BF0}</x14:id>
        </ext>
      </extLst>
    </cfRule>
  </conditionalFormatting>
  <conditionalFormatting sqref="J32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{C6C29F88-EAEA-487A-8409-3C8FFCF50A5A}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{833B9E02-16E3-4E03-91D1-70B63874C6CE}</x14:id>
        </ext>
      </extLst>
    </cfRule>
  </conditionalFormatting>
  <conditionalFormatting sqref="J32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{1056FBC5-E7ED-4520-88C7-DD3AEB571158}</x14:id>
        </ext>
      </extLst>
    </cfRule>
  </conditionalFormatting>
  <conditionalFormatting sqref="J3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{4AD2876E-1A48-4E62-A18F-E89AE6357B8C}</x14:id>
        </ext>
      </extLst>
    </cfRule>
  </conditionalFormatting>
  <conditionalFormatting sqref="L32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{14B53A8D-13AD-4D71-86D2-BDD1FC17C470}</x14:id>
        </ext>
      </extLst>
    </cfRule>
  </conditionalFormatting>
  <conditionalFormatting sqref="M3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{4ECB2D32-6423-4FFA-B191-FC4E57529253}</x14:id>
        </ext>
      </extLst>
    </cfRule>
  </conditionalFormatting>
  <conditionalFormatting sqref="L32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{D3B5211E-A7FE-4088-9C31-C4BFEF7ADAF3}</x14:id>
        </ext>
      </extLst>
    </cfRule>
  </conditionalFormatting>
  <conditionalFormatting sqref="M32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{8500430D-8170-4995-A2FF-2687F2523DA8}</x14:id>
        </ext>
      </extLst>
    </cfRule>
  </conditionalFormatting>
  <conditionalFormatting sqref="J32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{3EE85C1E-7BEE-403C-8527-384C50E562EA}</x14:id>
        </ext>
      </extLst>
    </cfRule>
  </conditionalFormatting>
  <conditionalFormatting sqref="J3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{02059DF3-CA53-47DF-99C9-F3C107081F70}</x14:id>
        </ext>
      </extLst>
    </cfRule>
  </conditionalFormatting>
  <conditionalFormatting sqref="L3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{53E419C1-75A8-4CF7-A9A3-8A37CB9AAE63}</x14:id>
        </ext>
      </extLst>
    </cfRule>
  </conditionalFormatting>
  <conditionalFormatting sqref="M3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{A0C34279-D9CB-4016-88EB-C99B5C49D736}</x14:id>
        </ext>
      </extLst>
    </cfRule>
  </conditionalFormatting>
  <conditionalFormatting sqref="J32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{8A0212FC-E3BF-41CD-A440-C401AE7F808F}</x14:id>
        </ext>
      </extLst>
    </cfRule>
  </conditionalFormatting>
  <conditionalFormatting sqref="L32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{EDF995BA-7242-4DE2-870E-5052AC1B8BCE}</x14:id>
        </ext>
      </extLst>
    </cfRule>
  </conditionalFormatting>
  <conditionalFormatting sqref="M32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{9AED52AA-E2BD-43A3-8ABE-F8FCDCB7B20C}</x14:id>
        </ext>
      </extLst>
    </cfRule>
  </conditionalFormatting>
  <conditionalFormatting sqref="L3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{1630C567-FDB8-4DBB-B158-AF0706E8FB88}</x14:id>
        </ext>
      </extLst>
    </cfRule>
  </conditionalFormatting>
  <conditionalFormatting sqref="M3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{8C24DB85-EDB5-44D6-8A3F-CBB32DD298F5}</x14:id>
        </ext>
      </extLst>
    </cfRule>
  </conditionalFormatting>
  <conditionalFormatting sqref="J3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{05C95C5B-1B5C-43E5-8F2F-E052A7B1AE80}</x14:id>
        </ext>
      </extLst>
    </cfRule>
  </conditionalFormatting>
  <conditionalFormatting sqref="L3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{7CACDA4D-67B2-4624-A49E-CB26CEDC2AF2}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{7351AB92-DFDF-4A0D-91FE-C857F5BAE040}</x14:id>
        </ext>
      </extLst>
    </cfRule>
  </conditionalFormatting>
  <conditionalFormatting sqref="M3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{1EC045E1-255F-485B-A65D-7364D900F554}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{863E81A1-99C4-4242-9A62-431732E15C6A}</x14:id>
        </ext>
      </extLst>
    </cfRule>
  </conditionalFormatting>
  <conditionalFormatting sqref="L3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{48F1AE91-208A-47FB-BCB0-B0525299A71A}</x14:id>
        </ext>
      </extLst>
    </cfRule>
  </conditionalFormatting>
  <conditionalFormatting sqref="M33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{8B2627FE-7D3C-41BF-B9F6-3C55D7D89E3B}</x14:id>
        </ext>
      </extLst>
    </cfRule>
  </conditionalFormatting>
  <conditionalFormatting sqref="J3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{9534622C-29BB-4CD9-9427-0B8D6E26560F}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{0B1D4ACD-AEB1-4C35-93E3-EA42E47DC1CF}</x14:id>
        </ext>
      </extLst>
    </cfRule>
  </conditionalFormatting>
  <conditionalFormatting sqref="J3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{702BFA71-3D11-47FD-8E5F-3722CE158D15}</x14:id>
        </ext>
      </extLst>
    </cfRule>
  </conditionalFormatting>
  <conditionalFormatting sqref="J33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{4C90F490-75EF-4EBA-ABDF-4019A1509F89}</x14:id>
        </ext>
      </extLst>
    </cfRule>
  </conditionalFormatting>
  <conditionalFormatting sqref="L3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{DC528A32-08D5-430C-848A-145A90823309}</x14:id>
        </ext>
      </extLst>
    </cfRule>
  </conditionalFormatting>
  <conditionalFormatting sqref="M33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{69C7E647-01B7-4657-8783-A1B34C3B7570}</x14:id>
        </ext>
      </extLst>
    </cfRule>
  </conditionalFormatting>
  <conditionalFormatting sqref="L3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{C2FF6CD1-93E8-42C7-B58F-317010AA09B0}</x14:id>
        </ext>
      </extLst>
    </cfRule>
  </conditionalFormatting>
  <conditionalFormatting sqref="M33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{FA3032CF-7AF8-455E-B518-FA61B80A1F16}</x14:id>
        </ext>
      </extLst>
    </cfRule>
  </conditionalFormatting>
  <conditionalFormatting sqref="J3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{94A894FC-E667-410D-AA0C-1AC6721C82D8}</x14:id>
        </ext>
      </extLst>
    </cfRule>
  </conditionalFormatting>
  <conditionalFormatting sqref="J3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{C358BEC9-E1EE-40D8-AF69-5E06650D0308}</x14:id>
        </ext>
      </extLst>
    </cfRule>
  </conditionalFormatting>
  <conditionalFormatting sqref="L3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{73C63C9A-C48A-41B4-9220-21AEE9F64C30}</x14:id>
        </ext>
      </extLst>
    </cfRule>
  </conditionalFormatting>
  <conditionalFormatting sqref="M3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{DD2EF864-259C-45CF-B0B6-C57EC13F15EB}</x14:id>
        </ext>
      </extLst>
    </cfRule>
  </conditionalFormatting>
  <conditionalFormatting sqref="J3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{CE71BC0C-DBA8-478C-89A4-00CEEAE25BE0}</x14:id>
        </ext>
      </extLst>
    </cfRule>
  </conditionalFormatting>
  <conditionalFormatting sqref="L33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{C03B4708-6463-46AA-AA6E-F5D2D8A5E0BC}</x14:id>
        </ext>
      </extLst>
    </cfRule>
  </conditionalFormatting>
  <conditionalFormatting sqref="M33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{D50DE44D-61D1-41C3-A4DB-DFC0DC114965}</x14:id>
        </ext>
      </extLst>
    </cfRule>
  </conditionalFormatting>
  <conditionalFormatting sqref="L3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{419F2944-C454-426F-A916-3A45564ACF10}</x14:id>
        </ext>
      </extLst>
    </cfRule>
  </conditionalFormatting>
  <conditionalFormatting sqref="M3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{56F29FB6-51F4-4022-9A51-08D49B99C63D}</x14:id>
        </ext>
      </extLst>
    </cfRule>
  </conditionalFormatting>
  <conditionalFormatting sqref="J3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{CD336672-AED2-402C-A551-924D8F8AB06D}</x14:id>
        </ext>
      </extLst>
    </cfRule>
  </conditionalFormatting>
  <conditionalFormatting sqref="L3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{1743FEC9-E849-48B8-8A15-3DB7F8169B31}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{2F0B6974-5B73-4B9A-A19C-FCCEA9390571}</x14:id>
        </ext>
      </extLst>
    </cfRule>
  </conditionalFormatting>
  <conditionalFormatting sqref="M3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{857B6FA0-9158-4421-BB87-EB4C05E0FB3E}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{372618B1-AE4C-4B07-A985-4F85D2614352}</x14:id>
        </ext>
      </extLst>
    </cfRule>
  </conditionalFormatting>
  <conditionalFormatting sqref="L3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{7BFF9241-C30E-47A5-A869-CEBF933EA119}</x14:id>
        </ext>
      </extLst>
    </cfRule>
  </conditionalFormatting>
  <conditionalFormatting sqref="M34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{476B7AC8-B4FD-490A-A17A-C7E73EA2FB27}</x14:id>
        </ext>
      </extLst>
    </cfRule>
  </conditionalFormatting>
  <conditionalFormatting sqref="J3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{9C865A53-F61E-47A2-8220-37764F98EA46}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{5B448F0C-EC64-4F25-94CF-FD0B1AC9C8DA}</x14:id>
        </ext>
      </extLst>
    </cfRule>
  </conditionalFormatting>
  <conditionalFormatting sqref="J3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{DE71E25C-FACF-486A-9D35-0D8463F5A64A}</x14:id>
        </ext>
      </extLst>
    </cfRule>
  </conditionalFormatting>
  <conditionalFormatting sqref="J34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{1A032823-99E1-46D7-93ED-CA57AC5A3A77}</x14:id>
        </ext>
      </extLst>
    </cfRule>
  </conditionalFormatting>
  <conditionalFormatting sqref="L3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{8CD3C6EA-0212-4C89-8628-E09F09608452}</x14:id>
        </ext>
      </extLst>
    </cfRule>
  </conditionalFormatting>
  <conditionalFormatting sqref="M3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{F5952115-63C9-4710-9E46-974D573FC1DE}</x14:id>
        </ext>
      </extLst>
    </cfRule>
  </conditionalFormatting>
  <conditionalFormatting sqref="L3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{DED4A5FC-53DA-4483-8D31-8EFB328E8B78}</x14:id>
        </ext>
      </extLst>
    </cfRule>
  </conditionalFormatting>
  <conditionalFormatting sqref="M3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{CB1DBBCE-F4D2-418C-9DA5-C4C2F4E62858}</x14:id>
        </ext>
      </extLst>
    </cfRule>
  </conditionalFormatting>
  <conditionalFormatting sqref="J3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{B0978C44-A6DA-4989-8E13-C880B64CFE44}</x14:id>
        </ext>
      </extLst>
    </cfRule>
  </conditionalFormatting>
  <conditionalFormatting sqref="J3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{BB4AA822-55E7-4434-8770-BE068DC94122}</x14:id>
        </ext>
      </extLst>
    </cfRule>
  </conditionalFormatting>
  <conditionalFormatting sqref="L3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{C5EA2C65-2E5B-4B8F-9AEA-3BDD271A7F39}</x14:id>
        </ext>
      </extLst>
    </cfRule>
  </conditionalFormatting>
  <conditionalFormatting sqref="M3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{18F6B47A-E1B7-4BBE-9DBE-6E3A034B4FDB}</x14:id>
        </ext>
      </extLst>
    </cfRule>
  </conditionalFormatting>
  <conditionalFormatting sqref="J3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{A1DD5E46-25A3-49DE-B3CF-838A6131C9DD}</x14:id>
        </ext>
      </extLst>
    </cfRule>
  </conditionalFormatting>
  <conditionalFormatting sqref="L3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{6C683620-03BF-4B1B-A97F-49512821E9E2}</x14:id>
        </ext>
      </extLst>
    </cfRule>
  </conditionalFormatting>
  <conditionalFormatting sqref="M3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{6B240437-E844-4C84-A39D-0525055447F9}</x14:id>
        </ext>
      </extLst>
    </cfRule>
  </conditionalFormatting>
  <conditionalFormatting sqref="L3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{2726E9B5-060B-4682-9A61-B8724FDC1CBF}</x14:id>
        </ext>
      </extLst>
    </cfRule>
  </conditionalFormatting>
  <conditionalFormatting sqref="M3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{A5E7272D-6BE6-4486-8D97-FFB07C829657}</x14:id>
        </ext>
      </extLst>
    </cfRule>
  </conditionalFormatting>
  <conditionalFormatting sqref="J3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{504573CB-6E2C-4587-B951-23931C596A94}</x14:id>
        </ext>
      </extLst>
    </cfRule>
  </conditionalFormatting>
  <conditionalFormatting sqref="L3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{0CEF87A1-AC54-4019-854F-0FE92CCDA8A9}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{125AFBC0-77E8-4775-A623-A4864F2135D5}</x14:id>
        </ext>
      </extLst>
    </cfRule>
  </conditionalFormatting>
  <conditionalFormatting sqref="M35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{1CF07C4C-B57B-4575-A39D-896F4A10CAF8}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{2480CA9A-538E-4A5B-8203-BC9C7C466C50}</x14:id>
        </ext>
      </extLst>
    </cfRule>
  </conditionalFormatting>
  <conditionalFormatting sqref="L3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{14D4C31B-5931-49D6-A447-8DE8DC93E917}</x14:id>
        </ext>
      </extLst>
    </cfRule>
  </conditionalFormatting>
  <conditionalFormatting sqref="M3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{CA5A0592-E9BD-4721-AFA4-51BDFFDB5121}</x14:id>
        </ext>
      </extLst>
    </cfRule>
  </conditionalFormatting>
  <conditionalFormatting sqref="J3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{DB949B2A-883D-475E-881D-E008A457FABD}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{B92F85FE-CB91-4D0D-8568-ABD4D51E5BA2}</x14:id>
        </ext>
      </extLst>
    </cfRule>
  </conditionalFormatting>
  <conditionalFormatting sqref="J3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{F63F8EB0-5AD8-47F7-9E51-4DCF1E55B12C}</x14:id>
        </ext>
      </extLst>
    </cfRule>
  </conditionalFormatting>
  <conditionalFormatting sqref="J3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{D3DF0E31-525E-43DF-9E9D-4B7DF6BA4B6D}</x14:id>
        </ext>
      </extLst>
    </cfRule>
  </conditionalFormatting>
  <conditionalFormatting sqref="L3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{F136180F-B117-4B17-929C-320209C1F668}</x14:id>
        </ext>
      </extLst>
    </cfRule>
  </conditionalFormatting>
  <conditionalFormatting sqref="M3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{45EE6D9F-1B69-46AC-AD55-62E776125859}</x14:id>
        </ext>
      </extLst>
    </cfRule>
  </conditionalFormatting>
  <conditionalFormatting sqref="L3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{5B5BDB20-814C-4F86-8CBE-B3A5F8FEF79D}</x14:id>
        </ext>
      </extLst>
    </cfRule>
  </conditionalFormatting>
  <conditionalFormatting sqref="M3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{AE1AA1D5-2BF1-4012-8DCC-D35C13BB5132}</x14:id>
        </ext>
      </extLst>
    </cfRule>
  </conditionalFormatting>
  <conditionalFormatting sqref="J3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{34C87E58-02F9-4860-BE9F-6DCC8338B465}</x14:id>
        </ext>
      </extLst>
    </cfRule>
  </conditionalFormatting>
  <conditionalFormatting sqref="J3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{0640D365-D829-4ED7-A377-986D138FEE38}</x14:id>
        </ext>
      </extLst>
    </cfRule>
  </conditionalFormatting>
  <conditionalFormatting sqref="L3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{65D8625A-D336-439A-9C24-6B98C6240154}</x14:id>
        </ext>
      </extLst>
    </cfRule>
  </conditionalFormatting>
  <conditionalFormatting sqref="M3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{4465667D-E4BF-42DD-8BA2-0CE6AB8EEBDC}</x14:id>
        </ext>
      </extLst>
    </cfRule>
  </conditionalFormatting>
  <conditionalFormatting sqref="J3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{B8A9345F-E6D3-4A36-9FF4-44FFB5860788}</x14:id>
        </ext>
      </extLst>
    </cfRule>
  </conditionalFormatting>
  <conditionalFormatting sqref="L3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{FDDAC574-8305-4B90-AF19-4AB4E2DBEEBA}</x14:id>
        </ext>
      </extLst>
    </cfRule>
  </conditionalFormatting>
  <conditionalFormatting sqref="M3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{6E8A5928-2473-4FCE-A3CF-356FFEBC4B20}</x14:id>
        </ext>
      </extLst>
    </cfRule>
  </conditionalFormatting>
  <conditionalFormatting sqref="L3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{89585364-669E-464E-AC18-D890DB1B3F68}</x14:id>
        </ext>
      </extLst>
    </cfRule>
  </conditionalFormatting>
  <conditionalFormatting sqref="M35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{BF5CAD03-1208-4777-99F1-1EEA70E0A127}</x14:id>
        </ext>
      </extLst>
    </cfRule>
  </conditionalFormatting>
  <conditionalFormatting sqref="J3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{CE1FD031-6BFA-40D5-AB4D-0DCE102EE56D}</x14:id>
        </ext>
      </extLst>
    </cfRule>
  </conditionalFormatting>
  <conditionalFormatting sqref="L3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{1E64D41D-78FC-4065-A4C6-7617B1DADB0A}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{9C512333-02D0-443C-ACCE-9C920AD2FB97}</x14:id>
        </ext>
      </extLst>
    </cfRule>
  </conditionalFormatting>
  <conditionalFormatting sqref="M36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{31860129-330B-442B-B626-CDEE779A92E8}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{AF18A863-D9CE-4245-B93A-982ABB96E069}</x14:id>
        </ext>
      </extLst>
    </cfRule>
  </conditionalFormatting>
  <conditionalFormatting sqref="L3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{487419AA-254E-4E42-BF8E-55C54C024D45}</x14:id>
        </ext>
      </extLst>
    </cfRule>
  </conditionalFormatting>
  <conditionalFormatting sqref="M3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{CD459AC6-4339-49A4-9206-A1FF9AAD47A9}</x14:id>
        </ext>
      </extLst>
    </cfRule>
  </conditionalFormatting>
  <conditionalFormatting sqref="J3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{B8A12A28-515C-417E-9C42-3A683401913A}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{6DF7D4DE-9D6C-4030-B2BC-FA3B0690992B}</x14:id>
        </ext>
      </extLst>
    </cfRule>
  </conditionalFormatting>
  <conditionalFormatting sqref="J3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{35E7F798-EF60-4E98-AAEA-DD8BC8524B91}</x14:id>
        </ext>
      </extLst>
    </cfRule>
  </conditionalFormatting>
  <conditionalFormatting sqref="J3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{59717C21-919F-482E-A71C-EDF7902D3BB2}</x14:id>
        </ext>
      </extLst>
    </cfRule>
  </conditionalFormatting>
  <conditionalFormatting sqref="L3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{6B475453-0CD1-485F-8E28-40961DE4C051}</x14:id>
        </ext>
      </extLst>
    </cfRule>
  </conditionalFormatting>
  <conditionalFormatting sqref="M3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{426060F7-FF87-4FBC-833D-C8C1A7D190CE}</x14:id>
        </ext>
      </extLst>
    </cfRule>
  </conditionalFormatting>
  <conditionalFormatting sqref="L3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{A85376D3-2B59-450E-963B-E52329986371}</x14:id>
        </ext>
      </extLst>
    </cfRule>
  </conditionalFormatting>
  <conditionalFormatting sqref="M3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{6B484109-8F54-4137-9CCF-4BE1C45C06B9}</x14:id>
        </ext>
      </extLst>
    </cfRule>
  </conditionalFormatting>
  <conditionalFormatting sqref="J3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{AEADE10F-995D-46BD-8ED1-EDF9DADC9CC7}</x14:id>
        </ext>
      </extLst>
    </cfRule>
  </conditionalFormatting>
  <conditionalFormatting sqref="J3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{9B8A1BD6-9A1C-4C8C-80B6-876E860EA495}</x14:id>
        </ext>
      </extLst>
    </cfRule>
  </conditionalFormatting>
  <conditionalFormatting sqref="L3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{58FAFDC4-F271-4759-9047-F31324793001}</x14:id>
        </ext>
      </extLst>
    </cfRule>
  </conditionalFormatting>
  <conditionalFormatting sqref="M3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{AFA54795-08FB-4104-B8FD-8FDF74E297C8}</x14:id>
        </ext>
      </extLst>
    </cfRule>
  </conditionalFormatting>
  <conditionalFormatting sqref="J3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{829905DF-CC45-4D83-9E06-15E5980F807D}</x14:id>
        </ext>
      </extLst>
    </cfRule>
  </conditionalFormatting>
  <conditionalFormatting sqref="L3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{0D4508C4-3CCC-4045-9A21-13BA564BCA86}</x14:id>
        </ext>
      </extLst>
    </cfRule>
  </conditionalFormatting>
  <conditionalFormatting sqref="M3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{F496F163-A20C-434A-B4D8-F0E0F2130633}</x14:id>
        </ext>
      </extLst>
    </cfRule>
  </conditionalFormatting>
  <conditionalFormatting sqref="L3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{D1D44BC8-2CA6-4E7B-AB21-1609AA915A8D}</x14:id>
        </ext>
      </extLst>
    </cfRule>
  </conditionalFormatting>
  <conditionalFormatting sqref="M3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{CD64411C-641A-4935-9436-74FA159D5525}</x14:id>
        </ext>
      </extLst>
    </cfRule>
  </conditionalFormatting>
  <conditionalFormatting sqref="J3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{F2134969-B8F2-4E51-98DD-67D556DE3B57}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AC39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AD39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AE39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AC3:AC38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AD3:AD38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AE3:AE38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F558BC0-D519-45B4-B156-88591C0C8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3BED32-FA7C-40EC-8803-0CA5F0998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6BDC60-72B0-4E8B-B3D2-6B636BD2C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D0CBD0-4A25-4C9F-8BA7-905CA0F2F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8D37E85-4438-4DDE-AA0C-A1484DD68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0B8612-29A5-4C03-B102-0549F87CA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A81898DC-8980-4B3F-A799-038C16046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CA61C-62E8-43F0-A338-752B760D0D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8CF6154-05DD-4CB6-BC89-E2808078FC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8EA7BD7-8DE6-4322-AF76-AC2135330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7FF268D-6B05-48C2-8FF4-80000CBB1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B35409D-FF89-41E5-91A8-BE03B1A40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3593067-8366-4395-B962-71490887C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07694F8-1FDE-4E99-B617-651035CE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3B045A0-F086-4E47-BADC-D8CE94E0A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5CB6492-8789-499F-A336-1731B47BC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A5EA7E3-CC43-4354-AEAD-BFC3859DF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5E3E6F4-DD3A-4358-9BFC-0C514E2EA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8F5A026-AD1A-4E10-9D86-E1F48B835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2E396F-459B-4856-91EA-DCC1E4293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D4B29A-4B5B-4F91-A2A1-08EE8134A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79A16AC1-669C-4D80-902D-C4555A6EF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C318056-6ADD-44CB-A342-8C95251D00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2790E14-C656-4637-B4DB-54D861E49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BBDE2E-3EE1-4267-B752-55256131F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A393383-0A33-4A7B-80E7-6DB08E259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EB25AE0-6842-44A5-A055-187A9416C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63E62F-D42F-42A8-B3F3-4AB7936463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53B681-BB27-4144-9C5E-0BE90652C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01BB561-3A54-4C1C-91A7-11DFEC02A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E0836E2-1B27-48B0-A5A1-488421521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E25F8B-E70C-4B5D-970F-3777B48C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F5737F4C-2D34-4EA0-ABB2-89D046DE2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10E96B6-0968-4790-A4FD-B7A75A622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050D8BC-D6D7-4D9B-9304-D10337864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8E9364-5CF0-4FE8-8BEE-3ACB4F5E0F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4553D7-D8BC-4F6D-9162-E2ED496DA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2876FD-5F58-49ED-A301-C7FC7652E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B81006E-A441-4933-88DD-4FAF227A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A578B0F-7796-44F4-869A-733B4DD6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8E3B5A6-E17F-4C57-8A07-FA951F0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62B15CE-5787-4AD2-BAC7-120ABBA86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529912E-7085-4EDC-B9BB-82CC99B7B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F7D1707-33D7-4B4F-ABB1-D94833ED5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67C9DF3-EB0F-4F59-840C-DD66986CE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8221A87-5366-4881-8BF0-51D87D22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1ED832-C8D8-4ADB-BB00-B7CEC0B0C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AB8A900-67E4-4263-BB97-85400BB1F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3A0696C-4A64-4139-8BB3-8BA8A9873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A655543-F690-4DF1-859B-4467EED28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7422567-CF07-4768-BACF-EC513C8BB4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5197A07-B773-44A5-BBCD-017CBD08A9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C5C8649-13D2-4CDF-B8AC-F728C383E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CADB9B7-951F-449D-AD04-F8B096A69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3E4EB262-A77C-4A60-A751-8A4D5284C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A6528C-A84D-4B0A-BEBB-9A404423E5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D25B8DFD-F792-4D83-99BF-53E0B775FA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34C6E0D-2C36-4CF2-8A11-F480A9127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ED83385-51E7-486F-A5EF-39495880C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EC6C7A4-B6D8-4CEE-8D4F-DBA299E1A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2858F52-4109-4E80-8D15-F78EF4D64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F3F8733-3A71-448D-A739-6E95416FE5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7F74100-3041-4498-A056-BC3C992C2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6056917A-F940-4C16-9020-26C193DDF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E28D7312-C31A-4608-BE9D-76859E41F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614D302-7AE5-4C47-9CA0-22FFBCB4C3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7CE3AE96-EBC3-4821-9426-27E3534A6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7EF84640-CE3D-48F3-A1B4-3FBA4FA64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237DDCC-EF47-47C3-AA06-4132BFB6B2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4C73721E-B8B5-42E0-A01E-D3181EB00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D59DA90-B73E-4EA3-A3D9-B8F5087E30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EC98312B-11A7-4DC4-B2BB-6F6052DC3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201F082-1DAB-441D-A85A-2F39778A6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7D44E4-C62B-471F-BE2A-07E93D3B0E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D6AD710C-90AF-422B-A974-D9F95182C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67FFB6-1E83-4FCE-A3E6-8B8311E30A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5C45FCC-074E-4557-8CF9-19915342F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0EE7CC8-14F2-4A9B-AA9C-C7164B26A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96867F5-B4D3-4C00-952D-72D402B23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226DA8-7264-4D72-8E86-601194193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4D09121-3FC7-431A-8343-C6E346A14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BDCBC86-6857-4876-97E9-95EC0691A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3A86C805-6386-4D8C-B2E2-C8B0C0B87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76AF51C-FB9A-47CD-AA6F-22CC3E5655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0478F474-6B28-4CC5-AA0E-E9D80EEB12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8851E8-1069-4414-937D-3274BCB870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CA41DD60-3AC5-4C7E-A423-E91DA0307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F976EC1B-C823-4CF9-BF25-38743F170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56EB980-7D0B-4AA4-AD97-933427835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332043-1559-44C7-92BC-B206F6589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6BEAB0E-91B7-4357-BB96-50EC722C5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F746E99-0696-44AE-8062-5C214E9FD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9C617CE-436C-4330-9B47-DF3858B7D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432818FD-DF0E-43B3-AC80-FD027C2C4A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58CBA52-6130-43E2-A846-D11A0A585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5362FD9F-68C3-4773-8EEA-F062FB4D3A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5A88E2EA-12B8-4D31-A067-3825D304B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79A4E7A-002E-435B-9DF9-1CE3031C30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B5E3DA3-DB3B-4061-A36F-72ADC2976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EEF38A-8128-4740-8AE8-BE646C6EF8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E5A9F075-F0A5-4668-9A5C-98413C2AD4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D2E83507-0B52-406F-839A-6AC1E90E00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804F9F0E-C7BC-47CC-83A8-4CB42930D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CE439F-BC35-48A0-B377-82D49A1B1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AACB047-352D-4D0E-A2EC-5641E5AD2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603942D-6CD8-4EC4-A624-135387F48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E1B2F85C-5C9D-4925-BE46-5D98B4EAD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49BA96B-D421-4557-A711-78F73B86EC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B107AF31-353C-4318-9364-EBF18B858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B947EA2-318D-4FA7-8EE9-304A3B64FD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2FA6AEF1-021C-4C85-B9E2-2E263241E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03C51BB-9AFE-4F1A-BEA2-AF757BBB7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53868AC4-E4BE-444A-B43A-AAE855CB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4BCC7AC-13BC-4BDC-842B-A3B88830B6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DDDCBF7B-0C40-46E9-A945-BB391A35D9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3DFB43B1-3E7B-43D7-BAFA-3A99A522C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057D01B-5CAA-4C54-8381-FBC1C235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3AA39D6-618A-44D2-B480-AC1D6FE5C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7A7CC9C4-51C2-4A4D-A82A-A71D23566F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AFCB63A-06A5-43CB-AFE7-B56AFBE17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91438348-8C9D-4037-9EF9-C21E32759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D7F61F3-56D6-4A0A-8595-54AB9E3EE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3B02DA-DCE2-4E88-9F70-F40BA8F82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20442F-7088-479A-AAA9-BCB65F97B6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5025B7B-DD12-4E45-8AF3-DD3B18126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2B0C15C-F1A8-47A2-B26B-335295729C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B73AAE1-A13B-4FA1-B9A3-31E8E3D0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841208-42A6-4EB3-A2FB-B87052391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7118EA00-5097-4586-B2F5-7FAAA3F5B4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FCA1BD88-8143-4EA3-AAB7-0E83C79FD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3CB39BC9-22C7-46EB-BF97-176E22C55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59B08C4-0ED2-4EF3-8ADA-755DD63DD5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CB0F6B0-E3A4-49DD-A520-C4796EC52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6954A31A-83A7-46AE-9EC2-E1C77F0E5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1607E0C-4C69-439D-8925-E52B9E8AF1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E814780F-3F18-4955-BA23-529AF92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564C198-E136-457E-A96F-825D58A1F9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120037C6-8E61-40D9-BECC-E3F7A99696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8C925AC-0EEB-4B6F-AD4A-D49A1FE4B6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93557A43-8D34-43A4-8C31-607155BBE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E093FBA-6D69-4D66-BAE7-5388227EB8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851235E-EA8F-4072-8692-37A979CC2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962B778A-B81F-4E45-A749-CB085472AC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0CA357F-2C93-4C4B-AF6B-FA8A72797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EB5A526-A01B-4E65-8339-C9F4A25429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9487D42-9059-4DF5-8AF7-5E1B11D60F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2D48DA3-039E-4E5B-998C-17F6DE766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962F91-4D87-4F8F-883F-C85070CEF4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0FC18638-D16C-4500-83E1-3C4FB1143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D21A6F5-0BB3-487D-9D6F-239D8FDB0D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8713760-903C-47A6-BF72-981AD26ED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5FCB0D-10D5-4F7C-BD01-E301564E1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308F178-8410-4C2C-8EA4-AC02A63F1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3E0030C9-B473-4610-AF81-6569B77944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C92C750A-D759-4BC3-9E19-F8B56C668F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A071709-D2D6-4E26-B6C6-66CB36D894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C9F5A5C9-2513-413A-94D6-360DF6BD77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B0B10E99-C8DD-47BE-B6FD-E8478A9EE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FBBAE2F2-6BE3-4B0E-84BF-3DA94D8A1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13E604BF-C852-4AF6-9C89-4226927E9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DBD5D5F6-1A2A-4109-AC6A-9AC133365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EA058D3F-9C34-4381-90AE-8E094804B6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DA387BF3-62FB-447B-B785-E159AD57BB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6A21548-7BFE-4A92-A788-D64F01F33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FBC605A-625A-481B-BDFF-7DC9E9DB5C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A5FF027-7AEF-4E44-94EE-23A0E2892F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2858D92-549C-455E-BA58-9DD04C2EFD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498836A-FDD0-4BA7-8388-E6CCBED6C0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6C9E8351-72CE-46F9-8D78-EAD65BEFC5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467B476-A47A-4658-A445-070AD33790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33FB0DD9-1435-4A70-8BFF-D26FD59E9B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60ABDE3-E71B-4907-BC5D-8C5B481C42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78007ADE-3E86-4743-913A-E4427F845E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BEE5F2C-219C-4655-B22D-6589BDF08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C6C29F88-EAEA-487A-8409-3C8FFCF50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3B9E02-16E3-4E03-91D1-70B63874C6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056FBC5-E7ED-4520-88C7-DD3AEB571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4AD2876E-1A48-4E62-A18F-E89AE6357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4B53A8D-13AD-4D71-86D2-BDD1FC17C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4ECB2D32-6423-4FFA-B191-FC4E57529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D3B5211E-A7FE-4088-9C31-C4BFEF7AD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500430D-8170-4995-A2FF-2687F2523D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3EE85C1E-7BEE-403C-8527-384C50E562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02059DF3-CA53-47DF-99C9-F3C10708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53E419C1-75A8-4CF7-A9A3-8A37CB9AA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A0C34279-D9CB-4016-88EB-C99B5C49D7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8A0212FC-E3BF-41CD-A440-C401AE7F8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EDF995BA-7242-4DE2-870E-5052AC1B8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9AED52AA-E2BD-43A3-8ABE-F8FCDCB7B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1630C567-FDB8-4DBB-B158-AF0706E8FB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C24DB85-EDB5-44D6-8A3F-CBB32DD298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05C95C5B-1B5C-43E5-8F2F-E052A7B1AE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7CACDA4D-67B2-4624-A49E-CB26CEDC2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351AB92-DFDF-4A0D-91FE-C857F5BA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EC045E1-255F-485B-A65D-7364D900F5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3E81A1-99C4-4242-9A62-431732E15C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8F1AE91-208A-47FB-BCB0-B0525299A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8B2627FE-7D3C-41BF-B9F6-3C55D7D89E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534622C-29BB-4CD9-9427-0B8D6E2656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1D4ACD-AEB1-4C35-93E3-EA42E47D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02BFA71-3D11-47FD-8E5F-3722CE158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4C90F490-75EF-4EBA-ABDF-4019A1509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DC528A32-08D5-430C-848A-145A90823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9C7E647-01B7-4657-8783-A1B34C3B75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2FF6CD1-93E8-42C7-B58F-317010AA0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A3032CF-7AF8-455E-B518-FA61B80A1F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4A894FC-E667-410D-AA0C-1AC6721C8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358BEC9-E1EE-40D8-AF69-5E06650D0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3C63C9A-C48A-41B4-9220-21AEE9F64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D2EF864-259C-45CF-B0B6-C57EC13F15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E71BC0C-DBA8-478C-89A4-00CEEAE2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03B4708-6463-46AA-AA6E-F5D2D8A5E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50DE44D-61D1-41C3-A4DB-DFC0DC114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19F2944-C454-426F-A916-3A45564AC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6F29FB6-51F4-4022-9A51-08D49B99C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D336672-AED2-402C-A551-924D8F8AB0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1743FEC9-E849-48B8-8A15-3DB7F8169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F0B6974-5B73-4B9A-A19C-FCCEA93905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57B6FA0-9158-4421-BB87-EB4C05E0F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72618B1-AE4C-4B07-A985-4F85D26143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7BFF9241-C30E-47A5-A869-CEBF933EA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476B7AC8-B4FD-490A-A17A-C7E73EA2FB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9C865A53-F61E-47A2-8220-37764F98EA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448F0C-EC64-4F25-94CF-FD0B1AC9C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DE71E25C-FACF-486A-9D35-0D8463F5A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1A032823-99E1-46D7-93ED-CA57AC5A3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8CD3C6EA-0212-4C89-8628-E09F09608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5952115-63C9-4710-9E46-974D573FC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DED4A5FC-53DA-4483-8D31-8EFB328E8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B1DBBCE-F4D2-418C-9DA5-C4C2F4E628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B0978C44-A6DA-4989-8E13-C880B64CFE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BB4AA822-55E7-4434-8770-BE068DC94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C5EA2C65-2E5B-4B8F-9AEA-3BDD271A7F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18F6B47A-E1B7-4BBE-9DBE-6E3A034B4F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A1DD5E46-25A3-49DE-B3CF-838A6131C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6C683620-03BF-4B1B-A97F-49512821E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6B240437-E844-4C84-A39D-052505544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2726E9B5-060B-4682-9A61-B8724FDC1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A5E7272D-6BE6-4486-8D97-FFB07C8296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504573CB-6E2C-4587-B951-23931C596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0CEF87A1-AC54-4019-854F-0FE92CCDA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5AFBC0-77E8-4775-A623-A4864F213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1CF07C4C-B57B-4575-A39D-896F4A10CA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480CA9A-538E-4A5B-8203-BC9C7C466C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14D4C31B-5931-49D6-A447-8DE8DC93E9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CA5A0592-E9BD-4721-AFA4-51BDFFDB51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DB949B2A-883D-475E-881D-E008A457F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2F85FE-CB91-4D0D-8568-ABD4D51E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63F8EB0-5AD8-47F7-9E51-4DCF1E55B1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D3DF0E31-525E-43DF-9E9D-4B7DF6BA4B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136180F-B117-4B17-929C-320209C1F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5EE6D9F-1B69-46AC-AD55-62E776125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5B5BDB20-814C-4F86-8CBE-B3A5F8FEF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AE1AA1D5-2BF1-4012-8DCC-D35C13BB5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34C87E58-02F9-4860-BE9F-6DCC8338B4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0640D365-D829-4ED7-A377-986D138FEE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65D8625A-D336-439A-9C24-6B98C6240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465667D-E4BF-42DD-8BA2-0CE6AB8EEB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B8A9345F-E6D3-4A36-9FF4-44FFB5860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DDAC574-8305-4B90-AF19-4AB4E2DBE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6E8A5928-2473-4FCE-A3CF-356FFEBC4B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89585364-669E-464E-AC18-D890DB1B3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BF5CAD03-1208-4777-99F1-1EEA70E0A1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CE1FD031-6BFA-40D5-AB4D-0DCE102EE5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1E64D41D-78FC-4065-A4C6-7617B1DA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C512333-02D0-443C-ACCE-9C920AD2F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31860129-330B-442B-B626-CDEE779A92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18A863-D9CE-4245-B93A-982ABB96E06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487419AA-254E-4E42-BF8E-55C54C024D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CD459AC6-4339-49A4-9206-A1FF9AAD4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B8A12A28-515C-417E-9C42-3A6834019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F7D4DE-9D6C-4030-B2BC-FA3B069099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35E7F798-EF60-4E98-AAEA-DD8BC8524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59717C21-919F-482E-A71C-EDF7902D3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6B475453-0CD1-485F-8E28-40961DE4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426060F7-FF87-4FBC-833D-C8C1A7D19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A85376D3-2B59-450E-963B-E52329986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6B484109-8F54-4137-9CCF-4BE1C45C0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AEADE10F-995D-46BD-8ED1-EDF9DADC9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9B8A1BD6-9A1C-4C8C-80B6-876E860EA4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58FAFDC4-F271-4759-9047-F31324793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AFA54795-08FB-4104-B8FD-8FDF74E297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829905DF-CC45-4D83-9E06-15E5980F80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0D4508C4-3CCC-4045-9A21-13BA564BCA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F496F163-A20C-434A-B4D8-F0E0F21306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D1D44BC8-2CA6-4E7B-AB21-1609AA915A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CD64411C-641A-4935-9436-74FA159D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F2134969-B8F2-4E51-98DD-67D556DE3B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53CC-916A-4C39-B17F-5B96B51EB460}">
  <dimension ref="B1:Q50"/>
  <sheetViews>
    <sheetView zoomScale="90" zoomScaleNormal="9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/>
      <c r="D4" s="240" t="e">
        <f>C4/C$26</f>
        <v>#DIV/0!</v>
      </c>
      <c r="E4" s="240" t="e">
        <f>D4</f>
        <v>#DIV/0!</v>
      </c>
      <c r="F4" s="241" t="e">
        <f t="shared" ref="F4:F12" si="0">IF(AND(E4&lt;=0),"C",IF(E4&lt;=0.8,"A",IF(E4&lt;=0.95,"B","C")))</f>
        <v>#DIV/0!</v>
      </c>
      <c r="G4" s="241" t="e">
        <f>VLOOKUP(B$4:B$25,I$4:M$25,5,0)</f>
        <v>#DIV/0!</v>
      </c>
      <c r="I4" s="238" t="s">
        <v>38</v>
      </c>
      <c r="J4" s="239"/>
      <c r="K4" s="240" t="e">
        <f>J4/J$26</f>
        <v>#DIV/0!</v>
      </c>
      <c r="L4" s="240" t="e">
        <f>K4</f>
        <v>#DIV/0!</v>
      </c>
      <c r="M4" s="241" t="e">
        <f t="shared" ref="M4:M12" si="1">_xlfn.IFS(L4&lt;80%,"A",L4&lt;=95%,"B",L4&gt;95%,"C")</f>
        <v>#DIV/0!</v>
      </c>
    </row>
    <row r="5" spans="2:17" ht="28.5" customHeight="1" outlineLevel="1" thickBot="1">
      <c r="B5" s="238" t="s">
        <v>39</v>
      </c>
      <c r="C5" s="239"/>
      <c r="D5" s="240" t="e">
        <f>C5/C$26</f>
        <v>#DIV/0!</v>
      </c>
      <c r="E5" s="240" t="e">
        <f>D5+E4</f>
        <v>#DIV/0!</v>
      </c>
      <c r="F5" s="241" t="e">
        <f t="shared" si="0"/>
        <v>#DIV/0!</v>
      </c>
      <c r="G5" s="241" t="e">
        <f>VLOOKUP(B$4:B$25,I$4:M$25,5,0)</f>
        <v>#DIV/0!</v>
      </c>
      <c r="I5" s="238" t="s">
        <v>39</v>
      </c>
      <c r="J5" s="239"/>
      <c r="K5" s="240" t="e">
        <f>J5/J$26</f>
        <v>#DIV/0!</v>
      </c>
      <c r="L5" s="240" t="e">
        <f>K5+L4</f>
        <v>#DIV/0!</v>
      </c>
      <c r="M5" s="241" t="e">
        <f t="shared" si="1"/>
        <v>#DIV/0!</v>
      </c>
    </row>
    <row r="6" spans="2:17" ht="28.5" customHeight="1" outlineLevel="1" thickBot="1">
      <c r="B6" s="238" t="s">
        <v>40</v>
      </c>
      <c r="C6" s="239"/>
      <c r="D6" s="240" t="e">
        <f>C6/C$26</f>
        <v>#DIV/0!</v>
      </c>
      <c r="E6" s="240" t="e">
        <f t="shared" ref="E6:E25" si="2">D6+E5</f>
        <v>#DIV/0!</v>
      </c>
      <c r="F6" s="241" t="e">
        <f t="shared" si="0"/>
        <v>#DIV/0!</v>
      </c>
      <c r="G6" s="241" t="e">
        <f>VLOOKUP(B$4:B$25,I$4:M$25,5,0)</f>
        <v>#DIV/0!</v>
      </c>
      <c r="I6" s="238" t="s">
        <v>40</v>
      </c>
      <c r="J6" s="239"/>
      <c r="K6" s="240" t="e">
        <f>J6/J$26</f>
        <v>#DIV/0!</v>
      </c>
      <c r="L6" s="240" t="e">
        <f t="shared" ref="L6:L25" si="3">K6+L5</f>
        <v>#DIV/0!</v>
      </c>
      <c r="M6" s="241" t="e">
        <f t="shared" si="1"/>
        <v>#DIV/0!</v>
      </c>
    </row>
    <row r="7" spans="2:17" ht="28.5" customHeight="1" outlineLevel="1" thickBot="1">
      <c r="B7" s="238" t="s">
        <v>41</v>
      </c>
      <c r="C7" s="239"/>
      <c r="D7" s="240" t="e">
        <f>C7/C$26</f>
        <v>#DIV/0!</v>
      </c>
      <c r="E7" s="240" t="e">
        <f t="shared" si="2"/>
        <v>#DIV/0!</v>
      </c>
      <c r="F7" s="241" t="e">
        <f t="shared" si="0"/>
        <v>#DIV/0!</v>
      </c>
      <c r="G7" s="241" t="e">
        <f>VLOOKUP(B$4:B$25,I$4:M$25,5,0)</f>
        <v>#DIV/0!</v>
      </c>
      <c r="I7" s="238" t="s">
        <v>41</v>
      </c>
      <c r="J7" s="239"/>
      <c r="K7" s="240" t="e">
        <f>J7/J$26</f>
        <v>#DIV/0!</v>
      </c>
      <c r="L7" s="240" t="e">
        <f t="shared" si="3"/>
        <v>#DIV/0!</v>
      </c>
      <c r="M7" s="241" t="e">
        <f t="shared" si="1"/>
        <v>#DIV/0!</v>
      </c>
    </row>
    <row r="8" spans="2:17" ht="28.5" customHeight="1" outlineLevel="1" thickBot="1">
      <c r="B8" s="238" t="s">
        <v>42</v>
      </c>
      <c r="C8" s="239"/>
      <c r="D8" s="240" t="e">
        <f>C8/C$26</f>
        <v>#DIV/0!</v>
      </c>
      <c r="E8" s="240" t="e">
        <f t="shared" si="2"/>
        <v>#DIV/0!</v>
      </c>
      <c r="F8" s="241" t="e">
        <f t="shared" si="0"/>
        <v>#DIV/0!</v>
      </c>
      <c r="G8" s="241" t="e">
        <f>VLOOKUP(B$4:B$25,I$4:M$25,5,0)</f>
        <v>#DIV/0!</v>
      </c>
      <c r="I8" s="238" t="s">
        <v>42</v>
      </c>
      <c r="J8" s="239"/>
      <c r="K8" s="240" t="e">
        <f>J8/J$26</f>
        <v>#DIV/0!</v>
      </c>
      <c r="L8" s="240" t="e">
        <f t="shared" si="3"/>
        <v>#DIV/0!</v>
      </c>
      <c r="M8" s="241" t="e">
        <f t="shared" si="1"/>
        <v>#DIV/0!</v>
      </c>
    </row>
    <row r="9" spans="2:17" ht="28.5" customHeight="1" outlineLevel="1" thickBot="1">
      <c r="B9" s="238" t="s">
        <v>43</v>
      </c>
      <c r="C9" s="239"/>
      <c r="D9" s="240" t="e">
        <f t="shared" ref="D9:D25" si="4">C9/C$26</f>
        <v>#DIV/0!</v>
      </c>
      <c r="E9" s="240" t="e">
        <f t="shared" si="2"/>
        <v>#DIV/0!</v>
      </c>
      <c r="F9" s="241" t="e">
        <f t="shared" si="0"/>
        <v>#DIV/0!</v>
      </c>
      <c r="G9" s="241" t="e">
        <f t="shared" ref="G9:G25" si="5">VLOOKUP(B$4:B$25,I$4:M$25,5,0)</f>
        <v>#DIV/0!</v>
      </c>
      <c r="I9" s="238" t="s">
        <v>43</v>
      </c>
      <c r="J9" s="239"/>
      <c r="K9" s="240" t="e">
        <f t="shared" ref="K9:K25" si="6">J9/J$26</f>
        <v>#DIV/0!</v>
      </c>
      <c r="L9" s="240" t="e">
        <f t="shared" si="3"/>
        <v>#DIV/0!</v>
      </c>
      <c r="M9" s="241" t="e">
        <f t="shared" si="1"/>
        <v>#DIV/0!</v>
      </c>
    </row>
    <row r="10" spans="2:17" ht="28.5" customHeight="1" outlineLevel="1" thickBot="1">
      <c r="B10" s="238" t="s">
        <v>44</v>
      </c>
      <c r="C10" s="239"/>
      <c r="D10" s="240" t="e">
        <f t="shared" si="4"/>
        <v>#DIV/0!</v>
      </c>
      <c r="E10" s="240" t="e">
        <f t="shared" si="2"/>
        <v>#DIV/0!</v>
      </c>
      <c r="F10" s="241" t="e">
        <f t="shared" si="0"/>
        <v>#DIV/0!</v>
      </c>
      <c r="G10" s="241" t="e">
        <f t="shared" si="5"/>
        <v>#DIV/0!</v>
      </c>
      <c r="I10" s="238" t="s">
        <v>44</v>
      </c>
      <c r="J10" s="239"/>
      <c r="K10" s="240" t="e">
        <f t="shared" si="6"/>
        <v>#DIV/0!</v>
      </c>
      <c r="L10" s="240" t="e">
        <f t="shared" si="3"/>
        <v>#DIV/0!</v>
      </c>
      <c r="M10" s="241" t="e">
        <f t="shared" si="1"/>
        <v>#DIV/0!</v>
      </c>
    </row>
    <row r="11" spans="2:17" ht="28.5" customHeight="1" outlineLevel="1" thickBot="1">
      <c r="B11" s="238" t="s">
        <v>45</v>
      </c>
      <c r="C11" s="239"/>
      <c r="D11" s="240" t="e">
        <f t="shared" si="4"/>
        <v>#DIV/0!</v>
      </c>
      <c r="E11" s="240" t="e">
        <f>D11+E8</f>
        <v>#DIV/0!</v>
      </c>
      <c r="F11" s="241" t="e">
        <f t="shared" si="0"/>
        <v>#DIV/0!</v>
      </c>
      <c r="G11" s="241" t="e">
        <f t="shared" si="5"/>
        <v>#DIV/0!</v>
      </c>
      <c r="I11" s="238" t="s">
        <v>45</v>
      </c>
      <c r="J11" s="239"/>
      <c r="K11" s="240" t="e">
        <f t="shared" si="6"/>
        <v>#DIV/0!</v>
      </c>
      <c r="L11" s="240" t="e">
        <f>K11+L8</f>
        <v>#DIV/0!</v>
      </c>
      <c r="M11" s="241" t="e">
        <f t="shared" si="1"/>
        <v>#DIV/0!</v>
      </c>
    </row>
    <row r="12" spans="2:17" ht="28.5" customHeight="1" outlineLevel="1" thickBot="1">
      <c r="B12" s="238" t="s">
        <v>46</v>
      </c>
      <c r="C12" s="239"/>
      <c r="D12" s="240" t="e">
        <f t="shared" si="4"/>
        <v>#DIV/0!</v>
      </c>
      <c r="E12" s="240" t="e">
        <f t="shared" si="2"/>
        <v>#DIV/0!</v>
      </c>
      <c r="F12" s="241" t="e">
        <f t="shared" si="0"/>
        <v>#DIV/0!</v>
      </c>
      <c r="G12" s="241" t="e">
        <f t="shared" si="5"/>
        <v>#DIV/0!</v>
      </c>
      <c r="I12" s="238" t="s">
        <v>46</v>
      </c>
      <c r="J12" s="239"/>
      <c r="K12" s="240" t="e">
        <f t="shared" si="6"/>
        <v>#DIV/0!</v>
      </c>
      <c r="L12" s="240" t="e">
        <f t="shared" si="3"/>
        <v>#DIV/0!</v>
      </c>
      <c r="M12" s="241" t="e">
        <f t="shared" si="1"/>
        <v>#DIV/0!</v>
      </c>
    </row>
    <row r="13" spans="2:17" ht="15" outlineLevel="1" thickBot="1">
      <c r="B13" s="238" t="s">
        <v>47</v>
      </c>
      <c r="C13" s="239"/>
      <c r="D13" s="240" t="e">
        <f t="shared" si="4"/>
        <v>#DIV/0!</v>
      </c>
      <c r="E13" s="240" t="e">
        <f t="shared" si="2"/>
        <v>#DIV/0!</v>
      </c>
      <c r="F13" s="241" t="e">
        <f>IF(AND(E13&lt;=0),"C",IF(E13&lt;=0.8,"A",IF(E13&lt;=0.95,"B","C")))</f>
        <v>#DIV/0!</v>
      </c>
      <c r="G13" s="241" t="e">
        <f t="shared" si="5"/>
        <v>#DIV/0!</v>
      </c>
      <c r="I13" s="238" t="s">
        <v>47</v>
      </c>
      <c r="J13" s="239"/>
      <c r="K13" s="240" t="e">
        <f t="shared" si="6"/>
        <v>#DIV/0!</v>
      </c>
      <c r="L13" s="240" t="e">
        <f t="shared" si="3"/>
        <v>#DIV/0!</v>
      </c>
      <c r="M13" s="241" t="e">
        <f>_xlfn.IFS(L13&lt;80%,"A",L13&lt;=95%,"B",L13&gt;95%,"C")</f>
        <v>#DIV/0!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/>
      <c r="D14" s="240" t="e">
        <f t="shared" si="4"/>
        <v>#DIV/0!</v>
      </c>
      <c r="E14" s="240" t="e">
        <f t="shared" si="2"/>
        <v>#DIV/0!</v>
      </c>
      <c r="F14" s="241" t="e">
        <f t="shared" ref="F14:F25" si="7">IF(AND(E14&lt;=0),"C",IF(E14&lt;=0.8,"A",IF(E14&lt;=0.95,"B","C")))</f>
        <v>#DIV/0!</v>
      </c>
      <c r="G14" s="241" t="e">
        <f t="shared" si="5"/>
        <v>#DIV/0!</v>
      </c>
      <c r="I14" s="238" t="s">
        <v>48</v>
      </c>
      <c r="J14" s="239"/>
      <c r="K14" s="240" t="e">
        <f t="shared" si="6"/>
        <v>#DIV/0!</v>
      </c>
      <c r="L14" s="240" t="e">
        <f t="shared" si="3"/>
        <v>#DIV/0!</v>
      </c>
      <c r="M14" s="241" t="e">
        <f t="shared" ref="M14:M25" si="8">_xlfn.IFS(L14&lt;80%,"A",L14&lt;=95%,"B",L14&gt;95%,"C")</f>
        <v>#DIV/0!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/>
      <c r="D15" s="240" t="e">
        <f t="shared" si="4"/>
        <v>#DIV/0!</v>
      </c>
      <c r="E15" s="240" t="e">
        <f t="shared" si="2"/>
        <v>#DIV/0!</v>
      </c>
      <c r="F15" s="241" t="e">
        <f t="shared" si="7"/>
        <v>#DIV/0!</v>
      </c>
      <c r="G15" s="241" t="e">
        <f t="shared" si="5"/>
        <v>#DIV/0!</v>
      </c>
      <c r="I15" s="238" t="s">
        <v>49</v>
      </c>
      <c r="J15" s="239"/>
      <c r="K15" s="240" t="e">
        <f t="shared" si="6"/>
        <v>#DIV/0!</v>
      </c>
      <c r="L15" s="240" t="e">
        <f t="shared" si="3"/>
        <v>#DIV/0!</v>
      </c>
      <c r="M15" s="241" t="e">
        <f t="shared" si="8"/>
        <v>#DIV/0!</v>
      </c>
      <c r="P15" s="245" t="s">
        <v>334</v>
      </c>
      <c r="Q15" s="243">
        <v>0.05</v>
      </c>
    </row>
    <row r="16" spans="2:17" ht="26.5" outlineLevel="1" thickBot="1">
      <c r="B16" s="238" t="s">
        <v>50</v>
      </c>
      <c r="C16" s="239"/>
      <c r="D16" s="240" t="e">
        <f t="shared" si="4"/>
        <v>#DIV/0!</v>
      </c>
      <c r="E16" s="240" t="e">
        <f t="shared" si="2"/>
        <v>#DIV/0!</v>
      </c>
      <c r="F16" s="241" t="e">
        <f t="shared" si="7"/>
        <v>#DIV/0!</v>
      </c>
      <c r="G16" s="241" t="e">
        <f t="shared" si="5"/>
        <v>#DIV/0!</v>
      </c>
      <c r="I16" s="238" t="s">
        <v>50</v>
      </c>
      <c r="J16" s="239"/>
      <c r="K16" s="240" t="e">
        <f t="shared" si="6"/>
        <v>#DIV/0!</v>
      </c>
      <c r="L16" s="240" t="e">
        <f t="shared" si="3"/>
        <v>#DIV/0!</v>
      </c>
      <c r="M16" s="241" t="e">
        <f t="shared" si="8"/>
        <v>#DIV/0!</v>
      </c>
      <c r="P16" s="246"/>
      <c r="Q16" s="240"/>
    </row>
    <row r="17" spans="2:17" ht="15" outlineLevel="1" thickBot="1">
      <c r="B17" s="238" t="s">
        <v>51</v>
      </c>
      <c r="C17" s="239"/>
      <c r="D17" s="240" t="e">
        <f t="shared" si="4"/>
        <v>#DIV/0!</v>
      </c>
      <c r="E17" s="240" t="e">
        <f t="shared" si="2"/>
        <v>#DIV/0!</v>
      </c>
      <c r="F17" s="241" t="e">
        <f t="shared" si="7"/>
        <v>#DIV/0!</v>
      </c>
      <c r="G17" s="241" t="e">
        <f t="shared" si="5"/>
        <v>#DIV/0!</v>
      </c>
      <c r="I17" s="238" t="s">
        <v>51</v>
      </c>
      <c r="J17" s="239"/>
      <c r="K17" s="240" t="e">
        <f t="shared" si="6"/>
        <v>#DIV/0!</v>
      </c>
      <c r="L17" s="240" t="e">
        <f t="shared" si="3"/>
        <v>#DIV/0!</v>
      </c>
      <c r="M17" s="241" t="e">
        <f t="shared" si="8"/>
        <v>#DIV/0!</v>
      </c>
      <c r="P17" s="246"/>
      <c r="Q17" s="240"/>
    </row>
    <row r="18" spans="2:17" ht="15" outlineLevel="1" thickBot="1">
      <c r="B18" s="238" t="s">
        <v>52</v>
      </c>
      <c r="C18" s="239"/>
      <c r="D18" s="240" t="e">
        <f t="shared" si="4"/>
        <v>#DIV/0!</v>
      </c>
      <c r="E18" s="240" t="e">
        <f t="shared" si="2"/>
        <v>#DIV/0!</v>
      </c>
      <c r="F18" s="241" t="e">
        <f t="shared" si="7"/>
        <v>#DIV/0!</v>
      </c>
      <c r="G18" s="241" t="e">
        <f t="shared" si="5"/>
        <v>#DIV/0!</v>
      </c>
      <c r="I18" s="238" t="s">
        <v>52</v>
      </c>
      <c r="J18" s="239"/>
      <c r="K18" s="240" t="e">
        <f t="shared" si="6"/>
        <v>#DIV/0!</v>
      </c>
      <c r="L18" s="240" t="e">
        <f t="shared" si="3"/>
        <v>#DIV/0!</v>
      </c>
      <c r="M18" s="241" t="e">
        <f t="shared" si="8"/>
        <v>#DIV/0!</v>
      </c>
      <c r="P18" s="246"/>
      <c r="Q18" s="240"/>
    </row>
    <row r="19" spans="2:17" ht="15" outlineLevel="1" thickBot="1">
      <c r="B19" s="238" t="s">
        <v>53</v>
      </c>
      <c r="C19" s="239"/>
      <c r="D19" s="240" t="e">
        <f t="shared" si="4"/>
        <v>#DIV/0!</v>
      </c>
      <c r="E19" s="240" t="e">
        <f t="shared" si="2"/>
        <v>#DIV/0!</v>
      </c>
      <c r="F19" s="241" t="e">
        <f t="shared" si="7"/>
        <v>#DIV/0!</v>
      </c>
      <c r="G19" s="241" t="e">
        <f t="shared" si="5"/>
        <v>#DIV/0!</v>
      </c>
      <c r="I19" s="238" t="s">
        <v>53</v>
      </c>
      <c r="J19" s="239"/>
      <c r="K19" s="240" t="e">
        <f t="shared" si="6"/>
        <v>#DIV/0!</v>
      </c>
      <c r="L19" s="240" t="e">
        <f t="shared" si="3"/>
        <v>#DIV/0!</v>
      </c>
      <c r="M19" s="241" t="e">
        <f t="shared" si="8"/>
        <v>#DIV/0!</v>
      </c>
      <c r="P19" s="246"/>
      <c r="Q19" s="240"/>
    </row>
    <row r="20" spans="2:17" ht="15" outlineLevel="1" thickBot="1">
      <c r="B20" s="238" t="s">
        <v>54</v>
      </c>
      <c r="C20" s="239"/>
      <c r="D20" s="240" t="e">
        <f t="shared" si="4"/>
        <v>#DIV/0!</v>
      </c>
      <c r="E20" s="240" t="e">
        <f t="shared" si="2"/>
        <v>#DIV/0!</v>
      </c>
      <c r="F20" s="241" t="e">
        <f t="shared" si="7"/>
        <v>#DIV/0!</v>
      </c>
      <c r="G20" s="241" t="e">
        <f t="shared" si="5"/>
        <v>#DIV/0!</v>
      </c>
      <c r="I20" s="238" t="s">
        <v>54</v>
      </c>
      <c r="J20" s="239"/>
      <c r="K20" s="240" t="e">
        <f t="shared" si="6"/>
        <v>#DIV/0!</v>
      </c>
      <c r="L20" s="240" t="e">
        <f t="shared" si="3"/>
        <v>#DIV/0!</v>
      </c>
      <c r="M20" s="241" t="e">
        <f t="shared" si="8"/>
        <v>#DIV/0!</v>
      </c>
      <c r="P20" s="246"/>
      <c r="Q20" s="240"/>
    </row>
    <row r="21" spans="2:17" ht="15" outlineLevel="1" thickBot="1">
      <c r="B21" s="238" t="s">
        <v>55</v>
      </c>
      <c r="C21" s="239"/>
      <c r="D21" s="240" t="e">
        <f t="shared" si="4"/>
        <v>#DIV/0!</v>
      </c>
      <c r="E21" s="240" t="e">
        <f t="shared" si="2"/>
        <v>#DIV/0!</v>
      </c>
      <c r="F21" s="241" t="e">
        <f t="shared" si="7"/>
        <v>#DIV/0!</v>
      </c>
      <c r="G21" s="241" t="e">
        <f t="shared" si="5"/>
        <v>#DIV/0!</v>
      </c>
      <c r="I21" s="238" t="s">
        <v>55</v>
      </c>
      <c r="J21" s="239"/>
      <c r="K21" s="240" t="e">
        <f t="shared" si="6"/>
        <v>#DIV/0!</v>
      </c>
      <c r="L21" s="240" t="e">
        <f t="shared" si="3"/>
        <v>#DIV/0!</v>
      </c>
      <c r="M21" s="241" t="e">
        <f t="shared" si="8"/>
        <v>#DIV/0!</v>
      </c>
      <c r="P21" s="246"/>
      <c r="Q21" s="240"/>
    </row>
    <row r="22" spans="2:17" ht="15" outlineLevel="1" thickBot="1">
      <c r="B22" s="238" t="s">
        <v>56</v>
      </c>
      <c r="C22" s="239"/>
      <c r="D22" s="240" t="e">
        <f t="shared" si="4"/>
        <v>#DIV/0!</v>
      </c>
      <c r="E22" s="240" t="e">
        <f t="shared" si="2"/>
        <v>#DIV/0!</v>
      </c>
      <c r="F22" s="241" t="e">
        <f t="shared" si="7"/>
        <v>#DIV/0!</v>
      </c>
      <c r="G22" s="241" t="e">
        <f t="shared" si="5"/>
        <v>#DIV/0!</v>
      </c>
      <c r="I22" s="238" t="s">
        <v>56</v>
      </c>
      <c r="J22" s="239"/>
      <c r="K22" s="240" t="e">
        <f t="shared" si="6"/>
        <v>#DIV/0!</v>
      </c>
      <c r="L22" s="240" t="e">
        <f t="shared" si="3"/>
        <v>#DIV/0!</v>
      </c>
      <c r="M22" s="241" t="e">
        <f t="shared" si="8"/>
        <v>#DIV/0!</v>
      </c>
      <c r="P22" s="246"/>
      <c r="Q22" s="240"/>
    </row>
    <row r="23" spans="2:17" ht="15" outlineLevel="1" thickBot="1">
      <c r="B23" s="238" t="s">
        <v>57</v>
      </c>
      <c r="C23" s="239"/>
      <c r="D23" s="240" t="e">
        <f t="shared" si="4"/>
        <v>#DIV/0!</v>
      </c>
      <c r="E23" s="240" t="e">
        <f t="shared" si="2"/>
        <v>#DIV/0!</v>
      </c>
      <c r="F23" s="241" t="e">
        <f t="shared" si="7"/>
        <v>#DIV/0!</v>
      </c>
      <c r="G23" s="241" t="e">
        <f t="shared" si="5"/>
        <v>#DIV/0!</v>
      </c>
      <c r="I23" s="238" t="s">
        <v>57</v>
      </c>
      <c r="J23" s="239"/>
      <c r="K23" s="240" t="e">
        <f t="shared" si="6"/>
        <v>#DIV/0!</v>
      </c>
      <c r="L23" s="240" t="e">
        <f t="shared" si="3"/>
        <v>#DIV/0!</v>
      </c>
      <c r="M23" s="241" t="e">
        <f t="shared" si="8"/>
        <v>#DIV/0!</v>
      </c>
      <c r="P23" s="246"/>
      <c r="Q23" s="240"/>
    </row>
    <row r="24" spans="2:17" ht="15" outlineLevel="1" thickBot="1">
      <c r="B24" s="238" t="s">
        <v>58</v>
      </c>
      <c r="C24" s="239"/>
      <c r="D24" s="240" t="e">
        <f t="shared" si="4"/>
        <v>#DIV/0!</v>
      </c>
      <c r="E24" s="240" t="e">
        <f t="shared" si="2"/>
        <v>#DIV/0!</v>
      </c>
      <c r="F24" s="241" t="e">
        <f t="shared" si="7"/>
        <v>#DIV/0!</v>
      </c>
      <c r="G24" s="241" t="e">
        <f t="shared" si="5"/>
        <v>#DIV/0!</v>
      </c>
      <c r="I24" s="238" t="s">
        <v>58</v>
      </c>
      <c r="J24" s="239"/>
      <c r="K24" s="240" t="e">
        <f t="shared" si="6"/>
        <v>#DIV/0!</v>
      </c>
      <c r="L24" s="240" t="e">
        <f t="shared" si="3"/>
        <v>#DIV/0!</v>
      </c>
      <c r="M24" s="241" t="e">
        <f t="shared" si="8"/>
        <v>#DIV/0!</v>
      </c>
      <c r="P24" s="246"/>
      <c r="Q24" s="240"/>
    </row>
    <row r="25" spans="2:17" ht="15" outlineLevel="1" thickBot="1">
      <c r="B25" s="238" t="s">
        <v>59</v>
      </c>
      <c r="C25" s="239"/>
      <c r="D25" s="240" t="e">
        <f t="shared" si="4"/>
        <v>#DIV/0!</v>
      </c>
      <c r="E25" s="240" t="e">
        <f t="shared" si="2"/>
        <v>#DIV/0!</v>
      </c>
      <c r="F25" s="241" t="e">
        <f t="shared" si="7"/>
        <v>#DIV/0!</v>
      </c>
      <c r="G25" s="241" t="e">
        <f t="shared" si="5"/>
        <v>#DIV/0!</v>
      </c>
      <c r="I25" s="238" t="s">
        <v>59</v>
      </c>
      <c r="J25" s="239"/>
      <c r="K25" s="240" t="e">
        <f t="shared" si="6"/>
        <v>#DIV/0!</v>
      </c>
      <c r="L25" s="240" t="e">
        <f t="shared" si="3"/>
        <v>#DIV/0!</v>
      </c>
      <c r="M25" s="241" t="e">
        <f t="shared" si="8"/>
        <v>#DIV/0!</v>
      </c>
      <c r="P25" s="246"/>
      <c r="Q25" s="240"/>
    </row>
    <row r="26" spans="2:17" outlineLevel="1">
      <c r="C26" s="247">
        <f>SUM(C4:C25)</f>
        <v>0</v>
      </c>
      <c r="D26" s="248" t="e">
        <f>SUM(D4:D25)</f>
        <v>#DIV/0!</v>
      </c>
      <c r="J26" s="247">
        <f>SUM(J4:J25)</f>
        <v>0</v>
      </c>
      <c r="K26" s="248" t="e">
        <f>SUM(K4:K25)</f>
        <v>#DIV/0!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61</v>
      </c>
      <c r="C30" s="239"/>
      <c r="D30" s="240" t="e">
        <f>C30/C$50</f>
        <v>#DIV/0!</v>
      </c>
      <c r="E30" s="240" t="e">
        <f>D30</f>
        <v>#DIV/0!</v>
      </c>
      <c r="F30" s="241" t="e">
        <f t="shared" ref="F30:F36" si="9">IF(AND(E30&lt;=0),"C",IF(E30&lt;=0.8,"A",IF(E30&lt;=0.95,"B","C")))</f>
        <v>#DIV/0!</v>
      </c>
      <c r="G30" s="241" t="e">
        <f>VLOOKUP(B$30:B$50,I$30:M$50,5,0)</f>
        <v>#DIV/0!</v>
      </c>
      <c r="I30" s="238" t="s">
        <v>61</v>
      </c>
      <c r="J30" s="239"/>
      <c r="K30" s="240" t="e">
        <f>J30/J$50</f>
        <v>#DIV/0!</v>
      </c>
      <c r="L30" s="240" t="e">
        <f>K30</f>
        <v>#DIV/0!</v>
      </c>
      <c r="M30" s="241" t="e">
        <f t="shared" ref="M30:M36" si="10">_xlfn.IFS(L30&lt;80%,"A",L30&lt;=95%,"B",L30&gt;95%,"C")</f>
        <v>#DIV/0!</v>
      </c>
    </row>
    <row r="31" spans="2:17" ht="26.5" thickBot="1">
      <c r="B31" s="238" t="s">
        <v>62</v>
      </c>
      <c r="C31" s="239"/>
      <c r="D31" s="240" t="e">
        <f t="shared" ref="D31:D49" si="11">C31/C$50</f>
        <v>#DIV/0!</v>
      </c>
      <c r="E31" s="240" t="e">
        <f>D31+E30</f>
        <v>#DIV/0!</v>
      </c>
      <c r="F31" s="241" t="e">
        <f t="shared" si="9"/>
        <v>#DIV/0!</v>
      </c>
      <c r="G31" s="241" t="e">
        <f t="shared" ref="G31:G49" si="12">VLOOKUP(B$30:B$50,I$30:M$50,5,0)</f>
        <v>#DIV/0!</v>
      </c>
      <c r="I31" s="238" t="s">
        <v>62</v>
      </c>
      <c r="J31" s="239"/>
      <c r="K31" s="240" t="e">
        <f t="shared" ref="K31:K49" si="13">J31/J$50</f>
        <v>#DIV/0!</v>
      </c>
      <c r="L31" s="240" t="e">
        <f>K31+L30</f>
        <v>#DIV/0!</v>
      </c>
      <c r="M31" s="241" t="e">
        <f t="shared" si="10"/>
        <v>#DIV/0!</v>
      </c>
    </row>
    <row r="32" spans="2:17" ht="26.5" thickBot="1">
      <c r="B32" s="238" t="s">
        <v>63</v>
      </c>
      <c r="C32" s="239"/>
      <c r="D32" s="240" t="e">
        <f t="shared" si="11"/>
        <v>#DIV/0!</v>
      </c>
      <c r="E32" s="240" t="e">
        <f t="shared" ref="E32:E49" si="14">D32+E31</f>
        <v>#DIV/0!</v>
      </c>
      <c r="F32" s="241" t="e">
        <f t="shared" si="9"/>
        <v>#DIV/0!</v>
      </c>
      <c r="G32" s="241" t="e">
        <f t="shared" si="12"/>
        <v>#DIV/0!</v>
      </c>
      <c r="I32" s="238" t="s">
        <v>63</v>
      </c>
      <c r="J32" s="239"/>
      <c r="K32" s="240" t="e">
        <f t="shared" si="13"/>
        <v>#DIV/0!</v>
      </c>
      <c r="L32" s="240" t="e">
        <f t="shared" ref="L32:L49" si="15">K32+L31</f>
        <v>#DIV/0!</v>
      </c>
      <c r="M32" s="241" t="e">
        <f t="shared" si="10"/>
        <v>#DIV/0!</v>
      </c>
    </row>
    <row r="33" spans="2:13" ht="15" thickBot="1">
      <c r="B33" s="238" t="s">
        <v>64</v>
      </c>
      <c r="C33" s="239"/>
      <c r="D33" s="240" t="e">
        <f t="shared" si="11"/>
        <v>#DIV/0!</v>
      </c>
      <c r="E33" s="240" t="e">
        <f t="shared" si="14"/>
        <v>#DIV/0!</v>
      </c>
      <c r="F33" s="241" t="e">
        <f t="shared" si="9"/>
        <v>#DIV/0!</v>
      </c>
      <c r="G33" s="241" t="e">
        <f t="shared" si="12"/>
        <v>#DIV/0!</v>
      </c>
      <c r="I33" s="238" t="s">
        <v>64</v>
      </c>
      <c r="J33" s="239"/>
      <c r="K33" s="240" t="e">
        <f t="shared" si="13"/>
        <v>#DIV/0!</v>
      </c>
      <c r="L33" s="240" t="e">
        <f t="shared" si="15"/>
        <v>#DIV/0!</v>
      </c>
      <c r="M33" s="241" t="e">
        <f t="shared" si="10"/>
        <v>#DIV/0!</v>
      </c>
    </row>
    <row r="34" spans="2:13" ht="15" thickBot="1">
      <c r="B34" s="238" t="s">
        <v>65</v>
      </c>
      <c r="C34" s="239"/>
      <c r="D34" s="240" t="e">
        <f t="shared" si="11"/>
        <v>#DIV/0!</v>
      </c>
      <c r="E34" s="240" t="e">
        <f t="shared" si="14"/>
        <v>#DIV/0!</v>
      </c>
      <c r="F34" s="241" t="e">
        <f t="shared" si="9"/>
        <v>#DIV/0!</v>
      </c>
      <c r="G34" s="241" t="e">
        <f t="shared" si="12"/>
        <v>#DIV/0!</v>
      </c>
      <c r="I34" s="238" t="s">
        <v>65</v>
      </c>
      <c r="J34" s="239"/>
      <c r="K34" s="240" t="e">
        <f t="shared" si="13"/>
        <v>#DIV/0!</v>
      </c>
      <c r="L34" s="240" t="e">
        <f t="shared" si="15"/>
        <v>#DIV/0!</v>
      </c>
      <c r="M34" s="241" t="e">
        <f t="shared" si="10"/>
        <v>#DIV/0!</v>
      </c>
    </row>
    <row r="35" spans="2:13" ht="15" thickBot="1">
      <c r="B35" s="238" t="s">
        <v>66</v>
      </c>
      <c r="C35" s="239"/>
      <c r="D35" s="240" t="e">
        <f t="shared" si="11"/>
        <v>#DIV/0!</v>
      </c>
      <c r="E35" s="240" t="e">
        <f t="shared" si="14"/>
        <v>#DIV/0!</v>
      </c>
      <c r="F35" s="241" t="e">
        <f t="shared" si="9"/>
        <v>#DIV/0!</v>
      </c>
      <c r="G35" s="241" t="e">
        <f t="shared" si="12"/>
        <v>#DIV/0!</v>
      </c>
      <c r="I35" s="238" t="s">
        <v>66</v>
      </c>
      <c r="J35" s="239"/>
      <c r="K35" s="240" t="e">
        <f t="shared" si="13"/>
        <v>#DIV/0!</v>
      </c>
      <c r="L35" s="240" t="e">
        <f t="shared" si="15"/>
        <v>#DIV/0!</v>
      </c>
      <c r="M35" s="241" t="e">
        <f t="shared" si="10"/>
        <v>#DIV/0!</v>
      </c>
    </row>
    <row r="36" spans="2:13" ht="15" thickBot="1">
      <c r="B36" s="238" t="s">
        <v>67</v>
      </c>
      <c r="C36" s="239"/>
      <c r="D36" s="240" t="e">
        <f t="shared" si="11"/>
        <v>#DIV/0!</v>
      </c>
      <c r="E36" s="240" t="e">
        <f t="shared" si="14"/>
        <v>#DIV/0!</v>
      </c>
      <c r="F36" s="241" t="e">
        <f t="shared" si="9"/>
        <v>#DIV/0!</v>
      </c>
      <c r="G36" s="241" t="e">
        <f t="shared" si="12"/>
        <v>#DIV/0!</v>
      </c>
      <c r="I36" s="238" t="s">
        <v>67</v>
      </c>
      <c r="J36" s="239"/>
      <c r="K36" s="240" t="e">
        <f t="shared" si="13"/>
        <v>#DIV/0!</v>
      </c>
      <c r="L36" s="240" t="e">
        <f t="shared" si="15"/>
        <v>#DIV/0!</v>
      </c>
      <c r="M36" s="241" t="e">
        <f t="shared" si="10"/>
        <v>#DIV/0!</v>
      </c>
    </row>
    <row r="37" spans="2:13" ht="15" thickBot="1">
      <c r="B37" s="238" t="s">
        <v>68</v>
      </c>
      <c r="C37" s="239"/>
      <c r="D37" s="240" t="e">
        <f t="shared" si="11"/>
        <v>#DIV/0!</v>
      </c>
      <c r="E37" s="240" t="e">
        <f t="shared" si="14"/>
        <v>#DIV/0!</v>
      </c>
      <c r="F37" s="241" t="e">
        <f>IF(AND(E37&lt;=0),"C",IF(E37&lt;=0.8,"A",IF(E37&lt;=0.95,"B","C")))</f>
        <v>#DIV/0!</v>
      </c>
      <c r="G37" s="241" t="e">
        <f t="shared" si="12"/>
        <v>#DIV/0!</v>
      </c>
      <c r="I37" s="238" t="s">
        <v>68</v>
      </c>
      <c r="J37" s="239"/>
      <c r="K37" s="240" t="e">
        <f t="shared" si="13"/>
        <v>#DIV/0!</v>
      </c>
      <c r="L37" s="240" t="e">
        <f t="shared" si="15"/>
        <v>#DIV/0!</v>
      </c>
      <c r="M37" s="241" t="e">
        <f>_xlfn.IFS(L37&lt;80%,"A",L37&lt;=95%,"B",L37&gt;95%,"C")</f>
        <v>#DIV/0!</v>
      </c>
    </row>
    <row r="38" spans="2:13" ht="15" thickBot="1">
      <c r="B38" s="238" t="s">
        <v>69</v>
      </c>
      <c r="C38" s="239"/>
      <c r="D38" s="240" t="e">
        <f t="shared" si="11"/>
        <v>#DIV/0!</v>
      </c>
      <c r="E38" s="240" t="e">
        <f t="shared" si="14"/>
        <v>#DIV/0!</v>
      </c>
      <c r="F38" s="241" t="e">
        <f t="shared" ref="F38:F49" si="16">IF(AND(E38&lt;=0),"C",IF(E38&lt;=0.8,"A",IF(E38&lt;=0.95,"B","C")))</f>
        <v>#DIV/0!</v>
      </c>
      <c r="G38" s="241" t="e">
        <f t="shared" si="12"/>
        <v>#DIV/0!</v>
      </c>
      <c r="I38" s="238" t="s">
        <v>69</v>
      </c>
      <c r="J38" s="239"/>
      <c r="K38" s="240" t="e">
        <f t="shared" si="13"/>
        <v>#DIV/0!</v>
      </c>
      <c r="L38" s="240" t="e">
        <f t="shared" si="15"/>
        <v>#DIV/0!</v>
      </c>
      <c r="M38" s="241" t="e">
        <f t="shared" ref="M38:M49" si="17">_xlfn.IFS(L38&lt;80%,"A",L38&lt;=95%,"B",L38&gt;95%,"C")</f>
        <v>#DIV/0!</v>
      </c>
    </row>
    <row r="39" spans="2:13" ht="15" thickBot="1">
      <c r="B39" s="238" t="s">
        <v>70</v>
      </c>
      <c r="C39" s="239"/>
      <c r="D39" s="240" t="e">
        <f t="shared" si="11"/>
        <v>#DIV/0!</v>
      </c>
      <c r="E39" s="240" t="e">
        <f t="shared" si="14"/>
        <v>#DIV/0!</v>
      </c>
      <c r="F39" s="241" t="e">
        <f t="shared" si="16"/>
        <v>#DIV/0!</v>
      </c>
      <c r="G39" s="241" t="e">
        <f t="shared" si="12"/>
        <v>#DIV/0!</v>
      </c>
      <c r="I39" s="238" t="s">
        <v>70</v>
      </c>
      <c r="J39" s="239"/>
      <c r="K39" s="240" t="e">
        <f t="shared" si="13"/>
        <v>#DIV/0!</v>
      </c>
      <c r="L39" s="240" t="e">
        <f t="shared" si="15"/>
        <v>#DIV/0!</v>
      </c>
      <c r="M39" s="241" t="e">
        <f t="shared" si="17"/>
        <v>#DIV/0!</v>
      </c>
    </row>
    <row r="40" spans="2:13" ht="15" thickBot="1">
      <c r="B40" s="238" t="s">
        <v>71</v>
      </c>
      <c r="C40" s="239"/>
      <c r="D40" s="240" t="e">
        <f t="shared" si="11"/>
        <v>#DIV/0!</v>
      </c>
      <c r="E40" s="240" t="e">
        <f t="shared" si="14"/>
        <v>#DIV/0!</v>
      </c>
      <c r="F40" s="241" t="e">
        <f t="shared" si="16"/>
        <v>#DIV/0!</v>
      </c>
      <c r="G40" s="241" t="e">
        <f t="shared" si="12"/>
        <v>#DIV/0!</v>
      </c>
      <c r="I40" s="238" t="s">
        <v>71</v>
      </c>
      <c r="J40" s="239"/>
      <c r="K40" s="240" t="e">
        <f t="shared" si="13"/>
        <v>#DIV/0!</v>
      </c>
      <c r="L40" s="240" t="e">
        <f t="shared" si="15"/>
        <v>#DIV/0!</v>
      </c>
      <c r="M40" s="241" t="e">
        <f t="shared" si="17"/>
        <v>#DIV/0!</v>
      </c>
    </row>
    <row r="41" spans="2:13" ht="26.5" thickBot="1">
      <c r="B41" s="238" t="s">
        <v>72</v>
      </c>
      <c r="C41" s="239"/>
      <c r="D41" s="240" t="e">
        <f t="shared" si="11"/>
        <v>#DIV/0!</v>
      </c>
      <c r="E41" s="240" t="e">
        <f t="shared" si="14"/>
        <v>#DIV/0!</v>
      </c>
      <c r="F41" s="241" t="e">
        <f t="shared" si="16"/>
        <v>#DIV/0!</v>
      </c>
      <c r="G41" s="241" t="e">
        <f t="shared" si="12"/>
        <v>#DIV/0!</v>
      </c>
      <c r="I41" s="238" t="s">
        <v>72</v>
      </c>
      <c r="J41" s="239"/>
      <c r="K41" s="240" t="e">
        <f t="shared" si="13"/>
        <v>#DIV/0!</v>
      </c>
      <c r="L41" s="240" t="e">
        <f t="shared" si="15"/>
        <v>#DIV/0!</v>
      </c>
      <c r="M41" s="241" t="e">
        <f t="shared" si="17"/>
        <v>#DIV/0!</v>
      </c>
    </row>
    <row r="42" spans="2:13" ht="26.5" thickBot="1">
      <c r="B42" s="238" t="s">
        <v>73</v>
      </c>
      <c r="C42" s="239"/>
      <c r="D42" s="240" t="e">
        <f t="shared" si="11"/>
        <v>#DIV/0!</v>
      </c>
      <c r="E42" s="240" t="e">
        <f t="shared" si="14"/>
        <v>#DIV/0!</v>
      </c>
      <c r="F42" s="241" t="e">
        <f t="shared" si="16"/>
        <v>#DIV/0!</v>
      </c>
      <c r="G42" s="241" t="e">
        <f t="shared" si="12"/>
        <v>#DIV/0!</v>
      </c>
      <c r="I42" s="238" t="s">
        <v>73</v>
      </c>
      <c r="J42" s="239"/>
      <c r="K42" s="240" t="e">
        <f t="shared" si="13"/>
        <v>#DIV/0!</v>
      </c>
      <c r="L42" s="240" t="e">
        <f t="shared" si="15"/>
        <v>#DIV/0!</v>
      </c>
      <c r="M42" s="241" t="e">
        <f t="shared" si="17"/>
        <v>#DIV/0!</v>
      </c>
    </row>
    <row r="43" spans="2:13" ht="26.5" thickBot="1">
      <c r="B43" s="238" t="s">
        <v>74</v>
      </c>
      <c r="C43" s="239"/>
      <c r="D43" s="240" t="e">
        <f t="shared" si="11"/>
        <v>#DIV/0!</v>
      </c>
      <c r="E43" s="240" t="e">
        <f t="shared" si="14"/>
        <v>#DIV/0!</v>
      </c>
      <c r="F43" s="241" t="e">
        <f t="shared" si="16"/>
        <v>#DIV/0!</v>
      </c>
      <c r="G43" s="241" t="e">
        <f t="shared" si="12"/>
        <v>#DIV/0!</v>
      </c>
      <c r="I43" s="238" t="s">
        <v>74</v>
      </c>
      <c r="J43" s="239"/>
      <c r="K43" s="240" t="e">
        <f t="shared" si="13"/>
        <v>#DIV/0!</v>
      </c>
      <c r="L43" s="240" t="e">
        <f t="shared" si="15"/>
        <v>#DIV/0!</v>
      </c>
      <c r="M43" s="241" t="e">
        <f t="shared" si="17"/>
        <v>#DIV/0!</v>
      </c>
    </row>
    <row r="44" spans="2:13" ht="26.5" thickBot="1">
      <c r="B44" s="238" t="s">
        <v>75</v>
      </c>
      <c r="C44" s="239"/>
      <c r="D44" s="240" t="e">
        <f t="shared" si="11"/>
        <v>#DIV/0!</v>
      </c>
      <c r="E44" s="240" t="e">
        <f t="shared" si="14"/>
        <v>#DIV/0!</v>
      </c>
      <c r="F44" s="241" t="e">
        <f t="shared" si="16"/>
        <v>#DIV/0!</v>
      </c>
      <c r="G44" s="241" t="e">
        <f t="shared" si="12"/>
        <v>#DIV/0!</v>
      </c>
      <c r="I44" s="238" t="s">
        <v>75</v>
      </c>
      <c r="J44" s="239"/>
      <c r="K44" s="240" t="e">
        <f t="shared" si="13"/>
        <v>#DIV/0!</v>
      </c>
      <c r="L44" s="240" t="e">
        <f t="shared" si="15"/>
        <v>#DIV/0!</v>
      </c>
      <c r="M44" s="241" t="e">
        <f t="shared" si="17"/>
        <v>#DIV/0!</v>
      </c>
    </row>
    <row r="45" spans="2:13" ht="26.5" thickBot="1">
      <c r="B45" s="238" t="s">
        <v>76</v>
      </c>
      <c r="C45" s="239"/>
      <c r="D45" s="240" t="e">
        <f t="shared" si="11"/>
        <v>#DIV/0!</v>
      </c>
      <c r="E45" s="240" t="e">
        <f t="shared" si="14"/>
        <v>#DIV/0!</v>
      </c>
      <c r="F45" s="241" t="e">
        <f t="shared" si="16"/>
        <v>#DIV/0!</v>
      </c>
      <c r="G45" s="241" t="e">
        <f t="shared" si="12"/>
        <v>#DIV/0!</v>
      </c>
      <c r="I45" s="238" t="s">
        <v>76</v>
      </c>
      <c r="J45" s="239"/>
      <c r="K45" s="240" t="e">
        <f t="shared" si="13"/>
        <v>#DIV/0!</v>
      </c>
      <c r="L45" s="240" t="e">
        <f t="shared" si="15"/>
        <v>#DIV/0!</v>
      </c>
      <c r="M45" s="241" t="e">
        <f t="shared" si="17"/>
        <v>#DIV/0!</v>
      </c>
    </row>
    <row r="46" spans="2:13" ht="26.5" thickBot="1">
      <c r="B46" s="238" t="s">
        <v>77</v>
      </c>
      <c r="C46" s="239"/>
      <c r="D46" s="240" t="e">
        <f t="shared" si="11"/>
        <v>#DIV/0!</v>
      </c>
      <c r="E46" s="240" t="e">
        <f t="shared" si="14"/>
        <v>#DIV/0!</v>
      </c>
      <c r="F46" s="241" t="e">
        <f t="shared" si="16"/>
        <v>#DIV/0!</v>
      </c>
      <c r="G46" s="241" t="e">
        <f t="shared" si="12"/>
        <v>#DIV/0!</v>
      </c>
      <c r="I46" s="238" t="s">
        <v>77</v>
      </c>
      <c r="J46" s="239"/>
      <c r="K46" s="240" t="e">
        <f t="shared" si="13"/>
        <v>#DIV/0!</v>
      </c>
      <c r="L46" s="240" t="e">
        <f t="shared" si="15"/>
        <v>#DIV/0!</v>
      </c>
      <c r="M46" s="241" t="e">
        <f t="shared" si="17"/>
        <v>#DIV/0!</v>
      </c>
    </row>
    <row r="47" spans="2:13" ht="26.5" thickBot="1">
      <c r="B47" s="238" t="s">
        <v>78</v>
      </c>
      <c r="C47" s="239"/>
      <c r="D47" s="240" t="e">
        <f t="shared" si="11"/>
        <v>#DIV/0!</v>
      </c>
      <c r="E47" s="240" t="e">
        <f t="shared" si="14"/>
        <v>#DIV/0!</v>
      </c>
      <c r="F47" s="241" t="e">
        <f t="shared" si="16"/>
        <v>#DIV/0!</v>
      </c>
      <c r="G47" s="241" t="e">
        <f t="shared" si="12"/>
        <v>#DIV/0!</v>
      </c>
      <c r="I47" s="238" t="s">
        <v>78</v>
      </c>
      <c r="J47" s="239"/>
      <c r="K47" s="240" t="e">
        <f t="shared" si="13"/>
        <v>#DIV/0!</v>
      </c>
      <c r="L47" s="240" t="e">
        <f t="shared" si="15"/>
        <v>#DIV/0!</v>
      </c>
      <c r="M47" s="241" t="e">
        <f t="shared" si="17"/>
        <v>#DIV/0!</v>
      </c>
    </row>
    <row r="48" spans="2:13" ht="15" thickBot="1">
      <c r="B48" s="238" t="s">
        <v>79</v>
      </c>
      <c r="C48" s="239"/>
      <c r="D48" s="240" t="e">
        <f t="shared" si="11"/>
        <v>#DIV/0!</v>
      </c>
      <c r="E48" s="240" t="e">
        <f t="shared" si="14"/>
        <v>#DIV/0!</v>
      </c>
      <c r="F48" s="241" t="e">
        <f t="shared" si="16"/>
        <v>#DIV/0!</v>
      </c>
      <c r="G48" s="241" t="e">
        <f t="shared" si="12"/>
        <v>#DIV/0!</v>
      </c>
      <c r="I48" s="238" t="s">
        <v>79</v>
      </c>
      <c r="J48" s="239"/>
      <c r="K48" s="240" t="e">
        <f t="shared" si="13"/>
        <v>#DIV/0!</v>
      </c>
      <c r="L48" s="240" t="e">
        <f t="shared" si="15"/>
        <v>#DIV/0!</v>
      </c>
      <c r="M48" s="241" t="e">
        <f t="shared" si="17"/>
        <v>#DIV/0!</v>
      </c>
    </row>
    <row r="49" spans="2:13" ht="26.5" thickBot="1">
      <c r="B49" s="238" t="s">
        <v>80</v>
      </c>
      <c r="C49" s="239"/>
      <c r="D49" s="240" t="e">
        <f t="shared" si="11"/>
        <v>#DIV/0!</v>
      </c>
      <c r="E49" s="240" t="e">
        <f t="shared" si="14"/>
        <v>#DIV/0!</v>
      </c>
      <c r="F49" s="241" t="e">
        <f t="shared" si="16"/>
        <v>#DIV/0!</v>
      </c>
      <c r="G49" s="241" t="e">
        <f t="shared" si="12"/>
        <v>#DIV/0!</v>
      </c>
      <c r="I49" s="238" t="s">
        <v>80</v>
      </c>
      <c r="J49" s="239"/>
      <c r="K49" s="240" t="e">
        <f t="shared" si="13"/>
        <v>#DIV/0!</v>
      </c>
      <c r="L49" s="240" t="e">
        <f t="shared" si="15"/>
        <v>#DIV/0!</v>
      </c>
      <c r="M49" s="241" t="e">
        <f t="shared" si="17"/>
        <v>#DIV/0!</v>
      </c>
    </row>
    <row r="50" spans="2:13">
      <c r="C50" s="247">
        <f>SUM(C30:C49)</f>
        <v>0</v>
      </c>
      <c r="D50" s="248" t="e">
        <f>SUM(D30:D49)</f>
        <v>#DIV/0!</v>
      </c>
      <c r="J50" s="247">
        <f>SUM(J30:J49)</f>
        <v>0</v>
      </c>
      <c r="K50" s="248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441" priority="4" operator="equal">
      <formula>"C"</formula>
    </cfRule>
    <cfRule type="cellIs" dxfId="440" priority="5" operator="equal">
      <formula>"B"</formula>
    </cfRule>
    <cfRule type="cellIs" dxfId="439" priority="6" operator="equal">
      <formula>"A"</formula>
    </cfRule>
  </conditionalFormatting>
  <conditionalFormatting sqref="M30:M49 D30:D49 K30:K49 F30:G49">
    <cfRule type="cellIs" dxfId="438" priority="1" operator="equal">
      <formula>"C"</formula>
    </cfRule>
    <cfRule type="cellIs" dxfId="437" priority="2" operator="equal">
      <formula>"B"</formula>
    </cfRule>
    <cfRule type="cellIs" dxfId="436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69C2-D342-45FD-9B03-753B6E574FEC}">
  <dimension ref="B1:Q50"/>
  <sheetViews>
    <sheetView zoomScale="90" zoomScaleNormal="90" workbookViewId="0">
      <selection activeCell="E10" sqref="E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/>
      <c r="D4" s="240" t="e">
        <f>C4/C$26</f>
        <v>#DIV/0!</v>
      </c>
      <c r="E4" s="240" t="e">
        <f>D4</f>
        <v>#DIV/0!</v>
      </c>
      <c r="F4" s="241" t="e">
        <f t="shared" ref="F4:F12" si="0">IF(AND(E4&lt;=0),"C",IF(E4&lt;=0.8,"A",IF(E4&lt;=0.95,"B","C")))</f>
        <v>#DIV/0!</v>
      </c>
      <c r="G4" s="241" t="e">
        <f>VLOOKUP(B$4:B$25,I$4:M$25,5,0)</f>
        <v>#DIV/0!</v>
      </c>
      <c r="I4" s="238" t="s">
        <v>38</v>
      </c>
      <c r="J4" s="239"/>
      <c r="K4" s="240" t="e">
        <f>J4/J$26</f>
        <v>#DIV/0!</v>
      </c>
      <c r="L4" s="240" t="e">
        <f>K4</f>
        <v>#DIV/0!</v>
      </c>
      <c r="M4" s="241" t="e">
        <f t="shared" ref="M4:M12" si="1">_xlfn.IFS(L4&lt;80%,"A",L4&lt;=95%,"B",L4&gt;95%,"C")</f>
        <v>#DIV/0!</v>
      </c>
    </row>
    <row r="5" spans="2:17" ht="28.5" customHeight="1" outlineLevel="1" thickBot="1">
      <c r="B5" s="238" t="s">
        <v>39</v>
      </c>
      <c r="C5" s="239"/>
      <c r="D5" s="240" t="e">
        <f>C5/C$26</f>
        <v>#DIV/0!</v>
      </c>
      <c r="E5" s="240" t="e">
        <f>D5+E4</f>
        <v>#DIV/0!</v>
      </c>
      <c r="F5" s="241" t="e">
        <f t="shared" si="0"/>
        <v>#DIV/0!</v>
      </c>
      <c r="G5" s="241" t="e">
        <f>VLOOKUP(B$4:B$25,I$4:M$25,5,0)</f>
        <v>#DIV/0!</v>
      </c>
      <c r="I5" s="238" t="s">
        <v>39</v>
      </c>
      <c r="J5" s="239"/>
      <c r="K5" s="240" t="e">
        <f>J5/J$26</f>
        <v>#DIV/0!</v>
      </c>
      <c r="L5" s="240" t="e">
        <f>K5+L4</f>
        <v>#DIV/0!</v>
      </c>
      <c r="M5" s="241" t="e">
        <f t="shared" si="1"/>
        <v>#DIV/0!</v>
      </c>
    </row>
    <row r="6" spans="2:17" ht="28.5" customHeight="1" outlineLevel="1" thickBot="1">
      <c r="B6" s="238" t="s">
        <v>40</v>
      </c>
      <c r="C6" s="239"/>
      <c r="D6" s="240" t="e">
        <f>C6/C$26</f>
        <v>#DIV/0!</v>
      </c>
      <c r="E6" s="240" t="e">
        <f t="shared" ref="E6:E25" si="2">D6+E5</f>
        <v>#DIV/0!</v>
      </c>
      <c r="F6" s="241" t="e">
        <f t="shared" si="0"/>
        <v>#DIV/0!</v>
      </c>
      <c r="G6" s="241" t="e">
        <f>VLOOKUP(B$4:B$25,I$4:M$25,5,0)</f>
        <v>#DIV/0!</v>
      </c>
      <c r="I6" s="238" t="s">
        <v>40</v>
      </c>
      <c r="J6" s="239"/>
      <c r="K6" s="240" t="e">
        <f>J6/J$26</f>
        <v>#DIV/0!</v>
      </c>
      <c r="L6" s="240" t="e">
        <f t="shared" ref="L6:L25" si="3">K6+L5</f>
        <v>#DIV/0!</v>
      </c>
      <c r="M6" s="241" t="e">
        <f t="shared" si="1"/>
        <v>#DIV/0!</v>
      </c>
    </row>
    <row r="7" spans="2:17" ht="28.5" customHeight="1" outlineLevel="1" thickBot="1">
      <c r="B7" s="238" t="s">
        <v>41</v>
      </c>
      <c r="C7" s="239"/>
      <c r="D7" s="240" t="e">
        <f>C7/C$26</f>
        <v>#DIV/0!</v>
      </c>
      <c r="E7" s="240" t="e">
        <f t="shared" si="2"/>
        <v>#DIV/0!</v>
      </c>
      <c r="F7" s="241" t="e">
        <f t="shared" si="0"/>
        <v>#DIV/0!</v>
      </c>
      <c r="G7" s="241" t="e">
        <f>VLOOKUP(B$4:B$25,I$4:M$25,5,0)</f>
        <v>#DIV/0!</v>
      </c>
      <c r="I7" s="238" t="s">
        <v>41</v>
      </c>
      <c r="J7" s="239"/>
      <c r="K7" s="240" t="e">
        <f>J7/J$26</f>
        <v>#DIV/0!</v>
      </c>
      <c r="L7" s="240" t="e">
        <f t="shared" si="3"/>
        <v>#DIV/0!</v>
      </c>
      <c r="M7" s="241" t="e">
        <f t="shared" si="1"/>
        <v>#DIV/0!</v>
      </c>
    </row>
    <row r="8" spans="2:17" ht="28.5" customHeight="1" outlineLevel="1" thickBot="1">
      <c r="B8" s="238" t="s">
        <v>42</v>
      </c>
      <c r="C8" s="239"/>
      <c r="D8" s="240" t="e">
        <f>C8/C$26</f>
        <v>#DIV/0!</v>
      </c>
      <c r="E8" s="240" t="e">
        <f t="shared" si="2"/>
        <v>#DIV/0!</v>
      </c>
      <c r="F8" s="241" t="e">
        <f t="shared" si="0"/>
        <v>#DIV/0!</v>
      </c>
      <c r="G8" s="241" t="e">
        <f>VLOOKUP(B$4:B$25,I$4:M$25,5,0)</f>
        <v>#DIV/0!</v>
      </c>
      <c r="I8" s="238" t="s">
        <v>42</v>
      </c>
      <c r="J8" s="239"/>
      <c r="K8" s="240" t="e">
        <f>J8/J$26</f>
        <v>#DIV/0!</v>
      </c>
      <c r="L8" s="240" t="e">
        <f t="shared" si="3"/>
        <v>#DIV/0!</v>
      </c>
      <c r="M8" s="241" t="e">
        <f t="shared" si="1"/>
        <v>#DIV/0!</v>
      </c>
    </row>
    <row r="9" spans="2:17" ht="28.5" customHeight="1" outlineLevel="1" thickBot="1">
      <c r="B9" s="238" t="s">
        <v>43</v>
      </c>
      <c r="C9" s="239"/>
      <c r="D9" s="240" t="e">
        <f t="shared" ref="D9:D25" si="4">C9/C$26</f>
        <v>#DIV/0!</v>
      </c>
      <c r="E9" s="240" t="e">
        <f t="shared" si="2"/>
        <v>#DIV/0!</v>
      </c>
      <c r="F9" s="241" t="e">
        <f t="shared" si="0"/>
        <v>#DIV/0!</v>
      </c>
      <c r="G9" s="241" t="e">
        <f t="shared" ref="G9:G25" si="5">VLOOKUP(B$4:B$25,I$4:M$25,5,0)</f>
        <v>#DIV/0!</v>
      </c>
      <c r="I9" s="238" t="s">
        <v>43</v>
      </c>
      <c r="J9" s="239"/>
      <c r="K9" s="240" t="e">
        <f t="shared" ref="K9:K25" si="6">J9/J$26</f>
        <v>#DIV/0!</v>
      </c>
      <c r="L9" s="240" t="e">
        <f t="shared" si="3"/>
        <v>#DIV/0!</v>
      </c>
      <c r="M9" s="241" t="e">
        <f t="shared" si="1"/>
        <v>#DIV/0!</v>
      </c>
    </row>
    <row r="10" spans="2:17" ht="28.5" customHeight="1" outlineLevel="1" thickBot="1">
      <c r="B10" s="238" t="s">
        <v>44</v>
      </c>
      <c r="C10" s="239"/>
      <c r="D10" s="240" t="e">
        <f t="shared" si="4"/>
        <v>#DIV/0!</v>
      </c>
      <c r="E10" s="240" t="e">
        <f t="shared" si="2"/>
        <v>#DIV/0!</v>
      </c>
      <c r="F10" s="241" t="e">
        <f t="shared" si="0"/>
        <v>#DIV/0!</v>
      </c>
      <c r="G10" s="241" t="e">
        <f t="shared" si="5"/>
        <v>#DIV/0!</v>
      </c>
      <c r="I10" s="238" t="s">
        <v>44</v>
      </c>
      <c r="J10" s="239"/>
      <c r="K10" s="240" t="e">
        <f t="shared" si="6"/>
        <v>#DIV/0!</v>
      </c>
      <c r="L10" s="240" t="e">
        <f t="shared" si="3"/>
        <v>#DIV/0!</v>
      </c>
      <c r="M10" s="241" t="e">
        <f t="shared" si="1"/>
        <v>#DIV/0!</v>
      </c>
    </row>
    <row r="11" spans="2:17" ht="28.5" customHeight="1" outlineLevel="1" thickBot="1">
      <c r="B11" s="238" t="s">
        <v>45</v>
      </c>
      <c r="C11" s="239"/>
      <c r="D11" s="240" t="e">
        <f t="shared" si="4"/>
        <v>#DIV/0!</v>
      </c>
      <c r="E11" s="240" t="e">
        <f>D11+E8</f>
        <v>#DIV/0!</v>
      </c>
      <c r="F11" s="241" t="e">
        <f t="shared" si="0"/>
        <v>#DIV/0!</v>
      </c>
      <c r="G11" s="241" t="e">
        <f t="shared" si="5"/>
        <v>#DIV/0!</v>
      </c>
      <c r="I11" s="238" t="s">
        <v>45</v>
      </c>
      <c r="J11" s="239"/>
      <c r="K11" s="240" t="e">
        <f t="shared" si="6"/>
        <v>#DIV/0!</v>
      </c>
      <c r="L11" s="240" t="e">
        <f>K11+L8</f>
        <v>#DIV/0!</v>
      </c>
      <c r="M11" s="241" t="e">
        <f t="shared" si="1"/>
        <v>#DIV/0!</v>
      </c>
    </row>
    <row r="12" spans="2:17" ht="28.5" customHeight="1" outlineLevel="1" thickBot="1">
      <c r="B12" s="238" t="s">
        <v>46</v>
      </c>
      <c r="C12" s="239"/>
      <c r="D12" s="240" t="e">
        <f t="shared" si="4"/>
        <v>#DIV/0!</v>
      </c>
      <c r="E12" s="240" t="e">
        <f t="shared" si="2"/>
        <v>#DIV/0!</v>
      </c>
      <c r="F12" s="241" t="e">
        <f t="shared" si="0"/>
        <v>#DIV/0!</v>
      </c>
      <c r="G12" s="241" t="e">
        <f t="shared" si="5"/>
        <v>#DIV/0!</v>
      </c>
      <c r="I12" s="238" t="s">
        <v>46</v>
      </c>
      <c r="J12" s="239"/>
      <c r="K12" s="240" t="e">
        <f t="shared" si="6"/>
        <v>#DIV/0!</v>
      </c>
      <c r="L12" s="240" t="e">
        <f t="shared" si="3"/>
        <v>#DIV/0!</v>
      </c>
      <c r="M12" s="241" t="e">
        <f t="shared" si="1"/>
        <v>#DIV/0!</v>
      </c>
    </row>
    <row r="13" spans="2:17" ht="15" outlineLevel="1" thickBot="1">
      <c r="B13" s="238" t="s">
        <v>47</v>
      </c>
      <c r="C13" s="239"/>
      <c r="D13" s="240" t="e">
        <f t="shared" si="4"/>
        <v>#DIV/0!</v>
      </c>
      <c r="E13" s="240" t="e">
        <f t="shared" si="2"/>
        <v>#DIV/0!</v>
      </c>
      <c r="F13" s="241" t="e">
        <f>IF(AND(E13&lt;=0),"C",IF(E13&lt;=0.8,"A",IF(E13&lt;=0.95,"B","C")))</f>
        <v>#DIV/0!</v>
      </c>
      <c r="G13" s="241" t="e">
        <f t="shared" si="5"/>
        <v>#DIV/0!</v>
      </c>
      <c r="I13" s="238" t="s">
        <v>47</v>
      </c>
      <c r="J13" s="239"/>
      <c r="K13" s="240" t="e">
        <f t="shared" si="6"/>
        <v>#DIV/0!</v>
      </c>
      <c r="L13" s="240" t="e">
        <f t="shared" si="3"/>
        <v>#DIV/0!</v>
      </c>
      <c r="M13" s="241" t="e">
        <f>_xlfn.IFS(L13&lt;80%,"A",L13&lt;=95%,"B",L13&gt;95%,"C")</f>
        <v>#DIV/0!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/>
      <c r="D14" s="240" t="e">
        <f t="shared" si="4"/>
        <v>#DIV/0!</v>
      </c>
      <c r="E14" s="240" t="e">
        <f t="shared" si="2"/>
        <v>#DIV/0!</v>
      </c>
      <c r="F14" s="241" t="e">
        <f t="shared" ref="F14:F25" si="7">IF(AND(E14&lt;=0),"C",IF(E14&lt;=0.8,"A",IF(E14&lt;=0.95,"B","C")))</f>
        <v>#DIV/0!</v>
      </c>
      <c r="G14" s="241" t="e">
        <f t="shared" si="5"/>
        <v>#DIV/0!</v>
      </c>
      <c r="I14" s="238" t="s">
        <v>48</v>
      </c>
      <c r="J14" s="239"/>
      <c r="K14" s="240" t="e">
        <f t="shared" si="6"/>
        <v>#DIV/0!</v>
      </c>
      <c r="L14" s="240" t="e">
        <f t="shared" si="3"/>
        <v>#DIV/0!</v>
      </c>
      <c r="M14" s="241" t="e">
        <f t="shared" ref="M14:M25" si="8">_xlfn.IFS(L14&lt;80%,"A",L14&lt;=95%,"B",L14&gt;95%,"C")</f>
        <v>#DIV/0!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/>
      <c r="D15" s="240" t="e">
        <f t="shared" si="4"/>
        <v>#DIV/0!</v>
      </c>
      <c r="E15" s="240" t="e">
        <f t="shared" si="2"/>
        <v>#DIV/0!</v>
      </c>
      <c r="F15" s="241" t="e">
        <f t="shared" si="7"/>
        <v>#DIV/0!</v>
      </c>
      <c r="G15" s="241" t="e">
        <f t="shared" si="5"/>
        <v>#DIV/0!</v>
      </c>
      <c r="I15" s="238" t="s">
        <v>49</v>
      </c>
      <c r="J15" s="239"/>
      <c r="K15" s="240" t="e">
        <f t="shared" si="6"/>
        <v>#DIV/0!</v>
      </c>
      <c r="L15" s="240" t="e">
        <f t="shared" si="3"/>
        <v>#DIV/0!</v>
      </c>
      <c r="M15" s="241" t="e">
        <f t="shared" si="8"/>
        <v>#DIV/0!</v>
      </c>
      <c r="P15" s="245" t="s">
        <v>334</v>
      </c>
      <c r="Q15" s="243">
        <v>0.05</v>
      </c>
    </row>
    <row r="16" spans="2:17" ht="26.5" outlineLevel="1" thickBot="1">
      <c r="B16" s="238" t="s">
        <v>50</v>
      </c>
      <c r="C16" s="239"/>
      <c r="D16" s="240" t="e">
        <f t="shared" si="4"/>
        <v>#DIV/0!</v>
      </c>
      <c r="E16" s="240" t="e">
        <f t="shared" si="2"/>
        <v>#DIV/0!</v>
      </c>
      <c r="F16" s="241" t="e">
        <f t="shared" si="7"/>
        <v>#DIV/0!</v>
      </c>
      <c r="G16" s="241" t="e">
        <f t="shared" si="5"/>
        <v>#DIV/0!</v>
      </c>
      <c r="I16" s="238" t="s">
        <v>50</v>
      </c>
      <c r="J16" s="239"/>
      <c r="K16" s="240" t="e">
        <f t="shared" si="6"/>
        <v>#DIV/0!</v>
      </c>
      <c r="L16" s="240" t="e">
        <f t="shared" si="3"/>
        <v>#DIV/0!</v>
      </c>
      <c r="M16" s="241" t="e">
        <f t="shared" si="8"/>
        <v>#DIV/0!</v>
      </c>
      <c r="P16" s="246"/>
      <c r="Q16" s="240"/>
    </row>
    <row r="17" spans="2:17" ht="15" outlineLevel="1" thickBot="1">
      <c r="B17" s="238" t="s">
        <v>51</v>
      </c>
      <c r="C17" s="239"/>
      <c r="D17" s="240" t="e">
        <f t="shared" si="4"/>
        <v>#DIV/0!</v>
      </c>
      <c r="E17" s="240" t="e">
        <f t="shared" si="2"/>
        <v>#DIV/0!</v>
      </c>
      <c r="F17" s="241" t="e">
        <f t="shared" si="7"/>
        <v>#DIV/0!</v>
      </c>
      <c r="G17" s="241" t="e">
        <f t="shared" si="5"/>
        <v>#DIV/0!</v>
      </c>
      <c r="I17" s="238" t="s">
        <v>51</v>
      </c>
      <c r="J17" s="239"/>
      <c r="K17" s="240" t="e">
        <f t="shared" si="6"/>
        <v>#DIV/0!</v>
      </c>
      <c r="L17" s="240" t="e">
        <f t="shared" si="3"/>
        <v>#DIV/0!</v>
      </c>
      <c r="M17" s="241" t="e">
        <f t="shared" si="8"/>
        <v>#DIV/0!</v>
      </c>
      <c r="P17" s="246"/>
      <c r="Q17" s="240"/>
    </row>
    <row r="18" spans="2:17" ht="15" outlineLevel="1" thickBot="1">
      <c r="B18" s="238" t="s">
        <v>52</v>
      </c>
      <c r="C18" s="239"/>
      <c r="D18" s="240" t="e">
        <f t="shared" si="4"/>
        <v>#DIV/0!</v>
      </c>
      <c r="E18" s="240" t="e">
        <f t="shared" si="2"/>
        <v>#DIV/0!</v>
      </c>
      <c r="F18" s="241" t="e">
        <f t="shared" si="7"/>
        <v>#DIV/0!</v>
      </c>
      <c r="G18" s="241" t="e">
        <f t="shared" si="5"/>
        <v>#DIV/0!</v>
      </c>
      <c r="I18" s="238" t="s">
        <v>52</v>
      </c>
      <c r="J18" s="239"/>
      <c r="K18" s="240" t="e">
        <f t="shared" si="6"/>
        <v>#DIV/0!</v>
      </c>
      <c r="L18" s="240" t="e">
        <f t="shared" si="3"/>
        <v>#DIV/0!</v>
      </c>
      <c r="M18" s="241" t="e">
        <f t="shared" si="8"/>
        <v>#DIV/0!</v>
      </c>
      <c r="P18" s="246"/>
      <c r="Q18" s="240"/>
    </row>
    <row r="19" spans="2:17" ht="15" outlineLevel="1" thickBot="1">
      <c r="B19" s="238" t="s">
        <v>53</v>
      </c>
      <c r="C19" s="239"/>
      <c r="D19" s="240" t="e">
        <f t="shared" si="4"/>
        <v>#DIV/0!</v>
      </c>
      <c r="E19" s="240" t="e">
        <f t="shared" si="2"/>
        <v>#DIV/0!</v>
      </c>
      <c r="F19" s="241" t="e">
        <f t="shared" si="7"/>
        <v>#DIV/0!</v>
      </c>
      <c r="G19" s="241" t="e">
        <f t="shared" si="5"/>
        <v>#DIV/0!</v>
      </c>
      <c r="I19" s="238" t="s">
        <v>53</v>
      </c>
      <c r="J19" s="239"/>
      <c r="K19" s="240" t="e">
        <f t="shared" si="6"/>
        <v>#DIV/0!</v>
      </c>
      <c r="L19" s="240" t="e">
        <f t="shared" si="3"/>
        <v>#DIV/0!</v>
      </c>
      <c r="M19" s="241" t="e">
        <f t="shared" si="8"/>
        <v>#DIV/0!</v>
      </c>
      <c r="P19" s="246"/>
      <c r="Q19" s="240"/>
    </row>
    <row r="20" spans="2:17" ht="15" outlineLevel="1" thickBot="1">
      <c r="B20" s="238" t="s">
        <v>54</v>
      </c>
      <c r="C20" s="239"/>
      <c r="D20" s="240" t="e">
        <f t="shared" si="4"/>
        <v>#DIV/0!</v>
      </c>
      <c r="E20" s="240" t="e">
        <f t="shared" si="2"/>
        <v>#DIV/0!</v>
      </c>
      <c r="F20" s="241" t="e">
        <f t="shared" si="7"/>
        <v>#DIV/0!</v>
      </c>
      <c r="G20" s="241" t="e">
        <f t="shared" si="5"/>
        <v>#DIV/0!</v>
      </c>
      <c r="I20" s="238" t="s">
        <v>54</v>
      </c>
      <c r="J20" s="239"/>
      <c r="K20" s="240" t="e">
        <f t="shared" si="6"/>
        <v>#DIV/0!</v>
      </c>
      <c r="L20" s="240" t="e">
        <f t="shared" si="3"/>
        <v>#DIV/0!</v>
      </c>
      <c r="M20" s="241" t="e">
        <f t="shared" si="8"/>
        <v>#DIV/0!</v>
      </c>
      <c r="P20" s="246"/>
      <c r="Q20" s="240"/>
    </row>
    <row r="21" spans="2:17" ht="15" outlineLevel="1" thickBot="1">
      <c r="B21" s="238" t="s">
        <v>55</v>
      </c>
      <c r="C21" s="239"/>
      <c r="D21" s="240" t="e">
        <f t="shared" si="4"/>
        <v>#DIV/0!</v>
      </c>
      <c r="E21" s="240" t="e">
        <f t="shared" si="2"/>
        <v>#DIV/0!</v>
      </c>
      <c r="F21" s="241" t="e">
        <f t="shared" si="7"/>
        <v>#DIV/0!</v>
      </c>
      <c r="G21" s="241" t="e">
        <f t="shared" si="5"/>
        <v>#DIV/0!</v>
      </c>
      <c r="I21" s="238" t="s">
        <v>55</v>
      </c>
      <c r="J21" s="239"/>
      <c r="K21" s="240" t="e">
        <f t="shared" si="6"/>
        <v>#DIV/0!</v>
      </c>
      <c r="L21" s="240" t="e">
        <f t="shared" si="3"/>
        <v>#DIV/0!</v>
      </c>
      <c r="M21" s="241" t="e">
        <f t="shared" si="8"/>
        <v>#DIV/0!</v>
      </c>
      <c r="P21" s="246"/>
      <c r="Q21" s="240"/>
    </row>
    <row r="22" spans="2:17" ht="15" outlineLevel="1" thickBot="1">
      <c r="B22" s="238" t="s">
        <v>56</v>
      </c>
      <c r="C22" s="239"/>
      <c r="D22" s="240" t="e">
        <f t="shared" si="4"/>
        <v>#DIV/0!</v>
      </c>
      <c r="E22" s="240" t="e">
        <f t="shared" si="2"/>
        <v>#DIV/0!</v>
      </c>
      <c r="F22" s="241" t="e">
        <f t="shared" si="7"/>
        <v>#DIV/0!</v>
      </c>
      <c r="G22" s="241" t="e">
        <f t="shared" si="5"/>
        <v>#DIV/0!</v>
      </c>
      <c r="I22" s="238" t="s">
        <v>56</v>
      </c>
      <c r="J22" s="239"/>
      <c r="K22" s="240" t="e">
        <f t="shared" si="6"/>
        <v>#DIV/0!</v>
      </c>
      <c r="L22" s="240" t="e">
        <f t="shared" si="3"/>
        <v>#DIV/0!</v>
      </c>
      <c r="M22" s="241" t="e">
        <f t="shared" si="8"/>
        <v>#DIV/0!</v>
      </c>
      <c r="P22" s="246"/>
      <c r="Q22" s="240"/>
    </row>
    <row r="23" spans="2:17" ht="15" outlineLevel="1" thickBot="1">
      <c r="B23" s="238" t="s">
        <v>57</v>
      </c>
      <c r="C23" s="239"/>
      <c r="D23" s="240" t="e">
        <f t="shared" si="4"/>
        <v>#DIV/0!</v>
      </c>
      <c r="E23" s="240" t="e">
        <f t="shared" si="2"/>
        <v>#DIV/0!</v>
      </c>
      <c r="F23" s="241" t="e">
        <f t="shared" si="7"/>
        <v>#DIV/0!</v>
      </c>
      <c r="G23" s="241" t="e">
        <f t="shared" si="5"/>
        <v>#DIV/0!</v>
      </c>
      <c r="I23" s="238" t="s">
        <v>57</v>
      </c>
      <c r="J23" s="239"/>
      <c r="K23" s="240" t="e">
        <f t="shared" si="6"/>
        <v>#DIV/0!</v>
      </c>
      <c r="L23" s="240" t="e">
        <f t="shared" si="3"/>
        <v>#DIV/0!</v>
      </c>
      <c r="M23" s="241" t="e">
        <f t="shared" si="8"/>
        <v>#DIV/0!</v>
      </c>
      <c r="P23" s="246"/>
      <c r="Q23" s="240"/>
    </row>
    <row r="24" spans="2:17" ht="15" outlineLevel="1" thickBot="1">
      <c r="B24" s="238" t="s">
        <v>58</v>
      </c>
      <c r="C24" s="239"/>
      <c r="D24" s="240" t="e">
        <f t="shared" si="4"/>
        <v>#DIV/0!</v>
      </c>
      <c r="E24" s="240" t="e">
        <f t="shared" si="2"/>
        <v>#DIV/0!</v>
      </c>
      <c r="F24" s="241" t="e">
        <f t="shared" si="7"/>
        <v>#DIV/0!</v>
      </c>
      <c r="G24" s="241" t="e">
        <f t="shared" si="5"/>
        <v>#DIV/0!</v>
      </c>
      <c r="I24" s="238" t="s">
        <v>58</v>
      </c>
      <c r="J24" s="239"/>
      <c r="K24" s="240" t="e">
        <f t="shared" si="6"/>
        <v>#DIV/0!</v>
      </c>
      <c r="L24" s="240" t="e">
        <f t="shared" si="3"/>
        <v>#DIV/0!</v>
      </c>
      <c r="M24" s="241" t="e">
        <f t="shared" si="8"/>
        <v>#DIV/0!</v>
      </c>
      <c r="P24" s="246"/>
      <c r="Q24" s="240"/>
    </row>
    <row r="25" spans="2:17" ht="15" outlineLevel="1" thickBot="1">
      <c r="B25" s="238" t="s">
        <v>59</v>
      </c>
      <c r="C25" s="239"/>
      <c r="D25" s="240" t="e">
        <f t="shared" si="4"/>
        <v>#DIV/0!</v>
      </c>
      <c r="E25" s="240" t="e">
        <f t="shared" si="2"/>
        <v>#DIV/0!</v>
      </c>
      <c r="F25" s="241" t="e">
        <f t="shared" si="7"/>
        <v>#DIV/0!</v>
      </c>
      <c r="G25" s="241" t="e">
        <f t="shared" si="5"/>
        <v>#DIV/0!</v>
      </c>
      <c r="I25" s="238" t="s">
        <v>59</v>
      </c>
      <c r="J25" s="239"/>
      <c r="K25" s="240" t="e">
        <f t="shared" si="6"/>
        <v>#DIV/0!</v>
      </c>
      <c r="L25" s="240" t="e">
        <f t="shared" si="3"/>
        <v>#DIV/0!</v>
      </c>
      <c r="M25" s="241" t="e">
        <f t="shared" si="8"/>
        <v>#DIV/0!</v>
      </c>
      <c r="P25" s="246"/>
      <c r="Q25" s="240"/>
    </row>
    <row r="26" spans="2:17" outlineLevel="1">
      <c r="C26" s="247">
        <f>SUM(C4:C25)</f>
        <v>0</v>
      </c>
      <c r="D26" s="248" t="e">
        <f>SUM(D4:D25)</f>
        <v>#DIV/0!</v>
      </c>
      <c r="J26" s="247">
        <f>SUM(J4:J25)</f>
        <v>0</v>
      </c>
      <c r="K26" s="248" t="e">
        <f>SUM(K4:K25)</f>
        <v>#DIV/0!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61</v>
      </c>
      <c r="C30" s="239"/>
      <c r="D30" s="240" t="e">
        <f>C30/C$50</f>
        <v>#DIV/0!</v>
      </c>
      <c r="E30" s="240" t="e">
        <f>D30</f>
        <v>#DIV/0!</v>
      </c>
      <c r="F30" s="241" t="e">
        <f t="shared" ref="F30:F36" si="9">IF(AND(E30&lt;=0),"C",IF(E30&lt;=0.8,"A",IF(E30&lt;=0.95,"B","C")))</f>
        <v>#DIV/0!</v>
      </c>
      <c r="G30" s="241" t="e">
        <f>VLOOKUP(B$30:B$50,I$30:M$50,5,0)</f>
        <v>#DIV/0!</v>
      </c>
      <c r="I30" s="238" t="s">
        <v>61</v>
      </c>
      <c r="J30" s="239"/>
      <c r="K30" s="240" t="e">
        <f>J30/J$50</f>
        <v>#DIV/0!</v>
      </c>
      <c r="L30" s="240" t="e">
        <f>K30</f>
        <v>#DIV/0!</v>
      </c>
      <c r="M30" s="241" t="e">
        <f t="shared" ref="M30:M36" si="10">_xlfn.IFS(L30&lt;80%,"A",L30&lt;=95%,"B",L30&gt;95%,"C")</f>
        <v>#DIV/0!</v>
      </c>
    </row>
    <row r="31" spans="2:17" ht="26.5" thickBot="1">
      <c r="B31" s="238" t="s">
        <v>62</v>
      </c>
      <c r="C31" s="239"/>
      <c r="D31" s="240" t="e">
        <f t="shared" ref="D31:D49" si="11">C31/C$50</f>
        <v>#DIV/0!</v>
      </c>
      <c r="E31" s="240" t="e">
        <f>D31+E30</f>
        <v>#DIV/0!</v>
      </c>
      <c r="F31" s="241" t="e">
        <f t="shared" si="9"/>
        <v>#DIV/0!</v>
      </c>
      <c r="G31" s="241" t="e">
        <f t="shared" ref="G31:G49" si="12">VLOOKUP(B$30:B$50,I$30:M$50,5,0)</f>
        <v>#DIV/0!</v>
      </c>
      <c r="I31" s="238" t="s">
        <v>62</v>
      </c>
      <c r="J31" s="239"/>
      <c r="K31" s="240" t="e">
        <f t="shared" ref="K31:K49" si="13">J31/J$50</f>
        <v>#DIV/0!</v>
      </c>
      <c r="L31" s="240" t="e">
        <f>K31+L30</f>
        <v>#DIV/0!</v>
      </c>
      <c r="M31" s="241" t="e">
        <f t="shared" si="10"/>
        <v>#DIV/0!</v>
      </c>
    </row>
    <row r="32" spans="2:17" ht="26.5" thickBot="1">
      <c r="B32" s="238" t="s">
        <v>63</v>
      </c>
      <c r="C32" s="239"/>
      <c r="D32" s="240" t="e">
        <f t="shared" si="11"/>
        <v>#DIV/0!</v>
      </c>
      <c r="E32" s="240" t="e">
        <f t="shared" ref="E32:E49" si="14">D32+E31</f>
        <v>#DIV/0!</v>
      </c>
      <c r="F32" s="241" t="e">
        <f t="shared" si="9"/>
        <v>#DIV/0!</v>
      </c>
      <c r="G32" s="241" t="e">
        <f t="shared" si="12"/>
        <v>#DIV/0!</v>
      </c>
      <c r="I32" s="238" t="s">
        <v>63</v>
      </c>
      <c r="J32" s="239"/>
      <c r="K32" s="240" t="e">
        <f t="shared" si="13"/>
        <v>#DIV/0!</v>
      </c>
      <c r="L32" s="240" t="e">
        <f t="shared" ref="L32:L49" si="15">K32+L31</f>
        <v>#DIV/0!</v>
      </c>
      <c r="M32" s="241" t="e">
        <f t="shared" si="10"/>
        <v>#DIV/0!</v>
      </c>
    </row>
    <row r="33" spans="2:13" ht="15" thickBot="1">
      <c r="B33" s="238" t="s">
        <v>64</v>
      </c>
      <c r="C33" s="239"/>
      <c r="D33" s="240" t="e">
        <f t="shared" si="11"/>
        <v>#DIV/0!</v>
      </c>
      <c r="E33" s="240" t="e">
        <f t="shared" si="14"/>
        <v>#DIV/0!</v>
      </c>
      <c r="F33" s="241" t="e">
        <f t="shared" si="9"/>
        <v>#DIV/0!</v>
      </c>
      <c r="G33" s="241" t="e">
        <f t="shared" si="12"/>
        <v>#DIV/0!</v>
      </c>
      <c r="I33" s="238" t="s">
        <v>64</v>
      </c>
      <c r="J33" s="239"/>
      <c r="K33" s="240" t="e">
        <f t="shared" si="13"/>
        <v>#DIV/0!</v>
      </c>
      <c r="L33" s="240" t="e">
        <f t="shared" si="15"/>
        <v>#DIV/0!</v>
      </c>
      <c r="M33" s="241" t="e">
        <f t="shared" si="10"/>
        <v>#DIV/0!</v>
      </c>
    </row>
    <row r="34" spans="2:13" ht="15" thickBot="1">
      <c r="B34" s="238" t="s">
        <v>65</v>
      </c>
      <c r="C34" s="239"/>
      <c r="D34" s="240" t="e">
        <f t="shared" si="11"/>
        <v>#DIV/0!</v>
      </c>
      <c r="E34" s="240" t="e">
        <f t="shared" si="14"/>
        <v>#DIV/0!</v>
      </c>
      <c r="F34" s="241" t="e">
        <f t="shared" si="9"/>
        <v>#DIV/0!</v>
      </c>
      <c r="G34" s="241" t="e">
        <f t="shared" si="12"/>
        <v>#DIV/0!</v>
      </c>
      <c r="I34" s="238" t="s">
        <v>65</v>
      </c>
      <c r="J34" s="239"/>
      <c r="K34" s="240" t="e">
        <f t="shared" si="13"/>
        <v>#DIV/0!</v>
      </c>
      <c r="L34" s="240" t="e">
        <f t="shared" si="15"/>
        <v>#DIV/0!</v>
      </c>
      <c r="M34" s="241" t="e">
        <f t="shared" si="10"/>
        <v>#DIV/0!</v>
      </c>
    </row>
    <row r="35" spans="2:13" ht="15" thickBot="1">
      <c r="B35" s="238" t="s">
        <v>66</v>
      </c>
      <c r="C35" s="239"/>
      <c r="D35" s="240" t="e">
        <f t="shared" si="11"/>
        <v>#DIV/0!</v>
      </c>
      <c r="E35" s="240" t="e">
        <f t="shared" si="14"/>
        <v>#DIV/0!</v>
      </c>
      <c r="F35" s="241" t="e">
        <f t="shared" si="9"/>
        <v>#DIV/0!</v>
      </c>
      <c r="G35" s="241" t="e">
        <f t="shared" si="12"/>
        <v>#DIV/0!</v>
      </c>
      <c r="I35" s="238" t="s">
        <v>66</v>
      </c>
      <c r="J35" s="239"/>
      <c r="K35" s="240" t="e">
        <f t="shared" si="13"/>
        <v>#DIV/0!</v>
      </c>
      <c r="L35" s="240" t="e">
        <f t="shared" si="15"/>
        <v>#DIV/0!</v>
      </c>
      <c r="M35" s="241" t="e">
        <f t="shared" si="10"/>
        <v>#DIV/0!</v>
      </c>
    </row>
    <row r="36" spans="2:13" ht="15" thickBot="1">
      <c r="B36" s="238" t="s">
        <v>67</v>
      </c>
      <c r="C36" s="239"/>
      <c r="D36" s="240" t="e">
        <f t="shared" si="11"/>
        <v>#DIV/0!</v>
      </c>
      <c r="E36" s="240" t="e">
        <f t="shared" si="14"/>
        <v>#DIV/0!</v>
      </c>
      <c r="F36" s="241" t="e">
        <f t="shared" si="9"/>
        <v>#DIV/0!</v>
      </c>
      <c r="G36" s="241" t="e">
        <f t="shared" si="12"/>
        <v>#DIV/0!</v>
      </c>
      <c r="I36" s="238" t="s">
        <v>67</v>
      </c>
      <c r="J36" s="239"/>
      <c r="K36" s="240" t="e">
        <f t="shared" si="13"/>
        <v>#DIV/0!</v>
      </c>
      <c r="L36" s="240" t="e">
        <f t="shared" si="15"/>
        <v>#DIV/0!</v>
      </c>
      <c r="M36" s="241" t="e">
        <f t="shared" si="10"/>
        <v>#DIV/0!</v>
      </c>
    </row>
    <row r="37" spans="2:13" ht="15" thickBot="1">
      <c r="B37" s="238" t="s">
        <v>68</v>
      </c>
      <c r="C37" s="239"/>
      <c r="D37" s="240" t="e">
        <f t="shared" si="11"/>
        <v>#DIV/0!</v>
      </c>
      <c r="E37" s="240" t="e">
        <f t="shared" si="14"/>
        <v>#DIV/0!</v>
      </c>
      <c r="F37" s="241" t="e">
        <f>IF(AND(E37&lt;=0),"C",IF(E37&lt;=0.8,"A",IF(E37&lt;=0.95,"B","C")))</f>
        <v>#DIV/0!</v>
      </c>
      <c r="G37" s="241" t="e">
        <f t="shared" si="12"/>
        <v>#DIV/0!</v>
      </c>
      <c r="I37" s="238" t="s">
        <v>68</v>
      </c>
      <c r="J37" s="239"/>
      <c r="K37" s="240" t="e">
        <f t="shared" si="13"/>
        <v>#DIV/0!</v>
      </c>
      <c r="L37" s="240" t="e">
        <f t="shared" si="15"/>
        <v>#DIV/0!</v>
      </c>
      <c r="M37" s="241" t="e">
        <f>_xlfn.IFS(L37&lt;80%,"A",L37&lt;=95%,"B",L37&gt;95%,"C")</f>
        <v>#DIV/0!</v>
      </c>
    </row>
    <row r="38" spans="2:13" ht="15" thickBot="1">
      <c r="B38" s="238" t="s">
        <v>69</v>
      </c>
      <c r="C38" s="239"/>
      <c r="D38" s="240" t="e">
        <f t="shared" si="11"/>
        <v>#DIV/0!</v>
      </c>
      <c r="E38" s="240" t="e">
        <f t="shared" si="14"/>
        <v>#DIV/0!</v>
      </c>
      <c r="F38" s="241" t="e">
        <f t="shared" ref="F38:F49" si="16">IF(AND(E38&lt;=0),"C",IF(E38&lt;=0.8,"A",IF(E38&lt;=0.95,"B","C")))</f>
        <v>#DIV/0!</v>
      </c>
      <c r="G38" s="241" t="e">
        <f t="shared" si="12"/>
        <v>#DIV/0!</v>
      </c>
      <c r="I38" s="238" t="s">
        <v>69</v>
      </c>
      <c r="J38" s="239"/>
      <c r="K38" s="240" t="e">
        <f t="shared" si="13"/>
        <v>#DIV/0!</v>
      </c>
      <c r="L38" s="240" t="e">
        <f t="shared" si="15"/>
        <v>#DIV/0!</v>
      </c>
      <c r="M38" s="241" t="e">
        <f t="shared" ref="M38:M49" si="17">_xlfn.IFS(L38&lt;80%,"A",L38&lt;=95%,"B",L38&gt;95%,"C")</f>
        <v>#DIV/0!</v>
      </c>
    </row>
    <row r="39" spans="2:13" ht="15" thickBot="1">
      <c r="B39" s="238" t="s">
        <v>70</v>
      </c>
      <c r="C39" s="239"/>
      <c r="D39" s="240" t="e">
        <f t="shared" si="11"/>
        <v>#DIV/0!</v>
      </c>
      <c r="E39" s="240" t="e">
        <f t="shared" si="14"/>
        <v>#DIV/0!</v>
      </c>
      <c r="F39" s="241" t="e">
        <f t="shared" si="16"/>
        <v>#DIV/0!</v>
      </c>
      <c r="G39" s="241" t="e">
        <f t="shared" si="12"/>
        <v>#DIV/0!</v>
      </c>
      <c r="I39" s="238" t="s">
        <v>70</v>
      </c>
      <c r="J39" s="239"/>
      <c r="K39" s="240" t="e">
        <f t="shared" si="13"/>
        <v>#DIV/0!</v>
      </c>
      <c r="L39" s="240" t="e">
        <f t="shared" si="15"/>
        <v>#DIV/0!</v>
      </c>
      <c r="M39" s="241" t="e">
        <f t="shared" si="17"/>
        <v>#DIV/0!</v>
      </c>
    </row>
    <row r="40" spans="2:13" ht="15" thickBot="1">
      <c r="B40" s="238" t="s">
        <v>71</v>
      </c>
      <c r="C40" s="239"/>
      <c r="D40" s="240" t="e">
        <f t="shared" si="11"/>
        <v>#DIV/0!</v>
      </c>
      <c r="E40" s="240" t="e">
        <f t="shared" si="14"/>
        <v>#DIV/0!</v>
      </c>
      <c r="F40" s="241" t="e">
        <f t="shared" si="16"/>
        <v>#DIV/0!</v>
      </c>
      <c r="G40" s="241" t="e">
        <f t="shared" si="12"/>
        <v>#DIV/0!</v>
      </c>
      <c r="I40" s="238" t="s">
        <v>71</v>
      </c>
      <c r="J40" s="239"/>
      <c r="K40" s="240" t="e">
        <f t="shared" si="13"/>
        <v>#DIV/0!</v>
      </c>
      <c r="L40" s="240" t="e">
        <f t="shared" si="15"/>
        <v>#DIV/0!</v>
      </c>
      <c r="M40" s="241" t="e">
        <f t="shared" si="17"/>
        <v>#DIV/0!</v>
      </c>
    </row>
    <row r="41" spans="2:13" ht="26.5" thickBot="1">
      <c r="B41" s="238" t="s">
        <v>72</v>
      </c>
      <c r="C41" s="239"/>
      <c r="D41" s="240" t="e">
        <f t="shared" si="11"/>
        <v>#DIV/0!</v>
      </c>
      <c r="E41" s="240" t="e">
        <f t="shared" si="14"/>
        <v>#DIV/0!</v>
      </c>
      <c r="F41" s="241" t="e">
        <f t="shared" si="16"/>
        <v>#DIV/0!</v>
      </c>
      <c r="G41" s="241" t="e">
        <f t="shared" si="12"/>
        <v>#DIV/0!</v>
      </c>
      <c r="I41" s="238" t="s">
        <v>72</v>
      </c>
      <c r="J41" s="239"/>
      <c r="K41" s="240" t="e">
        <f t="shared" si="13"/>
        <v>#DIV/0!</v>
      </c>
      <c r="L41" s="240" t="e">
        <f t="shared" si="15"/>
        <v>#DIV/0!</v>
      </c>
      <c r="M41" s="241" t="e">
        <f t="shared" si="17"/>
        <v>#DIV/0!</v>
      </c>
    </row>
    <row r="42" spans="2:13" ht="26.5" thickBot="1">
      <c r="B42" s="238" t="s">
        <v>73</v>
      </c>
      <c r="C42" s="239"/>
      <c r="D42" s="240" t="e">
        <f t="shared" si="11"/>
        <v>#DIV/0!</v>
      </c>
      <c r="E42" s="240" t="e">
        <f t="shared" si="14"/>
        <v>#DIV/0!</v>
      </c>
      <c r="F42" s="241" t="e">
        <f t="shared" si="16"/>
        <v>#DIV/0!</v>
      </c>
      <c r="G42" s="241" t="e">
        <f t="shared" si="12"/>
        <v>#DIV/0!</v>
      </c>
      <c r="I42" s="238" t="s">
        <v>73</v>
      </c>
      <c r="J42" s="239"/>
      <c r="K42" s="240" t="e">
        <f t="shared" si="13"/>
        <v>#DIV/0!</v>
      </c>
      <c r="L42" s="240" t="e">
        <f t="shared" si="15"/>
        <v>#DIV/0!</v>
      </c>
      <c r="M42" s="241" t="e">
        <f t="shared" si="17"/>
        <v>#DIV/0!</v>
      </c>
    </row>
    <row r="43" spans="2:13" ht="26.5" thickBot="1">
      <c r="B43" s="238" t="s">
        <v>74</v>
      </c>
      <c r="C43" s="239"/>
      <c r="D43" s="240" t="e">
        <f t="shared" si="11"/>
        <v>#DIV/0!</v>
      </c>
      <c r="E43" s="240" t="e">
        <f t="shared" si="14"/>
        <v>#DIV/0!</v>
      </c>
      <c r="F43" s="241" t="e">
        <f t="shared" si="16"/>
        <v>#DIV/0!</v>
      </c>
      <c r="G43" s="241" t="e">
        <f t="shared" si="12"/>
        <v>#DIV/0!</v>
      </c>
      <c r="I43" s="238" t="s">
        <v>74</v>
      </c>
      <c r="J43" s="239"/>
      <c r="K43" s="240" t="e">
        <f t="shared" si="13"/>
        <v>#DIV/0!</v>
      </c>
      <c r="L43" s="240" t="e">
        <f t="shared" si="15"/>
        <v>#DIV/0!</v>
      </c>
      <c r="M43" s="241" t="e">
        <f t="shared" si="17"/>
        <v>#DIV/0!</v>
      </c>
    </row>
    <row r="44" spans="2:13" ht="26.5" thickBot="1">
      <c r="B44" s="238" t="s">
        <v>75</v>
      </c>
      <c r="C44" s="239"/>
      <c r="D44" s="240" t="e">
        <f t="shared" si="11"/>
        <v>#DIV/0!</v>
      </c>
      <c r="E44" s="240" t="e">
        <f t="shared" si="14"/>
        <v>#DIV/0!</v>
      </c>
      <c r="F44" s="241" t="e">
        <f t="shared" si="16"/>
        <v>#DIV/0!</v>
      </c>
      <c r="G44" s="241" t="e">
        <f t="shared" si="12"/>
        <v>#DIV/0!</v>
      </c>
      <c r="I44" s="238" t="s">
        <v>75</v>
      </c>
      <c r="J44" s="239"/>
      <c r="K44" s="240" t="e">
        <f t="shared" si="13"/>
        <v>#DIV/0!</v>
      </c>
      <c r="L44" s="240" t="e">
        <f t="shared" si="15"/>
        <v>#DIV/0!</v>
      </c>
      <c r="M44" s="241" t="e">
        <f t="shared" si="17"/>
        <v>#DIV/0!</v>
      </c>
    </row>
    <row r="45" spans="2:13" ht="26.5" thickBot="1">
      <c r="B45" s="238" t="s">
        <v>76</v>
      </c>
      <c r="C45" s="239"/>
      <c r="D45" s="240" t="e">
        <f t="shared" si="11"/>
        <v>#DIV/0!</v>
      </c>
      <c r="E45" s="240" t="e">
        <f t="shared" si="14"/>
        <v>#DIV/0!</v>
      </c>
      <c r="F45" s="241" t="e">
        <f t="shared" si="16"/>
        <v>#DIV/0!</v>
      </c>
      <c r="G45" s="241" t="e">
        <f t="shared" si="12"/>
        <v>#DIV/0!</v>
      </c>
      <c r="I45" s="238" t="s">
        <v>76</v>
      </c>
      <c r="J45" s="239"/>
      <c r="K45" s="240" t="e">
        <f t="shared" si="13"/>
        <v>#DIV/0!</v>
      </c>
      <c r="L45" s="240" t="e">
        <f t="shared" si="15"/>
        <v>#DIV/0!</v>
      </c>
      <c r="M45" s="241" t="e">
        <f t="shared" si="17"/>
        <v>#DIV/0!</v>
      </c>
    </row>
    <row r="46" spans="2:13" ht="26.5" thickBot="1">
      <c r="B46" s="238" t="s">
        <v>77</v>
      </c>
      <c r="C46" s="239"/>
      <c r="D46" s="240" t="e">
        <f t="shared" si="11"/>
        <v>#DIV/0!</v>
      </c>
      <c r="E46" s="240" t="e">
        <f t="shared" si="14"/>
        <v>#DIV/0!</v>
      </c>
      <c r="F46" s="241" t="e">
        <f t="shared" si="16"/>
        <v>#DIV/0!</v>
      </c>
      <c r="G46" s="241" t="e">
        <f t="shared" si="12"/>
        <v>#DIV/0!</v>
      </c>
      <c r="I46" s="238" t="s">
        <v>77</v>
      </c>
      <c r="J46" s="239"/>
      <c r="K46" s="240" t="e">
        <f t="shared" si="13"/>
        <v>#DIV/0!</v>
      </c>
      <c r="L46" s="240" t="e">
        <f t="shared" si="15"/>
        <v>#DIV/0!</v>
      </c>
      <c r="M46" s="241" t="e">
        <f t="shared" si="17"/>
        <v>#DIV/0!</v>
      </c>
    </row>
    <row r="47" spans="2:13" ht="26.5" thickBot="1">
      <c r="B47" s="238" t="s">
        <v>78</v>
      </c>
      <c r="C47" s="239"/>
      <c r="D47" s="240" t="e">
        <f t="shared" si="11"/>
        <v>#DIV/0!</v>
      </c>
      <c r="E47" s="240" t="e">
        <f t="shared" si="14"/>
        <v>#DIV/0!</v>
      </c>
      <c r="F47" s="241" t="e">
        <f t="shared" si="16"/>
        <v>#DIV/0!</v>
      </c>
      <c r="G47" s="241" t="e">
        <f t="shared" si="12"/>
        <v>#DIV/0!</v>
      </c>
      <c r="I47" s="238" t="s">
        <v>78</v>
      </c>
      <c r="J47" s="239"/>
      <c r="K47" s="240" t="e">
        <f t="shared" si="13"/>
        <v>#DIV/0!</v>
      </c>
      <c r="L47" s="240" t="e">
        <f t="shared" si="15"/>
        <v>#DIV/0!</v>
      </c>
      <c r="M47" s="241" t="e">
        <f t="shared" si="17"/>
        <v>#DIV/0!</v>
      </c>
    </row>
    <row r="48" spans="2:13" ht="15" thickBot="1">
      <c r="B48" s="238" t="s">
        <v>79</v>
      </c>
      <c r="C48" s="239"/>
      <c r="D48" s="240" t="e">
        <f t="shared" si="11"/>
        <v>#DIV/0!</v>
      </c>
      <c r="E48" s="240" t="e">
        <f t="shared" si="14"/>
        <v>#DIV/0!</v>
      </c>
      <c r="F48" s="241" t="e">
        <f t="shared" si="16"/>
        <v>#DIV/0!</v>
      </c>
      <c r="G48" s="241" t="e">
        <f t="shared" si="12"/>
        <v>#DIV/0!</v>
      </c>
      <c r="I48" s="238" t="s">
        <v>79</v>
      </c>
      <c r="J48" s="239"/>
      <c r="K48" s="240" t="e">
        <f t="shared" si="13"/>
        <v>#DIV/0!</v>
      </c>
      <c r="L48" s="240" t="e">
        <f t="shared" si="15"/>
        <v>#DIV/0!</v>
      </c>
      <c r="M48" s="241" t="e">
        <f t="shared" si="17"/>
        <v>#DIV/0!</v>
      </c>
    </row>
    <row r="49" spans="2:13" ht="26.5" thickBot="1">
      <c r="B49" s="238" t="s">
        <v>80</v>
      </c>
      <c r="C49" s="239"/>
      <c r="D49" s="240" t="e">
        <f t="shared" si="11"/>
        <v>#DIV/0!</v>
      </c>
      <c r="E49" s="240" t="e">
        <f t="shared" si="14"/>
        <v>#DIV/0!</v>
      </c>
      <c r="F49" s="241" t="e">
        <f t="shared" si="16"/>
        <v>#DIV/0!</v>
      </c>
      <c r="G49" s="241" t="e">
        <f t="shared" si="12"/>
        <v>#DIV/0!</v>
      </c>
      <c r="I49" s="238" t="s">
        <v>80</v>
      </c>
      <c r="J49" s="239"/>
      <c r="K49" s="240" t="e">
        <f t="shared" si="13"/>
        <v>#DIV/0!</v>
      </c>
      <c r="L49" s="240" t="e">
        <f t="shared" si="15"/>
        <v>#DIV/0!</v>
      </c>
      <c r="M49" s="241" t="e">
        <f t="shared" si="17"/>
        <v>#DIV/0!</v>
      </c>
    </row>
    <row r="50" spans="2:13">
      <c r="C50" s="247">
        <f>SUM(C30:C49)</f>
        <v>0</v>
      </c>
      <c r="D50" s="248" t="e">
        <f>SUM(D30:D49)</f>
        <v>#DIV/0!</v>
      </c>
      <c r="J50" s="247">
        <f>SUM(J30:J49)</f>
        <v>0</v>
      </c>
      <c r="K50" s="248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435" priority="4" operator="equal">
      <formula>"C"</formula>
    </cfRule>
    <cfRule type="cellIs" dxfId="434" priority="5" operator="equal">
      <formula>"B"</formula>
    </cfRule>
    <cfRule type="cellIs" dxfId="433" priority="6" operator="equal">
      <formula>"A"</formula>
    </cfRule>
  </conditionalFormatting>
  <conditionalFormatting sqref="M30:M49 D30:D49 K30:K49 F30:G49">
    <cfRule type="cellIs" dxfId="432" priority="1" operator="equal">
      <formula>"C"</formula>
    </cfRule>
    <cfRule type="cellIs" dxfId="431" priority="2" operator="equal">
      <formula>"B"</formula>
    </cfRule>
    <cfRule type="cellIs" dxfId="430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BFE1-6612-4B59-92C3-0C476543469D}">
  <dimension ref="B1:Q50"/>
  <sheetViews>
    <sheetView topLeftCell="A41" zoomScale="90" zoomScaleNormal="90" workbookViewId="0">
      <selection activeCell="E32" sqref="E3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23-29.03'!AE3</f>
        <v>64086.083185789495</v>
      </c>
      <c r="D4" s="240">
        <f>C4/C$26</f>
        <v>0.7575150660160388</v>
      </c>
      <c r="E4" s="240">
        <f>D4</f>
        <v>0.7575150660160388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23-29.03'!R3</f>
        <v>84</v>
      </c>
      <c r="K4" s="240">
        <f>J4/J$26</f>
        <v>0.64122137404580148</v>
      </c>
      <c r="L4" s="240">
        <f>K4</f>
        <v>0.64122137404580148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23-29.03'!AE6</f>
        <v>6828.6459862641368</v>
      </c>
      <c r="D5" s="240">
        <f>C5/C$26</f>
        <v>8.0716466944761853E-2</v>
      </c>
      <c r="E5" s="240">
        <f>D5+E4</f>
        <v>0.83823153296080066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23-29.03'!R6</f>
        <v>13</v>
      </c>
      <c r="K5" s="240">
        <f>J5/J$26</f>
        <v>9.9236641221374045E-2</v>
      </c>
      <c r="L5" s="240">
        <f>K5+L4</f>
        <v>0.74045801526717558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23-29.03'!AE4</f>
        <v>5334.3972452707612</v>
      </c>
      <c r="D6" s="240">
        <f>C6/C$26</f>
        <v>6.3054037328077586E-2</v>
      </c>
      <c r="E6" s="240">
        <f t="shared" ref="E6:E25" si="2">D6+E5</f>
        <v>0.90128557028887823</v>
      </c>
      <c r="F6" s="241" t="str">
        <f t="shared" si="0"/>
        <v>B</v>
      </c>
      <c r="G6" s="241" t="str">
        <f>VLOOKUP(B$4:B$25,I$4:M$25,5,0)</f>
        <v>B</v>
      </c>
      <c r="I6" s="238" t="s">
        <v>45</v>
      </c>
      <c r="J6" s="239">
        <f>'Юнит 23-29.03'!R10</f>
        <v>11</v>
      </c>
      <c r="K6" s="240">
        <f>J6/J$26</f>
        <v>8.3969465648854963E-2</v>
      </c>
      <c r="L6" s="240">
        <f t="shared" ref="L6:L25" si="3">K6+L5</f>
        <v>0.82442748091603058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23-29.03'!AE9</f>
        <v>2559.7758773997452</v>
      </c>
      <c r="D7" s="240">
        <f>C7/C$26</f>
        <v>3.0257252376202363E-2</v>
      </c>
      <c r="E7" s="240">
        <f t="shared" si="2"/>
        <v>0.93154282266508059</v>
      </c>
      <c r="F7" s="241" t="str">
        <f t="shared" si="0"/>
        <v>B</v>
      </c>
      <c r="G7" s="241" t="str">
        <f>VLOOKUP(B$4:B$25,I$4:M$25,5,0)</f>
        <v>B</v>
      </c>
      <c r="I7" s="238" t="s">
        <v>39</v>
      </c>
      <c r="J7" s="239">
        <f>'Юнит 23-29.03'!R4</f>
        <v>6</v>
      </c>
      <c r="K7" s="240">
        <f>J7/J$26</f>
        <v>4.5801526717557252E-2</v>
      </c>
      <c r="L7" s="240">
        <f t="shared" si="3"/>
        <v>0.87022900763358779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23-29.03'!AE10</f>
        <v>1936.3808348189129</v>
      </c>
      <c r="D8" s="240">
        <f>C8/C$26</f>
        <v>2.2888552131787934E-2</v>
      </c>
      <c r="E8" s="240">
        <f t="shared" si="2"/>
        <v>0.95443137479686857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23-29.03'!R9</f>
        <v>5</v>
      </c>
      <c r="K8" s="240">
        <f>J8/J$26</f>
        <v>3.8167938931297711E-2</v>
      </c>
      <c r="L8" s="240">
        <f t="shared" si="3"/>
        <v>0.90839694656488545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23-29.03'!AE5</f>
        <v>1688.0936795708899</v>
      </c>
      <c r="D9" s="240">
        <f t="shared" ref="D9:D25" si="4">C9/C$26</f>
        <v>1.9953729913781859E-2</v>
      </c>
      <c r="E9" s="240">
        <f t="shared" si="2"/>
        <v>0.97438510471065043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23-29.03'!R5</f>
        <v>4</v>
      </c>
      <c r="K9" s="240">
        <f t="shared" ref="K9:K25" si="6">J9/J$26</f>
        <v>3.0534351145038167E-2</v>
      </c>
      <c r="L9" s="240">
        <f t="shared" si="3"/>
        <v>0.93893129770992367</v>
      </c>
      <c r="M9" s="241" t="str">
        <f t="shared" si="1"/>
        <v>B</v>
      </c>
    </row>
    <row r="10" spans="2:17" ht="28.5" customHeight="1" outlineLevel="1" thickBot="1">
      <c r="B10" s="238" t="s">
        <v>46</v>
      </c>
      <c r="C10" s="239">
        <f>'Юнит 23-29.03'!AE11</f>
        <v>982.0683704422637</v>
      </c>
      <c r="D10" s="240">
        <f t="shared" si="4"/>
        <v>1.1608317273988046E-2</v>
      </c>
      <c r="E10" s="240">
        <f t="shared" si="2"/>
        <v>0.98599342198463846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23-29.03'!R7</f>
        <v>3</v>
      </c>
      <c r="K10" s="240">
        <f t="shared" si="6"/>
        <v>2.2900763358778626E-2</v>
      </c>
      <c r="L10" s="240">
        <f t="shared" si="3"/>
        <v>0.96183206106870234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23-29.03'!AE13</f>
        <v>687.3817682546495</v>
      </c>
      <c r="D11" s="240">
        <f t="shared" si="4"/>
        <v>8.1250408774100769E-3</v>
      </c>
      <c r="E11" s="240">
        <f>D11+E8</f>
        <v>0.96255641567427863</v>
      </c>
      <c r="F11" s="241" t="str">
        <f t="shared" si="0"/>
        <v>C</v>
      </c>
      <c r="G11" s="241" t="str">
        <f t="shared" si="5"/>
        <v>B</v>
      </c>
      <c r="I11" s="238" t="s">
        <v>46</v>
      </c>
      <c r="J11" s="239">
        <f>'Юнит 23-29.03'!R11</f>
        <v>2</v>
      </c>
      <c r="K11" s="240">
        <f t="shared" si="6"/>
        <v>1.5267175572519083E-2</v>
      </c>
      <c r="L11" s="240">
        <f>K11+L8</f>
        <v>0.92366412213740456</v>
      </c>
      <c r="M11" s="241" t="str">
        <f t="shared" si="1"/>
        <v>B</v>
      </c>
    </row>
    <row r="12" spans="2:17" ht="28.5" customHeight="1" outlineLevel="1" thickBot="1">
      <c r="B12" s="238" t="s">
        <v>50</v>
      </c>
      <c r="C12" s="239">
        <f>'Юнит 23-29.03'!AE15</f>
        <v>645.62876118382667</v>
      </c>
      <c r="D12" s="240">
        <f t="shared" si="4"/>
        <v>7.6315088914416188E-3</v>
      </c>
      <c r="E12" s="240">
        <f t="shared" si="2"/>
        <v>0.97018792456572023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23-29.03'!R13</f>
        <v>1</v>
      </c>
      <c r="K12" s="240">
        <f t="shared" si="6"/>
        <v>7.6335877862595417E-3</v>
      </c>
      <c r="L12" s="240">
        <f t="shared" si="3"/>
        <v>0.93129770992366412</v>
      </c>
      <c r="M12" s="241" t="str">
        <f t="shared" si="1"/>
        <v>B</v>
      </c>
    </row>
    <row r="13" spans="2:17" ht="26.5" outlineLevel="1" thickBot="1">
      <c r="B13" s="238" t="s">
        <v>42</v>
      </c>
      <c r="C13" s="239">
        <f>'Юнит 23-29.03'!AE7</f>
        <v>527.0444613162407</v>
      </c>
      <c r="D13" s="240">
        <f t="shared" si="4"/>
        <v>6.229809969036903E-3</v>
      </c>
      <c r="E13" s="240">
        <f t="shared" si="2"/>
        <v>0.97641773453475711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50</v>
      </c>
      <c r="J13" s="239">
        <f>'Юнит 23-29.03'!R15</f>
        <v>1</v>
      </c>
      <c r="K13" s="240">
        <f t="shared" si="6"/>
        <v>7.6335877862595417E-3</v>
      </c>
      <c r="L13" s="240">
        <f t="shared" si="3"/>
        <v>0.93893129770992367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49</v>
      </c>
      <c r="C14" s="239">
        <f>'Юнит 23-29.03'!AE14</f>
        <v>0</v>
      </c>
      <c r="D14" s="240">
        <f t="shared" si="4"/>
        <v>0</v>
      </c>
      <c r="E14" s="240">
        <f t="shared" si="2"/>
        <v>0.97641773453475711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23-29.03'!R16</f>
        <v>1</v>
      </c>
      <c r="K14" s="240">
        <f t="shared" si="6"/>
        <v>7.6335877862595417E-3</v>
      </c>
      <c r="L14" s="240">
        <f t="shared" si="3"/>
        <v>0.94656488549618323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23-29.03'!AE17</f>
        <v>0</v>
      </c>
      <c r="D15" s="240">
        <f t="shared" si="4"/>
        <v>0</v>
      </c>
      <c r="E15" s="240">
        <f t="shared" si="2"/>
        <v>0.97641773453475711</v>
      </c>
      <c r="F15" s="241" t="str">
        <f t="shared" si="7"/>
        <v>C</v>
      </c>
      <c r="G15" s="241" t="str">
        <f t="shared" si="5"/>
        <v>B</v>
      </c>
      <c r="I15" s="238" t="s">
        <v>43</v>
      </c>
      <c r="J15" s="239">
        <f>'Юнит 23-29.03'!R8</f>
        <v>0</v>
      </c>
      <c r="K15" s="240">
        <f t="shared" si="6"/>
        <v>0</v>
      </c>
      <c r="L15" s="240">
        <f t="shared" si="3"/>
        <v>0.94656488549618323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23-29.03'!AE18</f>
        <v>0</v>
      </c>
      <c r="D16" s="240">
        <f t="shared" si="4"/>
        <v>0</v>
      </c>
      <c r="E16" s="240">
        <f t="shared" si="2"/>
        <v>0.97641773453475711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23-29.03'!R12</f>
        <v>0</v>
      </c>
      <c r="K16" s="240">
        <f t="shared" si="6"/>
        <v>0</v>
      </c>
      <c r="L16" s="240">
        <f t="shared" si="3"/>
        <v>0.94656488549618323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23-29.03'!AE20</f>
        <v>0</v>
      </c>
      <c r="D17" s="240">
        <f t="shared" si="4"/>
        <v>0</v>
      </c>
      <c r="E17" s="240">
        <f t="shared" si="2"/>
        <v>0.97641773453475711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23-29.03'!R14</f>
        <v>0</v>
      </c>
      <c r="K17" s="240">
        <f t="shared" si="6"/>
        <v>0</v>
      </c>
      <c r="L17" s="240">
        <f t="shared" si="3"/>
        <v>0.94656488549618323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23-29.03'!AE21</f>
        <v>0</v>
      </c>
      <c r="D18" s="240">
        <f t="shared" si="4"/>
        <v>0</v>
      </c>
      <c r="E18" s="240">
        <f t="shared" si="2"/>
        <v>0.97641773453475711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23-29.03'!R17</f>
        <v>0</v>
      </c>
      <c r="K18" s="240">
        <f t="shared" si="6"/>
        <v>0</v>
      </c>
      <c r="L18" s="240">
        <f t="shared" si="3"/>
        <v>0.94656488549618323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23-29.03'!AE22</f>
        <v>0</v>
      </c>
      <c r="D19" s="240">
        <f t="shared" si="4"/>
        <v>0</v>
      </c>
      <c r="E19" s="240">
        <f t="shared" si="2"/>
        <v>0.97641773453475711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23-29.03'!R18</f>
        <v>0</v>
      </c>
      <c r="K19" s="240">
        <f t="shared" si="6"/>
        <v>0</v>
      </c>
      <c r="L19" s="240">
        <f t="shared" si="3"/>
        <v>0.94656488549618323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23-29.03'!AE23</f>
        <v>0</v>
      </c>
      <c r="D20" s="240">
        <f t="shared" si="4"/>
        <v>0</v>
      </c>
      <c r="E20" s="240">
        <f t="shared" si="2"/>
        <v>0.97641773453475711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23-29.03'!R19</f>
        <v>0</v>
      </c>
      <c r="K20" s="240">
        <f t="shared" si="6"/>
        <v>0</v>
      </c>
      <c r="L20" s="240">
        <f t="shared" si="3"/>
        <v>0.94656488549618323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23-29.03'!AE24</f>
        <v>0</v>
      </c>
      <c r="D21" s="240">
        <f t="shared" si="4"/>
        <v>0</v>
      </c>
      <c r="E21" s="240">
        <f t="shared" si="2"/>
        <v>0.97641773453475711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23-29.03'!R20</f>
        <v>0</v>
      </c>
      <c r="K21" s="240">
        <f t="shared" si="6"/>
        <v>0</v>
      </c>
      <c r="L21" s="240">
        <f t="shared" si="3"/>
        <v>0.94656488549618323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43</v>
      </c>
      <c r="C22" s="239">
        <f>'Юнит 23-29.03'!AE8</f>
        <v>-65.683221000000003</v>
      </c>
      <c r="D22" s="240">
        <f t="shared" si="4"/>
        <v>-7.7639367267485018E-4</v>
      </c>
      <c r="E22" s="240">
        <f t="shared" si="2"/>
        <v>0.97564134086208221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23-29.03'!R21</f>
        <v>0</v>
      </c>
      <c r="K22" s="240">
        <f t="shared" si="6"/>
        <v>0</v>
      </c>
      <c r="L22" s="240">
        <f t="shared" si="3"/>
        <v>0.94656488549618323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'Юнит 23-29.03'!AE19</f>
        <v>-113.88</v>
      </c>
      <c r="D23" s="240">
        <f t="shared" si="4"/>
        <v>-1.3460928087587532E-3</v>
      </c>
      <c r="E23" s="240">
        <f t="shared" si="2"/>
        <v>0.97429524805332346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23-29.03'!R22</f>
        <v>0</v>
      </c>
      <c r="K23" s="240">
        <f t="shared" si="6"/>
        <v>0</v>
      </c>
      <c r="L23" s="240">
        <f t="shared" si="3"/>
        <v>0.94656488549618323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47</v>
      </c>
      <c r="C24" s="239">
        <f>'Юнит 23-29.03'!AE12</f>
        <v>-187.08</v>
      </c>
      <c r="D24" s="240">
        <f t="shared" si="4"/>
        <v>-2.2113368691832418E-3</v>
      </c>
      <c r="E24" s="240">
        <f t="shared" si="2"/>
        <v>0.97208391118414017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23-29.03'!R23</f>
        <v>0</v>
      </c>
      <c r="K24" s="240">
        <f t="shared" si="6"/>
        <v>0</v>
      </c>
      <c r="L24" s="240">
        <f t="shared" si="3"/>
        <v>0.94656488549618323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23-29.03'!AE16</f>
        <v>-308.44956357503185</v>
      </c>
      <c r="D25" s="240">
        <f t="shared" si="4"/>
        <v>-3.6459583719101359E-3</v>
      </c>
      <c r="E25" s="240">
        <f t="shared" si="2"/>
        <v>0.96843795281223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23-29.03'!R24</f>
        <v>0</v>
      </c>
      <c r="K25" s="240">
        <f t="shared" si="6"/>
        <v>0</v>
      </c>
      <c r="L25" s="240">
        <f t="shared" si="3"/>
        <v>0.94656488549618323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84600.407385735889</v>
      </c>
      <c r="D26" s="248">
        <f>SUM(D4:D25)</f>
        <v>1.0000000000000002</v>
      </c>
      <c r="J26" s="247">
        <f>SUM(J4:J25)</f>
        <v>131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70</v>
      </c>
      <c r="C30" s="239">
        <f>'Юнит 23-29.03'!AE37</f>
        <v>2735.9655229764321</v>
      </c>
      <c r="D30" s="240">
        <f>C30/C$50</f>
        <v>-2.0991564749744298</v>
      </c>
      <c r="E30" s="240">
        <f>D30</f>
        <v>-2.0991564749744298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61</v>
      </c>
      <c r="J30" s="239">
        <f>'Юнит 23-29.03'!R28</f>
        <v>7</v>
      </c>
      <c r="K30" s="240">
        <f>J30/J$50</f>
        <v>0.58333333333333337</v>
      </c>
      <c r="L30" s="240">
        <f>K30</f>
        <v>0.58333333333333337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23-29.03'!AE33</f>
        <v>1391.4499766218728</v>
      </c>
      <c r="D31" s="240">
        <f t="shared" ref="D31:D49" si="11">C31/C$50</f>
        <v>-1.0675833461714217</v>
      </c>
      <c r="E31" s="240">
        <f>D31+E30</f>
        <v>-3.1667398211458515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62</v>
      </c>
      <c r="J31" s="239">
        <f>'Юнит 23-29.03'!R29</f>
        <v>0</v>
      </c>
      <c r="K31" s="240">
        <f t="shared" ref="K31:K49" si="13">J31/J$50</f>
        <v>0</v>
      </c>
      <c r="L31" s="240">
        <f>K31+L30</f>
        <v>0.58333333333333337</v>
      </c>
      <c r="M31" s="241" t="str">
        <f t="shared" si="10"/>
        <v>A</v>
      </c>
    </row>
    <row r="32" spans="2:17" ht="26.5" thickBot="1">
      <c r="B32" s="238" t="s">
        <v>63</v>
      </c>
      <c r="C32" s="239">
        <f>'Юнит 23-29.03'!AE30</f>
        <v>922.10843703374746</v>
      </c>
      <c r="D32" s="240">
        <f t="shared" si="11"/>
        <v>-0.70748329245105623</v>
      </c>
      <c r="E32" s="240">
        <f t="shared" ref="E32:E49" si="14">D32+E31</f>
        <v>-3.8742231135969076</v>
      </c>
      <c r="F32" s="241" t="str">
        <f t="shared" si="9"/>
        <v>C</v>
      </c>
      <c r="G32" s="241" t="str">
        <f t="shared" si="12"/>
        <v>A</v>
      </c>
      <c r="I32" s="238" t="s">
        <v>63</v>
      </c>
      <c r="J32" s="239">
        <f>'Юнит 23-29.03'!R30</f>
        <v>1</v>
      </c>
      <c r="K32" s="240">
        <f t="shared" si="13"/>
        <v>8.3333333333333329E-2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26.5" thickBot="1">
      <c r="B33" s="238" t="s">
        <v>61</v>
      </c>
      <c r="C33" s="239">
        <f>'Юнит 23-29.03'!AE28</f>
        <v>349.10689941666288</v>
      </c>
      <c r="D33" s="240">
        <f t="shared" si="11"/>
        <v>-0.26785060053369963</v>
      </c>
      <c r="E33" s="240">
        <f t="shared" si="14"/>
        <v>-4.142073714130607</v>
      </c>
      <c r="F33" s="241" t="str">
        <f t="shared" si="9"/>
        <v>C</v>
      </c>
      <c r="G33" s="241" t="str">
        <f t="shared" si="12"/>
        <v>A</v>
      </c>
      <c r="I33" s="238" t="s">
        <v>64</v>
      </c>
      <c r="J33" s="239">
        <f>'Юнит 23-29.03'!R31</f>
        <v>0</v>
      </c>
      <c r="K33" s="240">
        <f t="shared" si="13"/>
        <v>0</v>
      </c>
      <c r="L33" s="240">
        <f t="shared" si="15"/>
        <v>0.66666666666666674</v>
      </c>
      <c r="M33" s="241" t="str">
        <f t="shared" si="10"/>
        <v>A</v>
      </c>
    </row>
    <row r="34" spans="2:13" ht="26.5" thickBot="1">
      <c r="B34" s="238" t="s">
        <v>62</v>
      </c>
      <c r="C34" s="239">
        <f>'Юнит 23-29.03'!AE29</f>
        <v>0</v>
      </c>
      <c r="D34" s="240">
        <f t="shared" si="11"/>
        <v>0</v>
      </c>
      <c r="E34" s="240">
        <f t="shared" si="14"/>
        <v>-4.142073714130607</v>
      </c>
      <c r="F34" s="241" t="str">
        <f t="shared" si="9"/>
        <v>C</v>
      </c>
      <c r="G34" s="241" t="str">
        <f t="shared" si="12"/>
        <v>A</v>
      </c>
      <c r="I34" s="238" t="s">
        <v>65</v>
      </c>
      <c r="J34" s="239">
        <f>'Юнит 23-29.03'!R32</f>
        <v>0</v>
      </c>
      <c r="K34" s="240">
        <f t="shared" si="13"/>
        <v>0</v>
      </c>
      <c r="L34" s="240">
        <f t="shared" si="15"/>
        <v>0.66666666666666674</v>
      </c>
      <c r="M34" s="241" t="str">
        <f t="shared" si="10"/>
        <v>A</v>
      </c>
    </row>
    <row r="35" spans="2:13" ht="15" thickBot="1">
      <c r="B35" s="238" t="s">
        <v>64</v>
      </c>
      <c r="C35" s="239">
        <f>'Юнит 23-29.03'!AE31</f>
        <v>0</v>
      </c>
      <c r="D35" s="240">
        <f t="shared" si="11"/>
        <v>0</v>
      </c>
      <c r="E35" s="240">
        <f t="shared" si="14"/>
        <v>-4.142073714130607</v>
      </c>
      <c r="F35" s="241" t="str">
        <f t="shared" si="9"/>
        <v>C</v>
      </c>
      <c r="G35" s="241" t="str">
        <f t="shared" si="12"/>
        <v>A</v>
      </c>
      <c r="I35" s="238" t="s">
        <v>66</v>
      </c>
      <c r="J35" s="239">
        <f>'Юнит 23-29.03'!R33</f>
        <v>2</v>
      </c>
      <c r="K35" s="240">
        <f t="shared" si="13"/>
        <v>0.16666666666666666</v>
      </c>
      <c r="L35" s="240">
        <f t="shared" si="15"/>
        <v>0.83333333333333337</v>
      </c>
      <c r="M35" s="241" t="str">
        <f t="shared" si="10"/>
        <v>B</v>
      </c>
    </row>
    <row r="36" spans="2:13" ht="15" thickBot="1">
      <c r="B36" s="238" t="s">
        <v>65</v>
      </c>
      <c r="C36" s="239">
        <f>'Юнит 23-29.03'!AE32</f>
        <v>0</v>
      </c>
      <c r="D36" s="240">
        <f t="shared" si="11"/>
        <v>0</v>
      </c>
      <c r="E36" s="240">
        <f t="shared" si="14"/>
        <v>-4.142073714130607</v>
      </c>
      <c r="F36" s="241" t="str">
        <f t="shared" si="9"/>
        <v>C</v>
      </c>
      <c r="G36" s="241" t="str">
        <f t="shared" si="12"/>
        <v>A</v>
      </c>
      <c r="I36" s="238" t="s">
        <v>67</v>
      </c>
      <c r="J36" s="239">
        <f>'Юнит 23-29.03'!R34</f>
        <v>0</v>
      </c>
      <c r="K36" s="240">
        <f t="shared" si="13"/>
        <v>0</v>
      </c>
      <c r="L36" s="240">
        <f t="shared" si="15"/>
        <v>0.83333333333333337</v>
      </c>
      <c r="M36" s="241" t="str">
        <f t="shared" si="10"/>
        <v>B</v>
      </c>
    </row>
    <row r="37" spans="2:13" ht="15" thickBot="1">
      <c r="B37" s="238" t="s">
        <v>67</v>
      </c>
      <c r="C37" s="239">
        <f>'Юнит 23-29.03'!AE34</f>
        <v>0</v>
      </c>
      <c r="D37" s="240">
        <f t="shared" si="11"/>
        <v>0</v>
      </c>
      <c r="E37" s="240">
        <f t="shared" si="14"/>
        <v>-4.142073714130607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68</v>
      </c>
      <c r="J37" s="239">
        <f>'Юнит 23-29.03'!R35</f>
        <v>0</v>
      </c>
      <c r="K37" s="240">
        <f t="shared" si="13"/>
        <v>0</v>
      </c>
      <c r="L37" s="240">
        <f t="shared" si="15"/>
        <v>0.83333333333333337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'Юнит 23-29.03'!AE35</f>
        <v>0</v>
      </c>
      <c r="D38" s="240">
        <f t="shared" si="11"/>
        <v>0</v>
      </c>
      <c r="E38" s="240">
        <f t="shared" si="14"/>
        <v>-4.142073714130607</v>
      </c>
      <c r="F38" s="241" t="str">
        <f t="shared" ref="F38:F49" si="16">IF(AND(E38&lt;=0),"C",IF(E38&lt;=0.8,"A",IF(E38&lt;=0.95,"B","C")))</f>
        <v>C</v>
      </c>
      <c r="G38" s="241" t="str">
        <f t="shared" si="12"/>
        <v>B</v>
      </c>
      <c r="I38" s="238" t="s">
        <v>69</v>
      </c>
      <c r="J38" s="239">
        <f>'Юнит 23-29.03'!R36</f>
        <v>0</v>
      </c>
      <c r="K38" s="240">
        <f t="shared" si="13"/>
        <v>0</v>
      </c>
      <c r="L38" s="240">
        <f t="shared" si="15"/>
        <v>0.83333333333333337</v>
      </c>
      <c r="M38" s="241" t="str">
        <f t="shared" ref="M38:M49" si="17">_xlfn.IFS(L38&lt;80%,"A",L38&lt;=95%,"B",L38&gt;95%,"C")</f>
        <v>B</v>
      </c>
    </row>
    <row r="39" spans="2:13" ht="15" thickBot="1">
      <c r="B39" s="238" t="s">
        <v>69</v>
      </c>
      <c r="C39" s="239">
        <f>'Юнит 23-29.03'!AE36</f>
        <v>0</v>
      </c>
      <c r="D39" s="240">
        <f t="shared" si="11"/>
        <v>0</v>
      </c>
      <c r="E39" s="240">
        <f t="shared" si="14"/>
        <v>-4.142073714130607</v>
      </c>
      <c r="F39" s="241" t="str">
        <f t="shared" si="16"/>
        <v>C</v>
      </c>
      <c r="G39" s="241" t="str">
        <f t="shared" si="12"/>
        <v>B</v>
      </c>
      <c r="I39" s="238" t="s">
        <v>70</v>
      </c>
      <c r="J39" s="239">
        <f>'Юнит 23-29.03'!R37</f>
        <v>1</v>
      </c>
      <c r="K39" s="240">
        <f t="shared" si="13"/>
        <v>8.3333333333333329E-2</v>
      </c>
      <c r="L39" s="240">
        <f t="shared" si="15"/>
        <v>0.91666666666666674</v>
      </c>
      <c r="M39" s="241" t="str">
        <f t="shared" si="17"/>
        <v>B</v>
      </c>
    </row>
    <row r="40" spans="2:13" ht="15" thickBot="1">
      <c r="B40" s="238" t="s">
        <v>71</v>
      </c>
      <c r="C40" s="239">
        <f>'Юнит 23-29.03'!AE38</f>
        <v>0</v>
      </c>
      <c r="D40" s="240">
        <f t="shared" si="11"/>
        <v>0</v>
      </c>
      <c r="E40" s="240">
        <f t="shared" si="14"/>
        <v>-4.142073714130607</v>
      </c>
      <c r="F40" s="241" t="str">
        <f t="shared" si="16"/>
        <v>C</v>
      </c>
      <c r="G40" s="241" t="str">
        <f t="shared" si="12"/>
        <v>B</v>
      </c>
      <c r="I40" s="238" t="s">
        <v>71</v>
      </c>
      <c r="J40" s="239">
        <f>'Юнит 23-29.03'!R38</f>
        <v>0</v>
      </c>
      <c r="K40" s="240">
        <f t="shared" si="13"/>
        <v>0</v>
      </c>
      <c r="L40" s="240">
        <f t="shared" si="15"/>
        <v>0.91666666666666674</v>
      </c>
      <c r="M40" s="241" t="str">
        <f t="shared" si="17"/>
        <v>B</v>
      </c>
    </row>
    <row r="41" spans="2:13" ht="26.5" thickBot="1">
      <c r="B41" s="238" t="s">
        <v>72</v>
      </c>
      <c r="C41" s="239">
        <f>'Юнит 23-29.03'!AE39</f>
        <v>0</v>
      </c>
      <c r="D41" s="240">
        <f t="shared" si="11"/>
        <v>0</v>
      </c>
      <c r="E41" s="240">
        <f t="shared" si="14"/>
        <v>-4.142073714130607</v>
      </c>
      <c r="F41" s="241" t="str">
        <f t="shared" si="16"/>
        <v>C</v>
      </c>
      <c r="G41" s="241" t="str">
        <f t="shared" si="12"/>
        <v>B</v>
      </c>
      <c r="I41" s="238" t="s">
        <v>72</v>
      </c>
      <c r="J41" s="239">
        <f>'Юнит 23-29.03'!R39</f>
        <v>0</v>
      </c>
      <c r="K41" s="240">
        <f t="shared" si="13"/>
        <v>0</v>
      </c>
      <c r="L41" s="240">
        <f t="shared" si="15"/>
        <v>0.91666666666666674</v>
      </c>
      <c r="M41" s="241" t="str">
        <f t="shared" si="17"/>
        <v>B</v>
      </c>
    </row>
    <row r="42" spans="2:13" ht="26.5" thickBot="1">
      <c r="B42" s="238" t="s">
        <v>74</v>
      </c>
      <c r="C42" s="239">
        <f>'Юнит 23-29.03'!AE41</f>
        <v>0</v>
      </c>
      <c r="D42" s="240">
        <f t="shared" si="11"/>
        <v>0</v>
      </c>
      <c r="E42" s="240">
        <f t="shared" si="14"/>
        <v>-4.142073714130607</v>
      </c>
      <c r="F42" s="241" t="str">
        <f t="shared" si="16"/>
        <v>C</v>
      </c>
      <c r="G42" s="241" t="str">
        <f t="shared" si="12"/>
        <v>B</v>
      </c>
      <c r="I42" s="238" t="s">
        <v>73</v>
      </c>
      <c r="J42" s="239">
        <f>'Юнит 23-29.03'!R40</f>
        <v>0</v>
      </c>
      <c r="K42" s="240">
        <f t="shared" si="13"/>
        <v>0</v>
      </c>
      <c r="L42" s="240">
        <f t="shared" si="15"/>
        <v>0.91666666666666674</v>
      </c>
      <c r="M42" s="241" t="str">
        <f t="shared" si="17"/>
        <v>B</v>
      </c>
    </row>
    <row r="43" spans="2:13" ht="26.5" thickBot="1">
      <c r="B43" s="238" t="s">
        <v>75</v>
      </c>
      <c r="C43" s="239">
        <f>'Юнит 23-29.03'!AE42</f>
        <v>0</v>
      </c>
      <c r="D43" s="240">
        <f t="shared" si="11"/>
        <v>0</v>
      </c>
      <c r="E43" s="240">
        <f t="shared" si="14"/>
        <v>-4.142073714130607</v>
      </c>
      <c r="F43" s="241" t="str">
        <f t="shared" si="16"/>
        <v>C</v>
      </c>
      <c r="G43" s="241" t="str">
        <f t="shared" si="12"/>
        <v>B</v>
      </c>
      <c r="I43" s="238" t="s">
        <v>74</v>
      </c>
      <c r="J43" s="239">
        <f>'Юнит 23-29.03'!R41</f>
        <v>0</v>
      </c>
      <c r="K43" s="240">
        <f t="shared" si="13"/>
        <v>0</v>
      </c>
      <c r="L43" s="240">
        <f t="shared" si="15"/>
        <v>0.91666666666666674</v>
      </c>
      <c r="M43" s="241" t="str">
        <f t="shared" si="17"/>
        <v>B</v>
      </c>
    </row>
    <row r="44" spans="2:13" ht="26.5" thickBot="1">
      <c r="B44" s="238" t="s">
        <v>73</v>
      </c>
      <c r="C44" s="239">
        <f>'Юнит 23-29.03'!AE40</f>
        <v>-113.88</v>
      </c>
      <c r="D44" s="240">
        <f t="shared" si="11"/>
        <v>8.7373885877781679E-2</v>
      </c>
      <c r="E44" s="240">
        <f t="shared" si="14"/>
        <v>-4.0546998282528257</v>
      </c>
      <c r="F44" s="241" t="str">
        <f t="shared" si="16"/>
        <v>C</v>
      </c>
      <c r="G44" s="241" t="str">
        <f t="shared" si="12"/>
        <v>B</v>
      </c>
      <c r="I44" s="238" t="s">
        <v>75</v>
      </c>
      <c r="J44" s="239">
        <f>'Юнит 23-29.03'!R42</f>
        <v>0</v>
      </c>
      <c r="K44" s="240">
        <f t="shared" si="13"/>
        <v>0</v>
      </c>
      <c r="L44" s="240">
        <f t="shared" si="15"/>
        <v>0.91666666666666674</v>
      </c>
      <c r="M44" s="241" t="str">
        <f t="shared" si="17"/>
        <v>B</v>
      </c>
    </row>
    <row r="45" spans="2:13" ht="26.5" thickBot="1">
      <c r="B45" s="238" t="s">
        <v>76</v>
      </c>
      <c r="C45" s="239">
        <f>'Юнит 23-29.03'!AE43</f>
        <v>-113.88</v>
      </c>
      <c r="D45" s="240">
        <f t="shared" si="11"/>
        <v>8.7373885877781679E-2</v>
      </c>
      <c r="E45" s="240">
        <f t="shared" si="14"/>
        <v>-3.967325942375044</v>
      </c>
      <c r="F45" s="241" t="str">
        <f t="shared" si="16"/>
        <v>C</v>
      </c>
      <c r="G45" s="241" t="str">
        <f t="shared" si="12"/>
        <v>B</v>
      </c>
      <c r="I45" s="238" t="s">
        <v>76</v>
      </c>
      <c r="J45" s="239">
        <f>'Юнит 23-29.03'!R43</f>
        <v>0</v>
      </c>
      <c r="K45" s="240">
        <f t="shared" si="13"/>
        <v>0</v>
      </c>
      <c r="L45" s="240">
        <f t="shared" si="15"/>
        <v>0.91666666666666674</v>
      </c>
      <c r="M45" s="241" t="str">
        <f t="shared" si="17"/>
        <v>B</v>
      </c>
    </row>
    <row r="46" spans="2:13" ht="26.5" thickBot="1">
      <c r="B46" s="238" t="s">
        <v>80</v>
      </c>
      <c r="C46" s="239">
        <f>'Юнит 23-29.03'!AE47</f>
        <v>-113.88</v>
      </c>
      <c r="D46" s="240">
        <f t="shared" si="11"/>
        <v>8.7373885877781679E-2</v>
      </c>
      <c r="E46" s="240">
        <f t="shared" si="14"/>
        <v>-3.8799520564972623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23-29.03'!R44</f>
        <v>0</v>
      </c>
      <c r="K46" s="240">
        <f t="shared" si="13"/>
        <v>0</v>
      </c>
      <c r="L46" s="240">
        <f t="shared" si="15"/>
        <v>0.91666666666666674</v>
      </c>
      <c r="M46" s="241" t="str">
        <f t="shared" si="17"/>
        <v>B</v>
      </c>
    </row>
    <row r="47" spans="2:13" ht="26.5" thickBot="1">
      <c r="B47" s="238" t="s">
        <v>77</v>
      </c>
      <c r="C47" s="239">
        <f>'Юнит 23-29.03'!AE44</f>
        <v>-227.76</v>
      </c>
      <c r="D47" s="240">
        <f t="shared" si="11"/>
        <v>0.17474777175556336</v>
      </c>
      <c r="E47" s="240">
        <f t="shared" si="14"/>
        <v>-3.7052042847416988</v>
      </c>
      <c r="F47" s="241" t="str">
        <f t="shared" si="16"/>
        <v>C</v>
      </c>
      <c r="G47" s="241" t="str">
        <f t="shared" si="12"/>
        <v>B</v>
      </c>
      <c r="I47" s="238" t="s">
        <v>78</v>
      </c>
      <c r="J47" s="239">
        <f>'Юнит 23-29.03'!R45</f>
        <v>1</v>
      </c>
      <c r="K47" s="240">
        <f t="shared" si="13"/>
        <v>8.3333333333333329E-2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79</v>
      </c>
      <c r="C48" s="239">
        <f>'Юнит 23-29.03'!AE46</f>
        <v>-2980.830617761389</v>
      </c>
      <c r="D48" s="240">
        <f t="shared" si="11"/>
        <v>2.2870280489750709</v>
      </c>
      <c r="E48" s="240">
        <f t="shared" si="14"/>
        <v>-1.4181762357666279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23-29.03'!R46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23-29.03'!AE45</f>
        <v>-3151.7644770235679</v>
      </c>
      <c r="D49" s="240">
        <f t="shared" si="11"/>
        <v>2.418176235766627</v>
      </c>
      <c r="E49" s="240">
        <f t="shared" si="14"/>
        <v>0.99999999999999911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23-29.03'!R47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-1303.3642587362428</v>
      </c>
      <c r="D50" s="248">
        <f>SUM(D30:D49)</f>
        <v>0.99999999999999911</v>
      </c>
      <c r="J50" s="247">
        <f>SUM(J30:J49)</f>
        <v>12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29" priority="4" operator="equal">
      <formula>"C"</formula>
    </cfRule>
    <cfRule type="cellIs" dxfId="428" priority="5" operator="equal">
      <formula>"B"</formula>
    </cfRule>
    <cfRule type="cellIs" dxfId="427" priority="6" operator="equal">
      <formula>"A"</formula>
    </cfRule>
  </conditionalFormatting>
  <conditionalFormatting sqref="M30:M49 D30:D49 K30:K49 F30:G49">
    <cfRule type="cellIs" dxfId="426" priority="1" operator="equal">
      <formula>"C"</formula>
    </cfRule>
    <cfRule type="cellIs" dxfId="425" priority="2" operator="equal">
      <formula>"B"</formula>
    </cfRule>
    <cfRule type="cellIs" dxfId="42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AE68-6767-459B-8B30-DC356D19E71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16-22.03'!AE3</f>
        <v>92693.635610276368</v>
      </c>
      <c r="D4" s="240">
        <f>C4/C$26</f>
        <v>0.75107349751158647</v>
      </c>
      <c r="E4" s="240">
        <f>D4</f>
        <v>0.75107349751158647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16-22.03'!R3</f>
        <v>108</v>
      </c>
      <c r="K4" s="240">
        <f>J4/J$26</f>
        <v>0.63157894736842102</v>
      </c>
      <c r="L4" s="240">
        <f>K4</f>
        <v>0.63157894736842102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16-22.03'!AE10</f>
        <v>15462.811894674098</v>
      </c>
      <c r="D5" s="240">
        <f>C5/C$26</f>
        <v>0.12529132269582807</v>
      </c>
      <c r="E5" s="240">
        <f>D5+E4</f>
        <v>0.87636482020741457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16-22.03'!R10</f>
        <v>22</v>
      </c>
      <c r="K5" s="240">
        <f>J5/J$26</f>
        <v>0.12865497076023391</v>
      </c>
      <c r="L5" s="240">
        <f>K5+L4</f>
        <v>0.76023391812865493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16-22.03'!AE4</f>
        <v>4508.4353513998858</v>
      </c>
      <c r="D6" s="240">
        <f>C6/C$26</f>
        <v>3.6530731429261012E-2</v>
      </c>
      <c r="E6" s="240">
        <f t="shared" ref="E6:E25" si="2">D6+E5</f>
        <v>0.91289555163667557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'Юнит 16-22.03'!R6</f>
        <v>9</v>
      </c>
      <c r="K6" s="240">
        <f>J6/J$26</f>
        <v>5.2631578947368418E-2</v>
      </c>
      <c r="L6" s="240">
        <f t="shared" ref="L6:L25" si="3">K6+L5</f>
        <v>0.8128654970760234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16-22.03'!AE9</f>
        <v>4098.122137636261</v>
      </c>
      <c r="D7" s="240">
        <f>C7/C$26</f>
        <v>3.3206065409768955E-2</v>
      </c>
      <c r="E7" s="240">
        <f t="shared" si="2"/>
        <v>0.94610161704644458</v>
      </c>
      <c r="F7" s="241" t="str">
        <f t="shared" si="0"/>
        <v>B</v>
      </c>
      <c r="G7" s="241" t="str">
        <f>VLOOKUP(B$4:B$25,I$4:M$25,5,0)</f>
        <v>B</v>
      </c>
      <c r="I7" s="238" t="s">
        <v>40</v>
      </c>
      <c r="J7" s="239">
        <f>'Юнит 16-22.03'!R5</f>
        <v>7</v>
      </c>
      <c r="K7" s="240">
        <f>J7/J$26</f>
        <v>4.0935672514619881E-2</v>
      </c>
      <c r="L7" s="240">
        <f t="shared" si="3"/>
        <v>0.85380116959064334</v>
      </c>
      <c r="M7" s="241" t="str">
        <f t="shared" si="1"/>
        <v>B</v>
      </c>
    </row>
    <row r="8" spans="2:17" ht="28.5" customHeight="1" outlineLevel="1" thickBot="1">
      <c r="B8" s="238" t="s">
        <v>42</v>
      </c>
      <c r="C8" s="239">
        <f>'Юнит 16-22.03'!AE7</f>
        <v>1997.1700439296258</v>
      </c>
      <c r="D8" s="240">
        <f>C8/C$26</f>
        <v>1.61825726237163E-2</v>
      </c>
      <c r="E8" s="240">
        <f t="shared" si="2"/>
        <v>0.96228418967016083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16-22.03'!R4</f>
        <v>6</v>
      </c>
      <c r="K8" s="240">
        <f>J8/J$26</f>
        <v>3.5087719298245612E-2</v>
      </c>
      <c r="L8" s="240">
        <f t="shared" si="3"/>
        <v>0.88888888888888895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16-22.03'!AE5</f>
        <v>1367.9697255398733</v>
      </c>
      <c r="D9" s="240">
        <f t="shared" ref="D9:D25" si="4">C9/C$26</f>
        <v>1.1084318782909957E-2</v>
      </c>
      <c r="E9" s="240">
        <f t="shared" si="2"/>
        <v>0.97336850845307077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44</v>
      </c>
      <c r="J9" s="239">
        <f>'Юнит 16-22.03'!R9</f>
        <v>6</v>
      </c>
      <c r="K9" s="240">
        <f t="shared" ref="K9:K25" si="6">J9/J$26</f>
        <v>3.5087719298245612E-2</v>
      </c>
      <c r="L9" s="240">
        <f t="shared" si="3"/>
        <v>0.92397660818713456</v>
      </c>
      <c r="M9" s="241" t="str">
        <f t="shared" si="1"/>
        <v>B</v>
      </c>
    </row>
    <row r="10" spans="2:17" ht="28.5" customHeight="1" outlineLevel="1" thickBot="1">
      <c r="B10" s="238" t="s">
        <v>41</v>
      </c>
      <c r="C10" s="239">
        <f>'Юнит 16-22.03'!AE6</f>
        <v>1301.9200988416555</v>
      </c>
      <c r="D10" s="240">
        <f t="shared" si="4"/>
        <v>1.0549135069303784E-2</v>
      </c>
      <c r="E10" s="240">
        <f t="shared" si="2"/>
        <v>0.98391764352237454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16-22.03'!R7</f>
        <v>4</v>
      </c>
      <c r="K10" s="240">
        <f t="shared" si="6"/>
        <v>2.3391812865497075E-2</v>
      </c>
      <c r="L10" s="240">
        <f t="shared" si="3"/>
        <v>0.94736842105263164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16-22.03'!AE11</f>
        <v>1124.0484068832966</v>
      </c>
      <c r="D11" s="240">
        <f t="shared" si="4"/>
        <v>9.1078849456258503E-3</v>
      </c>
      <c r="E11" s="240">
        <f>D11+E8</f>
        <v>0.97139207461578669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'Юнит 16-22.03'!R8</f>
        <v>3</v>
      </c>
      <c r="K11" s="240">
        <f t="shared" si="6"/>
        <v>1.7543859649122806E-2</v>
      </c>
      <c r="L11" s="240">
        <f>K11+L8</f>
        <v>0.9064327485380117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16-22.03'!AE12</f>
        <v>894.46475541885297</v>
      </c>
      <c r="D12" s="240">
        <f t="shared" si="4"/>
        <v>7.2476256630806309E-3</v>
      </c>
      <c r="E12" s="240">
        <f t="shared" si="2"/>
        <v>0.97863970027886737</v>
      </c>
      <c r="F12" s="241" t="str">
        <f t="shared" si="0"/>
        <v>C</v>
      </c>
      <c r="G12" s="241" t="str">
        <f t="shared" si="5"/>
        <v>B</v>
      </c>
      <c r="I12" s="238" t="s">
        <v>46</v>
      </c>
      <c r="J12" s="239">
        <f>'Юнит 16-22.03'!R11</f>
        <v>2</v>
      </c>
      <c r="K12" s="240">
        <f t="shared" si="6"/>
        <v>1.1695906432748537E-2</v>
      </c>
      <c r="L12" s="240">
        <f t="shared" si="3"/>
        <v>0.91812865497076024</v>
      </c>
      <c r="M12" s="241" t="str">
        <f t="shared" si="1"/>
        <v>B</v>
      </c>
    </row>
    <row r="13" spans="2:17" ht="26.5" outlineLevel="1" thickBot="1">
      <c r="B13" s="238" t="s">
        <v>50</v>
      </c>
      <c r="C13" s="239">
        <f>'Юнит 16-22.03'!AE15</f>
        <v>154.11699026424574</v>
      </c>
      <c r="D13" s="240">
        <f t="shared" si="4"/>
        <v>1.2487716782455486E-3</v>
      </c>
      <c r="E13" s="240">
        <f t="shared" si="2"/>
        <v>0.97988847195711293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'Юнит 16-22.03'!R12</f>
        <v>2</v>
      </c>
      <c r="K13" s="240">
        <f t="shared" si="6"/>
        <v>1.1695906432748537E-2</v>
      </c>
      <c r="L13" s="240">
        <f t="shared" si="3"/>
        <v>0.92982456140350878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43</v>
      </c>
      <c r="C14" s="239">
        <f>'Юнит 16-22.03'!AE8</f>
        <v>23.780967699942558</v>
      </c>
      <c r="D14" s="240">
        <f t="shared" si="4"/>
        <v>1.9269127235123528E-4</v>
      </c>
      <c r="E14" s="240">
        <f t="shared" si="2"/>
        <v>0.98008116322946415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50</v>
      </c>
      <c r="J14" s="239">
        <f>'Юнит 16-22.03'!R15</f>
        <v>1</v>
      </c>
      <c r="K14" s="240">
        <f t="shared" si="6"/>
        <v>5.8479532163742687E-3</v>
      </c>
      <c r="L14" s="240">
        <f t="shared" si="3"/>
        <v>0.93567251461988299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16-22.03'!AE14</f>
        <v>0</v>
      </c>
      <c r="D15" s="240">
        <f t="shared" si="4"/>
        <v>0</v>
      </c>
      <c r="E15" s="240">
        <f t="shared" si="2"/>
        <v>0.98008116322946415</v>
      </c>
      <c r="F15" s="241" t="str">
        <f t="shared" si="7"/>
        <v>C</v>
      </c>
      <c r="G15" s="241" t="str">
        <f t="shared" si="5"/>
        <v>B</v>
      </c>
      <c r="I15" s="238" t="s">
        <v>51</v>
      </c>
      <c r="J15" s="239">
        <f>'Юнит 16-22.03'!R16</f>
        <v>1</v>
      </c>
      <c r="K15" s="240">
        <f t="shared" si="6"/>
        <v>5.8479532163742687E-3</v>
      </c>
      <c r="L15" s="240">
        <f t="shared" si="3"/>
        <v>0.9415204678362572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16-22.03'!AE17</f>
        <v>0</v>
      </c>
      <c r="D16" s="240">
        <f t="shared" si="4"/>
        <v>0</v>
      </c>
      <c r="E16" s="240">
        <f t="shared" si="2"/>
        <v>0.98008116322946415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16-22.03'!R13</f>
        <v>0</v>
      </c>
      <c r="K16" s="240">
        <f t="shared" si="6"/>
        <v>0</v>
      </c>
      <c r="L16" s="240">
        <f t="shared" si="3"/>
        <v>0.9415204678362572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16-22.03'!AE18</f>
        <v>0</v>
      </c>
      <c r="D17" s="240">
        <f t="shared" si="4"/>
        <v>0</v>
      </c>
      <c r="E17" s="240">
        <f t="shared" si="2"/>
        <v>0.98008116322946415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16-22.03'!R14</f>
        <v>0</v>
      </c>
      <c r="K17" s="240">
        <f t="shared" si="6"/>
        <v>0</v>
      </c>
      <c r="L17" s="240">
        <f t="shared" si="3"/>
        <v>0.9415204678362572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16-22.03'!AE19</f>
        <v>0</v>
      </c>
      <c r="D18" s="240">
        <f t="shared" si="4"/>
        <v>0</v>
      </c>
      <c r="E18" s="240">
        <f t="shared" si="2"/>
        <v>0.98008116322946415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16-22.03'!R17</f>
        <v>0</v>
      </c>
      <c r="K18" s="240">
        <f t="shared" si="6"/>
        <v>0</v>
      </c>
      <c r="L18" s="240">
        <f t="shared" si="3"/>
        <v>0.9415204678362572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16-22.03'!AE20</f>
        <v>0</v>
      </c>
      <c r="D19" s="240">
        <f t="shared" si="4"/>
        <v>0</v>
      </c>
      <c r="E19" s="240">
        <f t="shared" si="2"/>
        <v>0.98008116322946415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16-22.03'!R18</f>
        <v>0</v>
      </c>
      <c r="K19" s="240">
        <f t="shared" si="6"/>
        <v>0</v>
      </c>
      <c r="L19" s="240">
        <f t="shared" si="3"/>
        <v>0.9415204678362572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16-22.03'!AE21</f>
        <v>0</v>
      </c>
      <c r="D20" s="240">
        <f t="shared" si="4"/>
        <v>0</v>
      </c>
      <c r="E20" s="240">
        <f t="shared" si="2"/>
        <v>0.98008116322946415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16-22.03'!R19</f>
        <v>0</v>
      </c>
      <c r="K20" s="240">
        <f t="shared" si="6"/>
        <v>0</v>
      </c>
      <c r="L20" s="240">
        <f t="shared" si="3"/>
        <v>0.9415204678362572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16-22.03'!AE22</f>
        <v>0</v>
      </c>
      <c r="D21" s="240">
        <f t="shared" si="4"/>
        <v>0</v>
      </c>
      <c r="E21" s="240">
        <f t="shared" si="2"/>
        <v>0.98008116322946415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16-22.03'!R20</f>
        <v>0</v>
      </c>
      <c r="K21" s="240">
        <f t="shared" si="6"/>
        <v>0</v>
      </c>
      <c r="L21" s="240">
        <f t="shared" si="3"/>
        <v>0.9415204678362572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16-22.03'!AE23</f>
        <v>0</v>
      </c>
      <c r="D22" s="240">
        <f t="shared" si="4"/>
        <v>0</v>
      </c>
      <c r="E22" s="240">
        <f t="shared" si="2"/>
        <v>0.98008116322946415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16-22.03'!R21</f>
        <v>0</v>
      </c>
      <c r="K22" s="240">
        <f t="shared" si="6"/>
        <v>0</v>
      </c>
      <c r="L22" s="240">
        <f t="shared" si="3"/>
        <v>0.9415204678362572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16-22.03'!AE24</f>
        <v>0</v>
      </c>
      <c r="D23" s="240">
        <f t="shared" si="4"/>
        <v>0</v>
      </c>
      <c r="E23" s="240">
        <f t="shared" si="2"/>
        <v>0.98008116322946415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16-22.03'!R22</f>
        <v>0</v>
      </c>
      <c r="K23" s="240">
        <f t="shared" si="6"/>
        <v>0</v>
      </c>
      <c r="L23" s="240">
        <f t="shared" si="3"/>
        <v>0.9415204678362572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16-22.03'!AE13</f>
        <v>-93.54</v>
      </c>
      <c r="D24" s="240">
        <f t="shared" si="4"/>
        <v>-7.5793137786306678E-4</v>
      </c>
      <c r="E24" s="240">
        <f t="shared" si="2"/>
        <v>0.97932323185160108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16-22.03'!R23</f>
        <v>0</v>
      </c>
      <c r="K24" s="240">
        <f t="shared" si="6"/>
        <v>0</v>
      </c>
      <c r="L24" s="240">
        <f t="shared" si="3"/>
        <v>0.9415204678362572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16-22.03'!AE16</f>
        <v>-118.06923865213216</v>
      </c>
      <c r="D25" s="240">
        <f t="shared" si="4"/>
        <v>-9.5668570381498598E-4</v>
      </c>
      <c r="E25" s="240">
        <f t="shared" si="2"/>
        <v>0.97836654614778606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16-22.03'!R24</f>
        <v>0</v>
      </c>
      <c r="K25" s="240">
        <f t="shared" si="6"/>
        <v>0</v>
      </c>
      <c r="L25" s="240">
        <f t="shared" si="3"/>
        <v>0.9415204678362572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123414.866743912</v>
      </c>
      <c r="D26" s="248">
        <f>SUM(D4:D25)</f>
        <v>0.99999999999999956</v>
      </c>
      <c r="J26" s="247">
        <f>SUM(J4:J25)</f>
        <v>171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404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16-22.03'!AE46</f>
        <v>10251.026880699905</v>
      </c>
      <c r="D30" s="240">
        <f>C30/C$50</f>
        <v>1.234895684046768</v>
      </c>
      <c r="E30" s="240">
        <f>D30</f>
        <v>1.234895684046768</v>
      </c>
      <c r="F30" s="241" t="str">
        <f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16-22.03'!R46</f>
        <v>11</v>
      </c>
      <c r="K30" s="240">
        <f>J30/J$50</f>
        <v>0.52380952380952384</v>
      </c>
      <c r="L30" s="240">
        <f>K30</f>
        <v>0.52380952380952384</v>
      </c>
      <c r="M30" s="241" t="str">
        <f t="shared" ref="M30:M36" si="9">_xlfn.IFS(L30&lt;80%,"A",L30&lt;=95%,"B",L30&gt;95%,"C")</f>
        <v>A</v>
      </c>
    </row>
    <row r="31" spans="2:17" ht="26.5" thickBot="1">
      <c r="B31" s="238" t="s">
        <v>78</v>
      </c>
      <c r="C31" s="239">
        <f>'Юнит 16-22.03'!AE45</f>
        <v>4203.3311859514242</v>
      </c>
      <c r="D31" s="240">
        <f t="shared" ref="D31:D49" si="10">C31/C$50</f>
        <v>0.50635664119887625</v>
      </c>
      <c r="E31" s="240">
        <f>D31+E30</f>
        <v>1.7412523252456442</v>
      </c>
      <c r="F31" s="241" t="str">
        <f t="shared" ref="F31:F36" si="11">IF(AND(E31&lt;=0),"C",IF(E31&lt;=0.8,"A",IF(E31&lt;=0.95,"B","C")))</f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16-22.03'!R28</f>
        <v>7</v>
      </c>
      <c r="K31" s="240">
        <f t="shared" ref="K31:K49" si="13">J31/J$50</f>
        <v>0.33333333333333331</v>
      </c>
      <c r="L31" s="240">
        <f>K31+L30</f>
        <v>0.85714285714285721</v>
      </c>
      <c r="M31" s="241" t="str">
        <f t="shared" si="9"/>
        <v>B</v>
      </c>
    </row>
    <row r="32" spans="2:17" ht="26.5" thickBot="1">
      <c r="B32" s="238" t="s">
        <v>61</v>
      </c>
      <c r="C32" s="239">
        <f>'Юнит 16-22.03'!AE28</f>
        <v>2146.8646776144433</v>
      </c>
      <c r="D32" s="240">
        <f t="shared" si="10"/>
        <v>0.25862325359910876</v>
      </c>
      <c r="E32" s="240">
        <f t="shared" ref="E32:E49" si="14">D32+E31</f>
        <v>1.9998755788447529</v>
      </c>
      <c r="F32" s="241" t="str">
        <f t="shared" si="11"/>
        <v>C</v>
      </c>
      <c r="G32" s="241" t="str">
        <f t="shared" si="12"/>
        <v>B</v>
      </c>
      <c r="I32" s="238" t="s">
        <v>78</v>
      </c>
      <c r="J32" s="239">
        <f>'Юнит 16-22.03'!R45</f>
        <v>2</v>
      </c>
      <c r="K32" s="240">
        <f t="shared" si="13"/>
        <v>9.5238095238095233E-2</v>
      </c>
      <c r="L32" s="240">
        <f t="shared" ref="L32:L49" si="15">K32+L31</f>
        <v>0.95238095238095244</v>
      </c>
      <c r="M32" s="241" t="str">
        <f t="shared" si="9"/>
        <v>C</v>
      </c>
    </row>
    <row r="33" spans="2:13" ht="26.5" thickBot="1">
      <c r="B33" s="238" t="s">
        <v>64</v>
      </c>
      <c r="C33" s="239">
        <f>'Юнит 16-22.03'!AE31</f>
        <v>1559.6569985381527</v>
      </c>
      <c r="D33" s="240">
        <f t="shared" si="10"/>
        <v>0.18788495225920232</v>
      </c>
      <c r="E33" s="240">
        <f t="shared" si="14"/>
        <v>2.1877605311039554</v>
      </c>
      <c r="F33" s="241" t="str">
        <f t="shared" si="11"/>
        <v>C</v>
      </c>
      <c r="G33" s="241" t="str">
        <f t="shared" si="12"/>
        <v>C</v>
      </c>
      <c r="I33" s="238" t="s">
        <v>63</v>
      </c>
      <c r="J33" s="239">
        <f>'Юнит 16-22.03'!R30</f>
        <v>1</v>
      </c>
      <c r="K33" s="240">
        <f t="shared" si="13"/>
        <v>4.7619047619047616E-2</v>
      </c>
      <c r="L33" s="240">
        <f t="shared" si="15"/>
        <v>1</v>
      </c>
      <c r="M33" s="241" t="str">
        <f t="shared" si="9"/>
        <v>C</v>
      </c>
    </row>
    <row r="34" spans="2:13" ht="26.5" thickBot="1">
      <c r="B34" s="238" t="s">
        <v>63</v>
      </c>
      <c r="C34" s="239">
        <f>'Юнит 16-22.03'!AE30</f>
        <v>1340.4468082011856</v>
      </c>
      <c r="D34" s="240">
        <f t="shared" si="10"/>
        <v>0.1614776741302322</v>
      </c>
      <c r="E34" s="240">
        <f t="shared" si="14"/>
        <v>2.3492382052341876</v>
      </c>
      <c r="F34" s="241" t="str">
        <f t="shared" si="11"/>
        <v>C</v>
      </c>
      <c r="G34" s="241" t="str">
        <f t="shared" si="12"/>
        <v>C</v>
      </c>
      <c r="I34" s="238" t="s">
        <v>64</v>
      </c>
      <c r="J34" s="239">
        <f>'Юнит 16-22.03'!R31</f>
        <v>1</v>
      </c>
      <c r="K34" s="240">
        <f t="shared" si="13"/>
        <v>4.7619047619047616E-2</v>
      </c>
      <c r="L34" s="240">
        <f t="shared" si="15"/>
        <v>1.0476190476190477</v>
      </c>
      <c r="M34" s="241" t="str">
        <f t="shared" si="9"/>
        <v>C</v>
      </c>
    </row>
    <row r="35" spans="2:13" ht="15" thickBot="1">
      <c r="B35" s="238" t="s">
        <v>66</v>
      </c>
      <c r="C35" s="239">
        <f>'Юнит 16-22.03'!AE33</f>
        <v>954.80023938676607</v>
      </c>
      <c r="D35" s="240">
        <f t="shared" si="10"/>
        <v>0.11502054462128529</v>
      </c>
      <c r="E35" s="240">
        <f t="shared" si="14"/>
        <v>2.4642587498554729</v>
      </c>
      <c r="F35" s="241" t="str">
        <f t="shared" si="11"/>
        <v>C</v>
      </c>
      <c r="G35" s="241" t="str">
        <f t="shared" si="12"/>
        <v>C</v>
      </c>
      <c r="I35" s="238" t="s">
        <v>66</v>
      </c>
      <c r="J35" s="239">
        <f>'Юнит 16-22.03'!R33</f>
        <v>1</v>
      </c>
      <c r="K35" s="240">
        <f t="shared" si="13"/>
        <v>4.7619047619047616E-2</v>
      </c>
      <c r="L35" s="240">
        <f t="shared" si="15"/>
        <v>1.0952380952380953</v>
      </c>
      <c r="M35" s="241" t="str">
        <f t="shared" si="9"/>
        <v>C</v>
      </c>
    </row>
    <row r="36" spans="2:13" ht="26.5" thickBot="1">
      <c r="B36" s="238" t="s">
        <v>65</v>
      </c>
      <c r="C36" s="239">
        <f>'Юнит 16-22.03'!AE32</f>
        <v>0</v>
      </c>
      <c r="D36" s="240">
        <f t="shared" si="10"/>
        <v>0</v>
      </c>
      <c r="E36" s="240">
        <f t="shared" si="14"/>
        <v>2.4642587498554729</v>
      </c>
      <c r="F36" s="241" t="str">
        <f t="shared" si="11"/>
        <v>C</v>
      </c>
      <c r="G36" s="241" t="str">
        <f t="shared" si="12"/>
        <v>C</v>
      </c>
      <c r="I36" s="238" t="s">
        <v>77</v>
      </c>
      <c r="J36" s="239">
        <f>'Юнит 16-22.03'!R44</f>
        <v>1</v>
      </c>
      <c r="K36" s="240">
        <f t="shared" si="13"/>
        <v>4.7619047619047616E-2</v>
      </c>
      <c r="L36" s="240">
        <f t="shared" si="15"/>
        <v>1.142857142857143</v>
      </c>
      <c r="M36" s="241" t="str">
        <f t="shared" si="9"/>
        <v>C</v>
      </c>
    </row>
    <row r="37" spans="2:13" ht="26.5" thickBot="1">
      <c r="B37" s="238" t="s">
        <v>67</v>
      </c>
      <c r="C37" s="239">
        <f>'Юнит 16-22.03'!AE34</f>
        <v>0</v>
      </c>
      <c r="D37" s="240">
        <f t="shared" si="10"/>
        <v>0</v>
      </c>
      <c r="E37" s="240">
        <f t="shared" si="14"/>
        <v>2.4642587498554729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16-22.03'!R29</f>
        <v>0</v>
      </c>
      <c r="K37" s="240">
        <f t="shared" si="13"/>
        <v>0</v>
      </c>
      <c r="L37" s="240">
        <f t="shared" si="15"/>
        <v>1.142857142857143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16-22.03'!AE35</f>
        <v>0</v>
      </c>
      <c r="D38" s="240">
        <f t="shared" si="10"/>
        <v>0</v>
      </c>
      <c r="E38" s="240">
        <f t="shared" si="14"/>
        <v>2.4642587498554729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16-22.03'!R32</f>
        <v>0</v>
      </c>
      <c r="K38" s="240">
        <f t="shared" si="13"/>
        <v>0</v>
      </c>
      <c r="L38" s="240">
        <f t="shared" si="15"/>
        <v>1.142857142857143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16-22.03'!AE39</f>
        <v>0</v>
      </c>
      <c r="D39" s="240">
        <f t="shared" si="10"/>
        <v>0</v>
      </c>
      <c r="E39" s="240">
        <f t="shared" si="14"/>
        <v>2.4642587498554729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16-22.03'!R34</f>
        <v>0</v>
      </c>
      <c r="K39" s="240">
        <f t="shared" si="13"/>
        <v>0</v>
      </c>
      <c r="L39" s="240">
        <f t="shared" si="15"/>
        <v>1.142857142857143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16-22.03'!AE40</f>
        <v>0</v>
      </c>
      <c r="D40" s="240">
        <f t="shared" si="10"/>
        <v>0</v>
      </c>
      <c r="E40" s="240">
        <f t="shared" si="14"/>
        <v>2.4642587498554729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16-22.03'!R35</f>
        <v>0</v>
      </c>
      <c r="K40" s="240">
        <f t="shared" si="13"/>
        <v>0</v>
      </c>
      <c r="L40" s="240">
        <f t="shared" si="15"/>
        <v>1.142857142857143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16-22.03'!AE41</f>
        <v>0</v>
      </c>
      <c r="D41" s="240">
        <f t="shared" si="10"/>
        <v>0</v>
      </c>
      <c r="E41" s="240">
        <f t="shared" si="14"/>
        <v>2.4642587498554729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16-22.03'!R37</f>
        <v>0</v>
      </c>
      <c r="K41" s="240">
        <f t="shared" si="13"/>
        <v>0</v>
      </c>
      <c r="L41" s="240">
        <f t="shared" si="15"/>
        <v>1.142857142857143</v>
      </c>
      <c r="M41" s="241" t="str">
        <f t="shared" si="17"/>
        <v>C</v>
      </c>
    </row>
    <row r="42" spans="2:13" ht="26.5" thickBot="1">
      <c r="B42" s="238" t="s">
        <v>80</v>
      </c>
      <c r="C42" s="239">
        <f>'Юнит 16-22.03'!AE47</f>
        <v>0</v>
      </c>
      <c r="D42" s="240">
        <f t="shared" si="10"/>
        <v>0</v>
      </c>
      <c r="E42" s="240">
        <f t="shared" si="14"/>
        <v>2.4642587498554729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16-22.03'!R39</f>
        <v>0</v>
      </c>
      <c r="K42" s="240">
        <f t="shared" si="13"/>
        <v>0</v>
      </c>
      <c r="L42" s="240">
        <f t="shared" si="15"/>
        <v>1.142857142857143</v>
      </c>
      <c r="M42" s="241" t="str">
        <f t="shared" si="17"/>
        <v>C</v>
      </c>
    </row>
    <row r="43" spans="2:13" ht="26.5" thickBot="1">
      <c r="B43" s="238" t="s">
        <v>62</v>
      </c>
      <c r="C43" s="239">
        <f>'Юнит 16-22.03'!AE29</f>
        <v>-113.88</v>
      </c>
      <c r="D43" s="240">
        <f t="shared" si="10"/>
        <v>-1.3718617864910351E-2</v>
      </c>
      <c r="E43" s="240">
        <f t="shared" si="14"/>
        <v>2.4505401319905626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16-22.03'!R40</f>
        <v>0</v>
      </c>
      <c r="K43" s="240">
        <f t="shared" si="13"/>
        <v>0</v>
      </c>
      <c r="L43" s="240">
        <f t="shared" si="15"/>
        <v>1.142857142857143</v>
      </c>
      <c r="M43" s="241" t="str">
        <f t="shared" si="17"/>
        <v>C</v>
      </c>
    </row>
    <row r="44" spans="2:13" ht="26.5" thickBot="1">
      <c r="B44" s="238" t="s">
        <v>75</v>
      </c>
      <c r="C44" s="239">
        <f>'Юнит 16-22.03'!AE42</f>
        <v>-113.88</v>
      </c>
      <c r="D44" s="240">
        <f t="shared" si="10"/>
        <v>-1.3718617864910351E-2</v>
      </c>
      <c r="E44" s="240">
        <f t="shared" si="14"/>
        <v>2.4368215141256524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16-22.03'!R41</f>
        <v>0</v>
      </c>
      <c r="K44" s="240">
        <f t="shared" si="13"/>
        <v>0</v>
      </c>
      <c r="L44" s="240">
        <f t="shared" si="15"/>
        <v>1.142857142857143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16-22.03'!AE43</f>
        <v>-113.88</v>
      </c>
      <c r="D45" s="240">
        <f t="shared" si="10"/>
        <v>-1.3718617864910351E-2</v>
      </c>
      <c r="E45" s="240">
        <f t="shared" si="14"/>
        <v>2.4231028962607422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16-22.03'!R42</f>
        <v>0</v>
      </c>
      <c r="K45" s="240">
        <f t="shared" si="13"/>
        <v>0</v>
      </c>
      <c r="L45" s="240">
        <f t="shared" si="15"/>
        <v>1.142857142857143</v>
      </c>
      <c r="M45" s="241" t="str">
        <f t="shared" si="17"/>
        <v>C</v>
      </c>
    </row>
    <row r="46" spans="2:13" ht="26.5" thickBot="1">
      <c r="B46" s="238" t="s">
        <v>70</v>
      </c>
      <c r="C46" s="239">
        <f>'Юнит 16-22.03'!AE37</f>
        <v>-227.76</v>
      </c>
      <c r="D46" s="240">
        <f t="shared" si="10"/>
        <v>-2.7437235729820701E-2</v>
      </c>
      <c r="E46" s="240">
        <f t="shared" si="14"/>
        <v>2.3956656605309217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16-22.03'!R43</f>
        <v>0</v>
      </c>
      <c r="K46" s="240">
        <f t="shared" si="13"/>
        <v>0</v>
      </c>
      <c r="L46" s="240">
        <f t="shared" si="15"/>
        <v>1.142857142857143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16-22.03'!AE38</f>
        <v>-3162.0105929757128</v>
      </c>
      <c r="D47" s="240">
        <f t="shared" si="10"/>
        <v>-0.38091337381306978</v>
      </c>
      <c r="E47" s="240">
        <f t="shared" si="14"/>
        <v>2.0147522867178518</v>
      </c>
      <c r="F47" s="241" t="str">
        <f t="shared" si="16"/>
        <v>C</v>
      </c>
      <c r="G47" s="241" t="str">
        <f t="shared" si="12"/>
        <v>C</v>
      </c>
      <c r="I47" s="238" t="s">
        <v>80</v>
      </c>
      <c r="J47" s="239">
        <f>'Юнит 16-22.03'!R47</f>
        <v>0</v>
      </c>
      <c r="K47" s="240">
        <f t="shared" si="13"/>
        <v>0</v>
      </c>
      <c r="L47" s="240">
        <f t="shared" si="15"/>
        <v>1.142857142857143</v>
      </c>
      <c r="M47" s="241" t="str">
        <f t="shared" si="17"/>
        <v>C</v>
      </c>
    </row>
    <row r="48" spans="2:13" ht="15" thickBot="1">
      <c r="B48" s="238" t="s">
        <v>69</v>
      </c>
      <c r="C48" s="239">
        <f>'Юнит 16-22.03'!AE36</f>
        <v>-3773.6978143528167</v>
      </c>
      <c r="D48" s="240">
        <f t="shared" si="10"/>
        <v>-0.45460061690159553</v>
      </c>
      <c r="E48" s="240">
        <f t="shared" si="14"/>
        <v>1.5601516698162563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'Юнит 16-22.03'!R38</f>
        <v>-1</v>
      </c>
      <c r="K48" s="240">
        <f t="shared" si="13"/>
        <v>-4.7619047619047616E-2</v>
      </c>
      <c r="L48" s="240">
        <f t="shared" si="15"/>
        <v>1.0952380952380953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16-22.03'!AE44</f>
        <v>-4649.890592975712</v>
      </c>
      <c r="D49" s="240">
        <f t="shared" si="10"/>
        <v>-0.56015166981625564</v>
      </c>
      <c r="E49" s="240">
        <f t="shared" si="14"/>
        <v>1.0000000000000007</v>
      </c>
      <c r="F49" s="241" t="str">
        <f t="shared" si="16"/>
        <v>C</v>
      </c>
      <c r="G49" s="241" t="str">
        <f t="shared" si="12"/>
        <v>C</v>
      </c>
      <c r="I49" s="238" t="s">
        <v>69</v>
      </c>
      <c r="J49" s="239">
        <f>'Юнит 16-22.03'!R36</f>
        <v>-2</v>
      </c>
      <c r="K49" s="240">
        <f t="shared" si="13"/>
        <v>-9.5238095238095233E-2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8301.1277900876339</v>
      </c>
      <c r="D50" s="248">
        <f>SUM(D30:D49)</f>
        <v>1.0000000000000007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423" priority="4" operator="equal">
      <formula>"C"</formula>
    </cfRule>
    <cfRule type="cellIs" dxfId="422" priority="5" operator="equal">
      <formula>"B"</formula>
    </cfRule>
    <cfRule type="cellIs" dxfId="421" priority="6" operator="equal">
      <formula>"A"</formula>
    </cfRule>
  </conditionalFormatting>
  <conditionalFormatting sqref="M30:M49 D30:D49 K30:K49 F30:G49">
    <cfRule type="cellIs" dxfId="420" priority="1" operator="equal">
      <formula>"C"</formula>
    </cfRule>
    <cfRule type="cellIs" dxfId="419" priority="2" operator="equal">
      <formula>"B"</formula>
    </cfRule>
    <cfRule type="cellIs" dxfId="418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9E79-76D1-45F6-B3AC-507E609FB85E}">
  <dimension ref="B1:Q50"/>
  <sheetViews>
    <sheetView topLeftCell="A20" zoomScale="90" zoomScaleNormal="90" workbookViewId="0">
      <selection activeCell="C31" sqref="C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09-15.03'!AE3</f>
        <v>57490.095243550364</v>
      </c>
      <c r="D4" s="240">
        <f>C4/C$26</f>
        <v>0.62183984710261386</v>
      </c>
      <c r="E4" s="240">
        <f>D4</f>
        <v>0.62183984710261386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09-15.03'!R3</f>
        <v>75</v>
      </c>
      <c r="K4" s="240">
        <f>J4/J$26</f>
        <v>0.52083333333333337</v>
      </c>
      <c r="L4" s="240">
        <f>K4</f>
        <v>0.52083333333333337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09-15.03'!AE6</f>
        <v>8977.4500082769155</v>
      </c>
      <c r="D5" s="240">
        <f>C5/C$26</f>
        <v>9.7104311914399971E-2</v>
      </c>
      <c r="E5" s="240">
        <f>D5+E4</f>
        <v>0.71894415901701381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09-15.03'!R6</f>
        <v>16</v>
      </c>
      <c r="K5" s="240">
        <f>J5/J$26</f>
        <v>0.1111111111111111</v>
      </c>
      <c r="L5" s="240">
        <f>K5+L4</f>
        <v>0.63194444444444442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09-15.03'!AE10</f>
        <v>7824.7690924069339</v>
      </c>
      <c r="D6" s="240">
        <f>C6/C$26</f>
        <v>8.4636374238420839E-2</v>
      </c>
      <c r="E6" s="240">
        <f t="shared" ref="E6:E25" si="2">D6+E5</f>
        <v>0.80358053325543466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09-15.03'!R10</f>
        <v>14</v>
      </c>
      <c r="K6" s="240">
        <f>J6/J$26</f>
        <v>9.7222222222222224E-2</v>
      </c>
      <c r="L6" s="240">
        <f t="shared" ref="L6:L25" si="3">K6+L5</f>
        <v>0.72916666666666663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09-15.03'!AE7</f>
        <v>5985.5000041384683</v>
      </c>
      <c r="D7" s="240">
        <f>C7/C$26</f>
        <v>6.4741976711609681E-2</v>
      </c>
      <c r="E7" s="240">
        <f t="shared" si="2"/>
        <v>0.8683225099670443</v>
      </c>
      <c r="F7" s="241" t="str">
        <f t="shared" si="0"/>
        <v>B</v>
      </c>
      <c r="G7" s="241" t="str">
        <f>VLOOKUP(B$4:B$25,I$4:M$25,5,0)</f>
        <v>A</v>
      </c>
      <c r="I7" s="238" t="s">
        <v>42</v>
      </c>
      <c r="J7" s="239">
        <f>'Юнит 09-15.03'!R7</f>
        <v>8</v>
      </c>
      <c r="K7" s="240">
        <f>J7/J$26</f>
        <v>5.5555555555555552E-2</v>
      </c>
      <c r="L7" s="240">
        <f t="shared" si="3"/>
        <v>0.78472222222222221</v>
      </c>
      <c r="M7" s="241" t="str">
        <f t="shared" si="1"/>
        <v>A</v>
      </c>
    </row>
    <row r="8" spans="2:17" ht="28.5" customHeight="1" outlineLevel="1" thickBot="1">
      <c r="B8" s="238" t="s">
        <v>39</v>
      </c>
      <c r="C8" s="239">
        <f>'Юнит 09-15.03'!AE4</f>
        <v>5267.1912982210442</v>
      </c>
      <c r="D8" s="240">
        <f>C8/C$26</f>
        <v>5.6972412685530278E-2</v>
      </c>
      <c r="E8" s="240">
        <f t="shared" si="2"/>
        <v>0.92529492265257463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'Юнит 09-15.03'!R4</f>
        <v>7</v>
      </c>
      <c r="K8" s="240">
        <f>J8/J$26</f>
        <v>4.8611111111111112E-2</v>
      </c>
      <c r="L8" s="240">
        <f t="shared" si="3"/>
        <v>0.83333333333333337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'Юнит 09-15.03'!AE9</f>
        <v>2105.1583185006507</v>
      </c>
      <c r="D9" s="240">
        <f t="shared" ref="D9:D25" si="4">C9/C$26</f>
        <v>2.2770380208234235E-2</v>
      </c>
      <c r="E9" s="240">
        <f t="shared" si="2"/>
        <v>0.94806530286080881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40</v>
      </c>
      <c r="J9" s="239">
        <f>'Юнит 09-15.03'!R5</f>
        <v>6</v>
      </c>
      <c r="K9" s="240">
        <f t="shared" ref="K9:K25" si="6">J9/J$26</f>
        <v>4.1666666666666664E-2</v>
      </c>
      <c r="L9" s="240">
        <f t="shared" si="3"/>
        <v>0.875</v>
      </c>
      <c r="M9" s="241" t="str">
        <f t="shared" si="1"/>
        <v>B</v>
      </c>
    </row>
    <row r="10" spans="2:17" ht="28.5" customHeight="1" outlineLevel="1" thickBot="1">
      <c r="B10" s="238" t="s">
        <v>40</v>
      </c>
      <c r="C10" s="239">
        <f>'Юнит 09-15.03'!AE5</f>
        <v>1912.8229313862109</v>
      </c>
      <c r="D10" s="240">
        <f t="shared" si="4"/>
        <v>2.0689990408756857E-2</v>
      </c>
      <c r="E10" s="240">
        <f t="shared" si="2"/>
        <v>0.96875529326956566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09-15.03'!R16</f>
        <v>5</v>
      </c>
      <c r="K10" s="240">
        <f t="shared" si="6"/>
        <v>3.4722222222222224E-2</v>
      </c>
      <c r="L10" s="240">
        <f t="shared" si="3"/>
        <v>0.90972222222222221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09-15.03'!AE15</f>
        <v>1189.9333671371617</v>
      </c>
      <c r="D11" s="240">
        <f t="shared" si="4"/>
        <v>1.287087766941704E-2</v>
      </c>
      <c r="E11" s="240">
        <f>D11+E8</f>
        <v>0.93816580032199171</v>
      </c>
      <c r="F11" s="241" t="str">
        <f t="shared" si="0"/>
        <v>B</v>
      </c>
      <c r="G11" s="241" t="str">
        <f t="shared" si="5"/>
        <v>B</v>
      </c>
      <c r="I11" s="238" t="s">
        <v>50</v>
      </c>
      <c r="J11" s="239">
        <f>'Юнит 09-15.03'!R15</f>
        <v>4</v>
      </c>
      <c r="K11" s="240">
        <f t="shared" si="6"/>
        <v>2.7777777777777776E-2</v>
      </c>
      <c r="L11" s="240">
        <f>K11+L8</f>
        <v>0.86111111111111116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09-15.03'!AE12</f>
        <v>1133.9979968118516</v>
      </c>
      <c r="D12" s="240">
        <f t="shared" si="4"/>
        <v>1.2265854456577241E-2</v>
      </c>
      <c r="E12" s="240">
        <f t="shared" si="2"/>
        <v>0.95043165477856895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09-15.03'!R9</f>
        <v>3</v>
      </c>
      <c r="K12" s="240">
        <f t="shared" si="6"/>
        <v>2.0833333333333332E-2</v>
      </c>
      <c r="L12" s="240">
        <f t="shared" si="3"/>
        <v>0.88194444444444453</v>
      </c>
      <c r="M12" s="241" t="str">
        <f t="shared" si="1"/>
        <v>B</v>
      </c>
    </row>
    <row r="13" spans="2:17" ht="15" outlineLevel="1" thickBot="1">
      <c r="B13" s="238" t="s">
        <v>46</v>
      </c>
      <c r="C13" s="239">
        <f>'Юнит 09-15.03'!AE11</f>
        <v>1114.5018307713829</v>
      </c>
      <c r="D13" s="240">
        <f t="shared" si="4"/>
        <v>1.205497477620217E-2</v>
      </c>
      <c r="E13" s="240">
        <f t="shared" si="2"/>
        <v>0.96248662955477116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09-15.03'!R8</f>
        <v>2</v>
      </c>
      <c r="K13" s="240">
        <f t="shared" si="6"/>
        <v>1.3888888888888888E-2</v>
      </c>
      <c r="L13" s="240">
        <f t="shared" si="3"/>
        <v>0.89583333333333337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09-15.03'!AE16</f>
        <v>837.23394462507781</v>
      </c>
      <c r="D14" s="240">
        <f t="shared" si="4"/>
        <v>9.0559152130328755E-3</v>
      </c>
      <c r="E14" s="240">
        <f t="shared" si="2"/>
        <v>0.97154254476780399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09-15.03'!R11</f>
        <v>2</v>
      </c>
      <c r="K14" s="240">
        <f t="shared" si="6"/>
        <v>1.3888888888888888E-2</v>
      </c>
      <c r="L14" s="240">
        <f t="shared" si="3"/>
        <v>0.90972222222222221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09-15.03'!AE14</f>
        <v>0</v>
      </c>
      <c r="D15" s="240">
        <f t="shared" si="4"/>
        <v>0</v>
      </c>
      <c r="E15" s="240">
        <f t="shared" si="2"/>
        <v>0.97154254476780399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09-15.03'!R12</f>
        <v>2</v>
      </c>
      <c r="K15" s="240">
        <f t="shared" si="6"/>
        <v>1.3888888888888888E-2</v>
      </c>
      <c r="L15" s="240">
        <f t="shared" si="3"/>
        <v>0.92361111111111105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09-15.03'!AE17</f>
        <v>0</v>
      </c>
      <c r="D16" s="240">
        <f t="shared" si="4"/>
        <v>0</v>
      </c>
      <c r="E16" s="240">
        <f t="shared" si="2"/>
        <v>0.97154254476780399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09-15.03'!R13</f>
        <v>0</v>
      </c>
      <c r="K16" s="240">
        <f t="shared" si="6"/>
        <v>0</v>
      </c>
      <c r="L16" s="240">
        <f t="shared" si="3"/>
        <v>0.92361111111111105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09-15.03'!AE18</f>
        <v>0</v>
      </c>
      <c r="D17" s="240">
        <f t="shared" si="4"/>
        <v>0</v>
      </c>
      <c r="E17" s="240">
        <f t="shared" si="2"/>
        <v>0.97154254476780399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09-15.03'!R14</f>
        <v>0</v>
      </c>
      <c r="K17" s="240">
        <f t="shared" si="6"/>
        <v>0</v>
      </c>
      <c r="L17" s="240">
        <f t="shared" si="3"/>
        <v>0.92361111111111105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09-15.03'!AE19</f>
        <v>0</v>
      </c>
      <c r="D18" s="240">
        <f t="shared" si="4"/>
        <v>0</v>
      </c>
      <c r="E18" s="240">
        <f t="shared" si="2"/>
        <v>0.97154254476780399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09-15.03'!R17</f>
        <v>0</v>
      </c>
      <c r="K18" s="240">
        <f t="shared" si="6"/>
        <v>0</v>
      </c>
      <c r="L18" s="240">
        <f t="shared" si="3"/>
        <v>0.92361111111111105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09-15.03'!AE20</f>
        <v>0</v>
      </c>
      <c r="D19" s="240">
        <f t="shared" si="4"/>
        <v>0</v>
      </c>
      <c r="E19" s="240">
        <f t="shared" si="2"/>
        <v>0.97154254476780399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09-15.03'!R18</f>
        <v>0</v>
      </c>
      <c r="K19" s="240">
        <f t="shared" si="6"/>
        <v>0</v>
      </c>
      <c r="L19" s="240">
        <f t="shared" si="3"/>
        <v>0.92361111111111105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09-15.03'!AE21</f>
        <v>0</v>
      </c>
      <c r="D20" s="240">
        <f t="shared" si="4"/>
        <v>0</v>
      </c>
      <c r="E20" s="240">
        <f t="shared" si="2"/>
        <v>0.97154254476780399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09-15.03'!R19</f>
        <v>0</v>
      </c>
      <c r="K20" s="240">
        <f t="shared" si="6"/>
        <v>0</v>
      </c>
      <c r="L20" s="240">
        <f t="shared" si="3"/>
        <v>0.92361111111111105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09-15.03'!AE22</f>
        <v>0</v>
      </c>
      <c r="D21" s="240">
        <f t="shared" si="4"/>
        <v>0</v>
      </c>
      <c r="E21" s="240">
        <f t="shared" si="2"/>
        <v>0.97154254476780399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09-15.03'!R20</f>
        <v>0</v>
      </c>
      <c r="K21" s="240">
        <f t="shared" si="6"/>
        <v>0</v>
      </c>
      <c r="L21" s="240">
        <f t="shared" si="3"/>
        <v>0.92361111111111105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09-15.03'!AE23</f>
        <v>0</v>
      </c>
      <c r="D22" s="240">
        <f t="shared" si="4"/>
        <v>0</v>
      </c>
      <c r="E22" s="240">
        <f t="shared" si="2"/>
        <v>0.97154254476780399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09-15.03'!R21</f>
        <v>0</v>
      </c>
      <c r="K22" s="240">
        <f t="shared" si="6"/>
        <v>0</v>
      </c>
      <c r="L22" s="240">
        <f t="shared" si="3"/>
        <v>0.92361111111111105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09-15.03'!AE24</f>
        <v>0</v>
      </c>
      <c r="D23" s="240">
        <f t="shared" si="4"/>
        <v>0</v>
      </c>
      <c r="E23" s="240">
        <f t="shared" si="2"/>
        <v>0.97154254476780399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09-15.03'!R22</f>
        <v>0</v>
      </c>
      <c r="K23" s="240">
        <f t="shared" si="6"/>
        <v>0</v>
      </c>
      <c r="L23" s="240">
        <f t="shared" si="3"/>
        <v>0.92361111111111105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43</v>
      </c>
      <c r="C24" s="239">
        <f>'Юнит 09-15.03'!AE8</f>
        <v>-673.88368724775034</v>
      </c>
      <c r="D24" s="240">
        <f t="shared" si="4"/>
        <v>-7.2890421779236558E-3</v>
      </c>
      <c r="E24" s="240">
        <f t="shared" si="2"/>
        <v>0.9642535025898803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09-15.03'!R23</f>
        <v>0</v>
      </c>
      <c r="K24" s="240">
        <f t="shared" si="6"/>
        <v>0</v>
      </c>
      <c r="L24" s="240">
        <f t="shared" si="3"/>
        <v>0.92361111111111105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48</v>
      </c>
      <c r="C25" s="239">
        <f>'Юнит 09-15.03'!AE13</f>
        <v>-713.16</v>
      </c>
      <c r="D25" s="240">
        <f t="shared" si="4"/>
        <v>-7.7138732068712619E-3</v>
      </c>
      <c r="E25" s="240">
        <f t="shared" si="2"/>
        <v>0.95653962938300907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09-15.03'!R24</f>
        <v>0</v>
      </c>
      <c r="K25" s="240">
        <f t="shared" si="6"/>
        <v>0</v>
      </c>
      <c r="L25" s="240">
        <f t="shared" si="3"/>
        <v>0.92361111111111105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92451.610348578295</v>
      </c>
      <c r="D26" s="248">
        <f>SUM(D4:D25)</f>
        <v>1</v>
      </c>
      <c r="J26" s="247">
        <f>SUM(J4:J25)</f>
        <v>144</v>
      </c>
      <c r="K26" s="248">
        <f>SUM(K4:K25)</f>
        <v>0.99999999999999989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09-15.03'!AE46</f>
        <v>6748.0046801600956</v>
      </c>
      <c r="D30" s="240">
        <f>C30/C$50</f>
        <v>0.48668548415996954</v>
      </c>
      <c r="E30" s="240">
        <f>D30</f>
        <v>0.48668548415996954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09-15.03'!R46</f>
        <v>10</v>
      </c>
      <c r="K30" s="240">
        <f>J30/J$50</f>
        <v>0.3125</v>
      </c>
      <c r="L30" s="240">
        <f>K30</f>
        <v>0.3125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09-15.03'!AE33</f>
        <v>4772.6028107630673</v>
      </c>
      <c r="D31" s="240">
        <f t="shared" ref="D31:D49" si="11">C31/C$50</f>
        <v>0.34421382612383544</v>
      </c>
      <c r="E31" s="240">
        <f>D31+E30</f>
        <v>0.83089931028380493</v>
      </c>
      <c r="F31" s="241" t="str">
        <f t="shared" si="9"/>
        <v>B</v>
      </c>
      <c r="G31" s="241" t="str">
        <f t="shared" ref="G31:G49" si="12">VLOOKUP(B$30:B$50,I$30:M$50,5,0)</f>
        <v>B</v>
      </c>
      <c r="I31" s="238" t="s">
        <v>78</v>
      </c>
      <c r="J31" s="239">
        <f>'Юнит 09-15.03'!R45</f>
        <v>8</v>
      </c>
      <c r="K31" s="240">
        <f t="shared" ref="K31:K49" si="13">J31/J$50</f>
        <v>0.25</v>
      </c>
      <c r="L31" s="240">
        <f>K31+L30</f>
        <v>0.5625</v>
      </c>
      <c r="M31" s="241" t="str">
        <f t="shared" si="10"/>
        <v>A</v>
      </c>
    </row>
    <row r="32" spans="2:17" ht="26.5" thickBot="1">
      <c r="B32" s="238" t="s">
        <v>69</v>
      </c>
      <c r="C32" s="239">
        <f>'Юнит 09-15.03'!AE36</f>
        <v>2807.6962128855621</v>
      </c>
      <c r="D32" s="240">
        <f t="shared" si="11"/>
        <v>0.20249911722199687</v>
      </c>
      <c r="E32" s="240">
        <f t="shared" ref="E32:E49" si="14">D32+E31</f>
        <v>1.0333984275058019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09-15.03'!R28</f>
        <v>6</v>
      </c>
      <c r="K32" s="240">
        <f t="shared" si="13"/>
        <v>0.1875</v>
      </c>
      <c r="L32" s="240">
        <f t="shared" ref="L32:L49" si="15">K32+L31</f>
        <v>0.75</v>
      </c>
      <c r="M32" s="241" t="str">
        <f t="shared" si="10"/>
        <v>A</v>
      </c>
    </row>
    <row r="33" spans="2:13" ht="15" thickBot="1">
      <c r="B33" s="238" t="s">
        <v>71</v>
      </c>
      <c r="C33" s="239">
        <f>'Юнит 09-15.03'!AE38</f>
        <v>2706.9056616462267</v>
      </c>
      <c r="D33" s="240">
        <f t="shared" si="11"/>
        <v>0.19522981310119678</v>
      </c>
      <c r="E33" s="240">
        <f t="shared" si="14"/>
        <v>1.2286282406069986</v>
      </c>
      <c r="F33" s="241" t="str">
        <f t="shared" si="9"/>
        <v>C</v>
      </c>
      <c r="G33" s="241" t="str">
        <f t="shared" si="12"/>
        <v>C</v>
      </c>
      <c r="I33" s="238" t="s">
        <v>66</v>
      </c>
      <c r="J33" s="239">
        <f>'Юнит 09-15.03'!R33</f>
        <v>5</v>
      </c>
      <c r="K33" s="240">
        <f t="shared" si="13"/>
        <v>0.15625</v>
      </c>
      <c r="L33" s="240">
        <f t="shared" si="15"/>
        <v>0.90625</v>
      </c>
      <c r="M33" s="241" t="str">
        <f t="shared" si="10"/>
        <v>B</v>
      </c>
    </row>
    <row r="34" spans="2:13" ht="26.5" thickBot="1">
      <c r="B34" s="238" t="s">
        <v>78</v>
      </c>
      <c r="C34" s="239">
        <f>'Юнит 09-15.03'!AE45</f>
        <v>1973.4552931698274</v>
      </c>
      <c r="D34" s="240">
        <f t="shared" si="11"/>
        <v>0.14233126536622756</v>
      </c>
      <c r="E34" s="240">
        <f t="shared" si="14"/>
        <v>1.3709595059732262</v>
      </c>
      <c r="F34" s="241" t="str">
        <f t="shared" si="9"/>
        <v>C</v>
      </c>
      <c r="G34" s="241" t="str">
        <f t="shared" si="12"/>
        <v>A</v>
      </c>
      <c r="I34" s="238" t="s">
        <v>69</v>
      </c>
      <c r="J34" s="239">
        <f>'Юнит 09-15.03'!R36</f>
        <v>2</v>
      </c>
      <c r="K34" s="240">
        <f t="shared" si="13"/>
        <v>6.25E-2</v>
      </c>
      <c r="L34" s="240">
        <f t="shared" si="15"/>
        <v>0.96875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09-15.03'!AE30</f>
        <v>1255.6988687053702</v>
      </c>
      <c r="D35" s="240">
        <f t="shared" si="11"/>
        <v>9.0564609961192283E-2</v>
      </c>
      <c r="E35" s="240">
        <f t="shared" si="14"/>
        <v>1.4615241159344186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09-15.03'!R30</f>
        <v>1</v>
      </c>
      <c r="K35" s="240">
        <f t="shared" si="13"/>
        <v>3.125E-2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62</v>
      </c>
      <c r="C36" s="239">
        <f>'Юнит 09-15.03'!AE29</f>
        <v>0</v>
      </c>
      <c r="D36" s="240">
        <f t="shared" si="11"/>
        <v>0</v>
      </c>
      <c r="E36" s="240">
        <f t="shared" si="14"/>
        <v>1.4615241159344186</v>
      </c>
      <c r="F36" s="241" t="str">
        <f t="shared" si="9"/>
        <v>C</v>
      </c>
      <c r="G36" s="241" t="str">
        <f t="shared" si="12"/>
        <v>C</v>
      </c>
      <c r="I36" s="238" t="s">
        <v>71</v>
      </c>
      <c r="J36" s="239">
        <f>'Юнит 09-15.03'!R38</f>
        <v>1</v>
      </c>
      <c r="K36" s="240">
        <f t="shared" si="13"/>
        <v>3.125E-2</v>
      </c>
      <c r="L36" s="240">
        <f t="shared" si="15"/>
        <v>1.03125</v>
      </c>
      <c r="M36" s="241" t="str">
        <f t="shared" si="10"/>
        <v>C</v>
      </c>
    </row>
    <row r="37" spans="2:13" ht="26.5" thickBot="1">
      <c r="B37" s="238" t="s">
        <v>65</v>
      </c>
      <c r="C37" s="239">
        <f>'Юнит 09-15.03'!AE32</f>
        <v>0</v>
      </c>
      <c r="D37" s="240">
        <f t="shared" si="11"/>
        <v>0</v>
      </c>
      <c r="E37" s="240">
        <f t="shared" si="14"/>
        <v>1.4615241159344186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09-15.03'!R29</f>
        <v>0</v>
      </c>
      <c r="K37" s="240">
        <f t="shared" si="13"/>
        <v>0</v>
      </c>
      <c r="L37" s="240">
        <f t="shared" si="15"/>
        <v>1.03125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09-15.03'!AE35</f>
        <v>0</v>
      </c>
      <c r="D38" s="240">
        <f t="shared" si="11"/>
        <v>0</v>
      </c>
      <c r="E38" s="240">
        <f t="shared" si="14"/>
        <v>1.4615241159344186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09-15.03'!R32</f>
        <v>0</v>
      </c>
      <c r="K38" s="240">
        <f t="shared" si="13"/>
        <v>0</v>
      </c>
      <c r="L38" s="240">
        <f t="shared" si="15"/>
        <v>1.03125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73</v>
      </c>
      <c r="C39" s="239">
        <f>'Юнит 09-15.03'!AE40</f>
        <v>0</v>
      </c>
      <c r="D39" s="240">
        <f t="shared" si="11"/>
        <v>0</v>
      </c>
      <c r="E39" s="240">
        <f t="shared" si="14"/>
        <v>1.4615241159344186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09-15.03'!R34</f>
        <v>0</v>
      </c>
      <c r="K39" s="240">
        <f t="shared" si="13"/>
        <v>0</v>
      </c>
      <c r="L39" s="240">
        <f t="shared" si="15"/>
        <v>1.03125</v>
      </c>
      <c r="M39" s="241" t="str">
        <f t="shared" si="17"/>
        <v>C</v>
      </c>
    </row>
    <row r="40" spans="2:13" ht="26.5" thickBot="1">
      <c r="B40" s="238" t="s">
        <v>74</v>
      </c>
      <c r="C40" s="239">
        <f>'Юнит 09-15.03'!AE41</f>
        <v>0</v>
      </c>
      <c r="D40" s="240">
        <f t="shared" si="11"/>
        <v>0</v>
      </c>
      <c r="E40" s="240">
        <f t="shared" si="14"/>
        <v>1.4615241159344186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09-15.03'!R35</f>
        <v>0</v>
      </c>
      <c r="K40" s="240">
        <f t="shared" si="13"/>
        <v>0</v>
      </c>
      <c r="L40" s="240">
        <f t="shared" si="15"/>
        <v>1.03125</v>
      </c>
      <c r="M40" s="241" t="str">
        <f t="shared" si="17"/>
        <v>C</v>
      </c>
    </row>
    <row r="41" spans="2:13" ht="26.5" thickBot="1">
      <c r="B41" s="238" t="s">
        <v>76</v>
      </c>
      <c r="C41" s="239">
        <f>'Юнит 09-15.03'!AE43</f>
        <v>-56.94</v>
      </c>
      <c r="D41" s="240">
        <f t="shared" si="11"/>
        <v>-4.1066763853239065E-3</v>
      </c>
      <c r="E41" s="240">
        <f t="shared" si="14"/>
        <v>1.4574174395490946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09-15.03'!R37</f>
        <v>0</v>
      </c>
      <c r="K41" s="240">
        <f t="shared" si="13"/>
        <v>0</v>
      </c>
      <c r="L41" s="240">
        <f t="shared" si="15"/>
        <v>1.03125</v>
      </c>
      <c r="M41" s="241" t="str">
        <f t="shared" si="17"/>
        <v>C</v>
      </c>
    </row>
    <row r="42" spans="2:13" ht="26.5" thickBot="1">
      <c r="B42" s="238" t="s">
        <v>70</v>
      </c>
      <c r="C42" s="239">
        <f>'Юнит 09-15.03'!AE37</f>
        <v>-113.88</v>
      </c>
      <c r="D42" s="240">
        <f t="shared" si="11"/>
        <v>-8.2133527706478131E-3</v>
      </c>
      <c r="E42" s="240">
        <f t="shared" si="14"/>
        <v>1.4492040867784468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09-15.03'!R39</f>
        <v>0</v>
      </c>
      <c r="K42" s="240">
        <f t="shared" si="13"/>
        <v>0</v>
      </c>
      <c r="L42" s="240">
        <f t="shared" si="15"/>
        <v>1.03125</v>
      </c>
      <c r="M42" s="241" t="str">
        <f t="shared" si="17"/>
        <v>C</v>
      </c>
    </row>
    <row r="43" spans="2:13" ht="26.5" thickBot="1">
      <c r="B43" s="238" t="s">
        <v>75</v>
      </c>
      <c r="C43" s="239">
        <f>'Юнит 09-15.03'!AE42</f>
        <v>-170.82</v>
      </c>
      <c r="D43" s="240">
        <f t="shared" si="11"/>
        <v>-1.232002915597172E-2</v>
      </c>
      <c r="E43" s="240">
        <f t="shared" si="14"/>
        <v>1.4368840576224751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09-15.03'!R40</f>
        <v>0</v>
      </c>
      <c r="K43" s="240">
        <f t="shared" si="13"/>
        <v>0</v>
      </c>
      <c r="L43" s="240">
        <f t="shared" si="15"/>
        <v>1.03125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09-15.03'!AE47</f>
        <v>-227.76</v>
      </c>
      <c r="D44" s="240">
        <f t="shared" si="11"/>
        <v>-1.6426705541295626E-2</v>
      </c>
      <c r="E44" s="240">
        <f t="shared" si="14"/>
        <v>1.4204573520811794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09-15.03'!R41</f>
        <v>0</v>
      </c>
      <c r="K44" s="240">
        <f t="shared" si="13"/>
        <v>0</v>
      </c>
      <c r="L44" s="240">
        <f t="shared" si="15"/>
        <v>1.03125</v>
      </c>
      <c r="M44" s="241" t="str">
        <f t="shared" si="17"/>
        <v>C</v>
      </c>
    </row>
    <row r="45" spans="2:13" ht="26.5" thickBot="1">
      <c r="B45" s="238" t="s">
        <v>67</v>
      </c>
      <c r="C45" s="239">
        <f>'Юнит 09-15.03'!AE34</f>
        <v>-284.7</v>
      </c>
      <c r="D45" s="240">
        <f t="shared" si="11"/>
        <v>-2.0533381926619534E-2</v>
      </c>
      <c r="E45" s="240">
        <f t="shared" si="14"/>
        <v>1.3999239701545598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09-15.03'!R42</f>
        <v>0</v>
      </c>
      <c r="K45" s="240">
        <f t="shared" si="13"/>
        <v>0</v>
      </c>
      <c r="L45" s="240">
        <f t="shared" si="15"/>
        <v>1.03125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09-15.03'!AE39</f>
        <v>-338.12</v>
      </c>
      <c r="D46" s="240">
        <f t="shared" si="11"/>
        <v>-2.4386185799187204E-2</v>
      </c>
      <c r="E46" s="240">
        <f t="shared" si="14"/>
        <v>1.3755377843553727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09-15.03'!R43</f>
        <v>0</v>
      </c>
      <c r="K46" s="240">
        <f t="shared" si="13"/>
        <v>0</v>
      </c>
      <c r="L46" s="240">
        <f t="shared" si="15"/>
        <v>1.03125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09-15.03'!AE44</f>
        <v>-912.44</v>
      </c>
      <c r="D47" s="240">
        <f t="shared" si="11"/>
        <v>-6.5807794187301469E-2</v>
      </c>
      <c r="E47" s="240">
        <f t="shared" si="14"/>
        <v>1.3097299901680712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09-15.03'!R44</f>
        <v>0</v>
      </c>
      <c r="K47" s="240">
        <f t="shared" si="13"/>
        <v>0</v>
      </c>
      <c r="L47" s="240">
        <f t="shared" si="15"/>
        <v>1.03125</v>
      </c>
      <c r="M47" s="241" t="str">
        <f t="shared" si="17"/>
        <v>C</v>
      </c>
    </row>
    <row r="48" spans="2:13" ht="26.5" thickBot="1">
      <c r="B48" s="238" t="s">
        <v>64</v>
      </c>
      <c r="C48" s="239">
        <f>'Юнит 09-15.03'!AE31</f>
        <v>-1810.8498121406387</v>
      </c>
      <c r="D48" s="240">
        <f t="shared" si="11"/>
        <v>-0.13060369091826823</v>
      </c>
      <c r="E48" s="240">
        <f t="shared" si="14"/>
        <v>1.1791262992498031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09-15.03'!R47</f>
        <v>0</v>
      </c>
      <c r="K48" s="240">
        <f t="shared" si="13"/>
        <v>0</v>
      </c>
      <c r="L48" s="240">
        <f t="shared" si="15"/>
        <v>1.03125</v>
      </c>
      <c r="M48" s="241" t="str">
        <f t="shared" si="17"/>
        <v>C</v>
      </c>
    </row>
    <row r="49" spans="2:13" ht="26.5" thickBot="1">
      <c r="B49" s="238" t="s">
        <v>61</v>
      </c>
      <c r="C49" s="239">
        <f>'Юнит 09-15.03'!AE28</f>
        <v>-2483.6267877677751</v>
      </c>
      <c r="D49" s="240">
        <f t="shared" si="11"/>
        <v>-0.17912629924980317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A</v>
      </c>
      <c r="I49" s="238" t="s">
        <v>64</v>
      </c>
      <c r="J49" s="239">
        <f>'Юнит 09-15.03'!R31</f>
        <v>-1</v>
      </c>
      <c r="K49" s="240">
        <f t="shared" si="13"/>
        <v>-3.125E-2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13865.226927421738</v>
      </c>
      <c r="D50" s="248">
        <f>SUM(D30:D49)</f>
        <v>0.99999999999999989</v>
      </c>
      <c r="J50" s="247">
        <f>SUM(J30:J49)</f>
        <v>32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17" priority="4" operator="equal">
      <formula>"C"</formula>
    </cfRule>
    <cfRule type="cellIs" dxfId="416" priority="5" operator="equal">
      <formula>"B"</formula>
    </cfRule>
    <cfRule type="cellIs" dxfId="415" priority="6" operator="equal">
      <formula>"A"</formula>
    </cfRule>
  </conditionalFormatting>
  <conditionalFormatting sqref="M30:M49 D30:D49 K30:K49 F30:G49">
    <cfRule type="cellIs" dxfId="414" priority="1" operator="equal">
      <formula>"C"</formula>
    </cfRule>
    <cfRule type="cellIs" dxfId="413" priority="2" operator="equal">
      <formula>"B"</formula>
    </cfRule>
    <cfRule type="cellIs" dxfId="412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P5" sqref="P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02-08.03'!AE3</f>
        <v>18536.642255165778</v>
      </c>
      <c r="D4" s="240">
        <f>C4/C$26</f>
        <v>0.51336122095892034</v>
      </c>
      <c r="E4" s="240">
        <f>D4</f>
        <v>0.51336122095892034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02-08.03'!R3</f>
        <v>36</v>
      </c>
      <c r="K4" s="240">
        <f>J4/J$26</f>
        <v>0.38297872340425532</v>
      </c>
      <c r="L4" s="240">
        <f>K4</f>
        <v>0.38297872340425532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02-08.03'!AE10</f>
        <v>10703.857673782435</v>
      </c>
      <c r="D5" s="240">
        <f>C5/C$26</f>
        <v>0.29643693656827907</v>
      </c>
      <c r="E5" s="240">
        <f>D5+E4</f>
        <v>0.80979815752719941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02-08.03'!R10</f>
        <v>19</v>
      </c>
      <c r="K5" s="240">
        <f>J5/J$26</f>
        <v>0.20212765957446807</v>
      </c>
      <c r="L5" s="240">
        <f>K5+L4</f>
        <v>0.58510638297872342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'Юнит 02-08.03'!AE7</f>
        <v>4005.3458123186574</v>
      </c>
      <c r="D6" s="240">
        <f>C6/C$26</f>
        <v>0.11092565677592377</v>
      </c>
      <c r="E6" s="240">
        <f t="shared" ref="E6:E25" si="2">D6+E5</f>
        <v>0.92072381430312322</v>
      </c>
      <c r="F6" s="241" t="str">
        <f t="shared" si="0"/>
        <v>B</v>
      </c>
      <c r="G6" s="241" t="str">
        <f>VLOOKUP(B$4:B$25,I$4:M$25,5,0)</f>
        <v>A</v>
      </c>
      <c r="I6" s="238" t="s">
        <v>41</v>
      </c>
      <c r="J6" s="239">
        <f>'Юнит 02-08.03'!R6</f>
        <v>9</v>
      </c>
      <c r="K6" s="240">
        <f>J6/J$26</f>
        <v>9.5744680851063829E-2</v>
      </c>
      <c r="L6" s="240">
        <f t="shared" ref="L6:L25" si="3">K6+L5</f>
        <v>0.68085106382978722</v>
      </c>
      <c r="M6" s="241" t="str">
        <f t="shared" si="1"/>
        <v>A</v>
      </c>
    </row>
    <row r="7" spans="2:17" ht="28.5" customHeight="1" outlineLevel="1" thickBot="1">
      <c r="B7" s="238" t="s">
        <v>41</v>
      </c>
      <c r="C7" s="239">
        <f>'Юнит 02-08.03'!AE6</f>
        <v>3461.4597896009968</v>
      </c>
      <c r="D7" s="240">
        <f>C7/C$26</f>
        <v>9.5863058661261477E-2</v>
      </c>
      <c r="E7" s="240">
        <f t="shared" si="2"/>
        <v>1.0165868729643848</v>
      </c>
      <c r="F7" s="241" t="str">
        <f t="shared" si="0"/>
        <v>C</v>
      </c>
      <c r="G7" s="241" t="str">
        <f>VLOOKUP(B$4:B$25,I$4:M$25,5,0)</f>
        <v>A</v>
      </c>
      <c r="I7" s="238" t="s">
        <v>42</v>
      </c>
      <c r="J7" s="239">
        <f>'Юнит 02-08.03'!R7</f>
        <v>8</v>
      </c>
      <c r="K7" s="240">
        <f>J7/J$26</f>
        <v>8.5106382978723402E-2</v>
      </c>
      <c r="L7" s="240">
        <f t="shared" si="3"/>
        <v>0.76595744680851063</v>
      </c>
      <c r="M7" s="241" t="str">
        <f t="shared" si="1"/>
        <v>A</v>
      </c>
    </row>
    <row r="8" spans="2:17" ht="28.5" customHeight="1" outlineLevel="1" thickBot="1">
      <c r="B8" s="238" t="s">
        <v>48</v>
      </c>
      <c r="C8" s="239">
        <f>'Юнит 02-08.03'!AE13</f>
        <v>1242.7287583023749</v>
      </c>
      <c r="D8" s="240">
        <f>C8/C$26</f>
        <v>3.4416629716478533E-2</v>
      </c>
      <c r="E8" s="240">
        <f t="shared" si="2"/>
        <v>1.0510035026808633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02-08.03'!R9</f>
        <v>4</v>
      </c>
      <c r="K8" s="240">
        <f>J8/J$26</f>
        <v>4.2553191489361701E-2</v>
      </c>
      <c r="L8" s="240">
        <f t="shared" si="3"/>
        <v>0.80851063829787229</v>
      </c>
      <c r="M8" s="241" t="str">
        <f t="shared" si="1"/>
        <v>B</v>
      </c>
    </row>
    <row r="9" spans="2:17" ht="28.5" customHeight="1" outlineLevel="1" thickBot="1">
      <c r="B9" s="238" t="s">
        <v>51</v>
      </c>
      <c r="C9" s="239">
        <f>'Юнит 02-08.03'!AE16</f>
        <v>1234.1401265453753</v>
      </c>
      <c r="D9" s="240">
        <f t="shared" ref="D9:D25" si="4">C9/C$26</f>
        <v>3.417877269661232E-2</v>
      </c>
      <c r="E9" s="240">
        <f t="shared" si="2"/>
        <v>1.0851822753774756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'Юнит 02-08.03'!R15</f>
        <v>4</v>
      </c>
      <c r="K9" s="240">
        <f t="shared" ref="K9:K25" si="6">J9/J$26</f>
        <v>4.2553191489361701E-2</v>
      </c>
      <c r="L9" s="240">
        <f t="shared" si="3"/>
        <v>0.85106382978723394</v>
      </c>
      <c r="M9" s="241" t="str">
        <f t="shared" si="1"/>
        <v>B</v>
      </c>
    </row>
    <row r="10" spans="2:17" ht="28.5" customHeight="1" outlineLevel="1" thickBot="1">
      <c r="B10" s="238" t="s">
        <v>44</v>
      </c>
      <c r="C10" s="239">
        <f>'Юнит 02-08.03'!AE9</f>
        <v>1048.3384234940261</v>
      </c>
      <c r="D10" s="240">
        <f t="shared" si="4"/>
        <v>2.9033105653914443E-2</v>
      </c>
      <c r="E10" s="240">
        <f t="shared" si="2"/>
        <v>1.11421538103139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02-08.03'!R16</f>
        <v>4</v>
      </c>
      <c r="K10" s="240">
        <f t="shared" si="6"/>
        <v>4.2553191489361701E-2</v>
      </c>
      <c r="L10" s="240">
        <f t="shared" si="3"/>
        <v>0.89361702127659559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02-08.03'!AE11</f>
        <v>475.1553978356817</v>
      </c>
      <c r="D11" s="240">
        <f t="shared" si="4"/>
        <v>1.3159144564607966E-2</v>
      </c>
      <c r="E11" s="240">
        <f>D11+E8</f>
        <v>1.0641626472454713</v>
      </c>
      <c r="F11" s="241" t="str">
        <f t="shared" si="0"/>
        <v>C</v>
      </c>
      <c r="G11" s="241" t="str">
        <f t="shared" si="5"/>
        <v>B</v>
      </c>
      <c r="I11" s="238" t="s">
        <v>39</v>
      </c>
      <c r="J11" s="239">
        <f>'Юнит 02-08.03'!R4</f>
        <v>3</v>
      </c>
      <c r="K11" s="240">
        <f t="shared" si="6"/>
        <v>3.1914893617021274E-2</v>
      </c>
      <c r="L11" s="240">
        <f>K11+L8</f>
        <v>0.84042553191489355</v>
      </c>
      <c r="M11" s="241" t="str">
        <f t="shared" si="1"/>
        <v>B</v>
      </c>
    </row>
    <row r="12" spans="2:17" ht="28.5" customHeight="1" outlineLevel="1" thickBot="1">
      <c r="B12" s="238" t="s">
        <v>43</v>
      </c>
      <c r="C12" s="239">
        <f>'Юнит 02-08.03'!AE8</f>
        <v>463.80880256468009</v>
      </c>
      <c r="D12" s="240">
        <f t="shared" si="4"/>
        <v>1.2844907394689837E-2</v>
      </c>
      <c r="E12" s="240">
        <f t="shared" si="2"/>
        <v>1.0770075546401612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02-08.03'!R13</f>
        <v>3</v>
      </c>
      <c r="K12" s="240">
        <f t="shared" si="6"/>
        <v>3.1914893617021274E-2</v>
      </c>
      <c r="L12" s="240">
        <f t="shared" si="3"/>
        <v>0.87234042553191482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02-08.03'!AE14</f>
        <v>0</v>
      </c>
      <c r="D13" s="240">
        <f t="shared" si="4"/>
        <v>0</v>
      </c>
      <c r="E13" s="240">
        <f t="shared" si="2"/>
        <v>1.0770075546401612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02-08.03'!R8</f>
        <v>2</v>
      </c>
      <c r="K13" s="240">
        <f t="shared" si="6"/>
        <v>2.1276595744680851E-2</v>
      </c>
      <c r="L13" s="240">
        <f t="shared" si="3"/>
        <v>0.8936170212765957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02-08.03'!AE17</f>
        <v>0</v>
      </c>
      <c r="D14" s="240">
        <f t="shared" si="4"/>
        <v>0</v>
      </c>
      <c r="E14" s="240">
        <f t="shared" si="2"/>
        <v>1.0770075546401612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'Юнит 02-08.03'!R5</f>
        <v>1</v>
      </c>
      <c r="K14" s="240">
        <f t="shared" si="6"/>
        <v>1.0638297872340425E-2</v>
      </c>
      <c r="L14" s="240">
        <f t="shared" si="3"/>
        <v>0.90425531914893609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02-08.03'!AE18</f>
        <v>0</v>
      </c>
      <c r="D15" s="240">
        <f t="shared" si="4"/>
        <v>0</v>
      </c>
      <c r="E15" s="240">
        <f t="shared" si="2"/>
        <v>1.0770075546401612</v>
      </c>
      <c r="F15" s="241" t="str">
        <f t="shared" si="7"/>
        <v>C</v>
      </c>
      <c r="G15" s="241" t="str">
        <f t="shared" si="5"/>
        <v>B</v>
      </c>
      <c r="I15" s="238" t="s">
        <v>46</v>
      </c>
      <c r="J15" s="239">
        <f>'Юнит 02-08.03'!R11</f>
        <v>1</v>
      </c>
      <c r="K15" s="240">
        <f t="shared" si="6"/>
        <v>1.0638297872340425E-2</v>
      </c>
      <c r="L15" s="240">
        <f t="shared" si="3"/>
        <v>0.91489361702127647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02-08.03'!AE19</f>
        <v>0</v>
      </c>
      <c r="D16" s="240">
        <f t="shared" si="4"/>
        <v>0</v>
      </c>
      <c r="E16" s="240">
        <f t="shared" si="2"/>
        <v>1.0770075546401612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02-08.03'!R12</f>
        <v>0</v>
      </c>
      <c r="K16" s="240">
        <f t="shared" si="6"/>
        <v>0</v>
      </c>
      <c r="L16" s="240">
        <f t="shared" si="3"/>
        <v>0.91489361702127647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02-08.03'!AE20</f>
        <v>0</v>
      </c>
      <c r="D17" s="240">
        <f t="shared" si="4"/>
        <v>0</v>
      </c>
      <c r="E17" s="240">
        <f t="shared" si="2"/>
        <v>1.0770075546401612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02-08.03'!R14</f>
        <v>0</v>
      </c>
      <c r="K17" s="240">
        <f t="shared" si="6"/>
        <v>0</v>
      </c>
      <c r="L17" s="240">
        <f t="shared" si="3"/>
        <v>0.91489361702127647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02-08.03'!AE21</f>
        <v>0</v>
      </c>
      <c r="D18" s="240">
        <f t="shared" si="4"/>
        <v>0</v>
      </c>
      <c r="E18" s="240">
        <f t="shared" si="2"/>
        <v>1.0770075546401612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02-08.03'!R17</f>
        <v>0</v>
      </c>
      <c r="K18" s="240">
        <f t="shared" si="6"/>
        <v>0</v>
      </c>
      <c r="L18" s="240">
        <f t="shared" si="3"/>
        <v>0.91489361702127647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02-08.03'!AE22</f>
        <v>0</v>
      </c>
      <c r="D19" s="240">
        <f t="shared" si="4"/>
        <v>0</v>
      </c>
      <c r="E19" s="240">
        <f t="shared" si="2"/>
        <v>1.0770075546401612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02-08.03'!R18</f>
        <v>0</v>
      </c>
      <c r="K19" s="240">
        <f t="shared" si="6"/>
        <v>0</v>
      </c>
      <c r="L19" s="240">
        <f t="shared" si="3"/>
        <v>0.91489361702127647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02-08.03'!AE23</f>
        <v>0</v>
      </c>
      <c r="D20" s="240">
        <f t="shared" si="4"/>
        <v>0</v>
      </c>
      <c r="E20" s="240">
        <f t="shared" si="2"/>
        <v>1.0770075546401612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02-08.03'!R19</f>
        <v>0</v>
      </c>
      <c r="K20" s="240">
        <f t="shared" si="6"/>
        <v>0</v>
      </c>
      <c r="L20" s="240">
        <f t="shared" si="3"/>
        <v>0.91489361702127647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02-08.03'!AE24</f>
        <v>0</v>
      </c>
      <c r="D21" s="240">
        <f t="shared" si="4"/>
        <v>0</v>
      </c>
      <c r="E21" s="240">
        <f t="shared" si="2"/>
        <v>1.0770075546401612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02-08.03'!R20</f>
        <v>0</v>
      </c>
      <c r="K21" s="240">
        <f t="shared" si="6"/>
        <v>0</v>
      </c>
      <c r="L21" s="240">
        <f t="shared" si="3"/>
        <v>0.91489361702127647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47</v>
      </c>
      <c r="C22" s="239">
        <f>'Юнит 02-08.03'!AE12</f>
        <v>-93.54</v>
      </c>
      <c r="D22" s="240">
        <f t="shared" si="4"/>
        <v>-2.5905343560868087E-3</v>
      </c>
      <c r="E22" s="240">
        <f t="shared" si="2"/>
        <v>1.0744170202840744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02-08.03'!R21</f>
        <v>0</v>
      </c>
      <c r="K22" s="240">
        <f t="shared" si="6"/>
        <v>0</v>
      </c>
      <c r="L22" s="240">
        <f t="shared" si="3"/>
        <v>0.91489361702127647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39</v>
      </c>
      <c r="C23" s="239">
        <f>'Юнит 02-08.03'!AE4</f>
        <v>-300.06912480127704</v>
      </c>
      <c r="D23" s="240">
        <f t="shared" si="4"/>
        <v>-8.310234947601117E-3</v>
      </c>
      <c r="E23" s="240">
        <f t="shared" si="2"/>
        <v>1.0661067853364732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02-08.03'!R22</f>
        <v>0</v>
      </c>
      <c r="K23" s="240">
        <f t="shared" si="6"/>
        <v>0</v>
      </c>
      <c r="L23" s="240">
        <f t="shared" si="3"/>
        <v>0.91489361702127647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02-08.03'!AE5</f>
        <v>-2117.2944987176602</v>
      </c>
      <c r="D24" s="240">
        <f t="shared" si="4"/>
        <v>-5.8637204841583239E-2</v>
      </c>
      <c r="E24" s="240">
        <f t="shared" si="2"/>
        <v>1.0074695804948899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02-08.03'!R23</f>
        <v>0</v>
      </c>
      <c r="K24" s="240">
        <f t="shared" si="6"/>
        <v>0</v>
      </c>
      <c r="L24" s="240">
        <f t="shared" si="3"/>
        <v>0.91489361702127647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02-08.03'!AE15</f>
        <v>-2552.1930040671164</v>
      </c>
      <c r="D25" s="240">
        <f t="shared" si="4"/>
        <v>-7.0681458845416559E-2</v>
      </c>
      <c r="E25" s="240">
        <f t="shared" si="2"/>
        <v>0.93678812164947334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02-08.03'!R24</f>
        <v>0</v>
      </c>
      <c r="K25" s="240">
        <f t="shared" si="6"/>
        <v>0</v>
      </c>
      <c r="L25" s="240">
        <f t="shared" si="3"/>
        <v>0.91489361702127647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36108.380412023951</v>
      </c>
      <c r="D26" s="248">
        <f>SUM(D4:D25)</f>
        <v>1</v>
      </c>
      <c r="J26" s="247">
        <f>SUM(J4:J25)</f>
        <v>94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02-08.03'!AE44</f>
        <v>5772.0559056625016</v>
      </c>
      <c r="D30" s="240">
        <f>C30/C$50</f>
        <v>17.577105973257829</v>
      </c>
      <c r="E30" s="240">
        <f>D30</f>
        <v>17.577105973257829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02-08.03'!R46</f>
        <v>8</v>
      </c>
      <c r="K30" s="240">
        <f>J30/J$50</f>
        <v>0.33333333333333331</v>
      </c>
      <c r="L30" s="240">
        <f>K30</f>
        <v>0.33333333333333331</v>
      </c>
      <c r="M30" s="241" t="str">
        <f t="shared" ref="M30:M36" si="10">_xlfn.IFS(L30&lt;80%,"A",L30&lt;=95%,"B",L30&gt;95%,"C")</f>
        <v>A</v>
      </c>
    </row>
    <row r="31" spans="2:17" ht="15" thickBot="1">
      <c r="B31" s="238" t="s">
        <v>69</v>
      </c>
      <c r="C31" s="239">
        <f>'Юнит 02-08.03'!AE36</f>
        <v>4453.378203858133</v>
      </c>
      <c r="D31" s="240">
        <f t="shared" ref="D31:D49" si="11">C31/C$50</f>
        <v>13.561459193667758</v>
      </c>
      <c r="E31" s="240">
        <f>D31+E30</f>
        <v>31.138565166925588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69</v>
      </c>
      <c r="J31" s="239">
        <f>'Юнит 02-08.03'!R36</f>
        <v>3</v>
      </c>
      <c r="K31" s="240">
        <f t="shared" ref="K31:K49" si="13">J31/J$50</f>
        <v>0.125</v>
      </c>
      <c r="L31" s="240">
        <f>K31+L30</f>
        <v>0.45833333333333331</v>
      </c>
      <c r="M31" s="241" t="str">
        <f t="shared" si="10"/>
        <v>A</v>
      </c>
    </row>
    <row r="32" spans="2:17" ht="26.5" thickBot="1">
      <c r="B32" s="238" t="s">
        <v>64</v>
      </c>
      <c r="C32" s="239">
        <f>'Юнит 02-08.03'!AE31</f>
        <v>3270.9805229810904</v>
      </c>
      <c r="D32" s="240">
        <f t="shared" si="11"/>
        <v>9.9608133096039175</v>
      </c>
      <c r="E32" s="240">
        <f t="shared" ref="E32:E49" si="14">D32+E31</f>
        <v>41.099378476529509</v>
      </c>
      <c r="F32" s="241" t="str">
        <f t="shared" si="9"/>
        <v>C</v>
      </c>
      <c r="G32" s="241" t="str">
        <f t="shared" si="12"/>
        <v>A</v>
      </c>
      <c r="I32" s="238" t="s">
        <v>77</v>
      </c>
      <c r="J32" s="239">
        <f>'Юнит 02-08.03'!R44</f>
        <v>3</v>
      </c>
      <c r="K32" s="240">
        <f t="shared" si="13"/>
        <v>0.125</v>
      </c>
      <c r="L32" s="240">
        <f t="shared" ref="L32:L49" si="15">K32+L31</f>
        <v>0.58333333333333326</v>
      </c>
      <c r="M32" s="241" t="str">
        <f t="shared" si="10"/>
        <v>A</v>
      </c>
    </row>
    <row r="33" spans="2:13" ht="26.5" thickBot="1">
      <c r="B33" s="238" t="s">
        <v>66</v>
      </c>
      <c r="C33" s="239">
        <f>'Юнит 02-08.03'!AE33</f>
        <v>2015.4944046103622</v>
      </c>
      <c r="D33" s="240">
        <f t="shared" si="11"/>
        <v>6.1375979923531867</v>
      </c>
      <c r="E33" s="240">
        <f t="shared" si="14"/>
        <v>47.236976468882695</v>
      </c>
      <c r="F33" s="241" t="str">
        <f t="shared" si="9"/>
        <v>C</v>
      </c>
      <c r="G33" s="241" t="str">
        <f t="shared" si="12"/>
        <v>B</v>
      </c>
      <c r="I33" s="238" t="s">
        <v>61</v>
      </c>
      <c r="J33" s="239">
        <f>'Юнит 02-08.03'!R28</f>
        <v>2</v>
      </c>
      <c r="K33" s="240">
        <f t="shared" si="13"/>
        <v>8.3333333333333329E-2</v>
      </c>
      <c r="L33" s="240">
        <f t="shared" si="15"/>
        <v>0.66666666666666663</v>
      </c>
      <c r="M33" s="241" t="str">
        <f t="shared" si="10"/>
        <v>A</v>
      </c>
    </row>
    <row r="34" spans="2:13" ht="26.5" thickBot="1">
      <c r="B34" s="238" t="s">
        <v>80</v>
      </c>
      <c r="C34" s="239">
        <f>'Юнит 02-08.03'!AE47</f>
        <v>1703.7897194006414</v>
      </c>
      <c r="D34" s="240">
        <f t="shared" si="11"/>
        <v>5.1883926530706352</v>
      </c>
      <c r="E34" s="240">
        <f t="shared" si="14"/>
        <v>52.425369121953331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02-08.03'!R31</f>
        <v>2</v>
      </c>
      <c r="K34" s="240">
        <f t="shared" si="13"/>
        <v>8.3333333333333329E-2</v>
      </c>
      <c r="L34" s="240">
        <f t="shared" si="15"/>
        <v>0.75</v>
      </c>
      <c r="M34" s="241" t="str">
        <f t="shared" si="10"/>
        <v>A</v>
      </c>
    </row>
    <row r="35" spans="2:13" ht="26.5" thickBot="1">
      <c r="B35" s="238" t="s">
        <v>63</v>
      </c>
      <c r="C35" s="239">
        <f>'Юнит 02-08.03'!AE30</f>
        <v>979.84377552051285</v>
      </c>
      <c r="D35" s="240">
        <f t="shared" si="11"/>
        <v>2.9838272811365498</v>
      </c>
      <c r="E35" s="240">
        <f t="shared" si="14"/>
        <v>55.409196403089879</v>
      </c>
      <c r="F35" s="241" t="str">
        <f t="shared" si="9"/>
        <v>C</v>
      </c>
      <c r="G35" s="241" t="str">
        <f t="shared" si="12"/>
        <v>C</v>
      </c>
      <c r="I35" s="238" t="s">
        <v>66</v>
      </c>
      <c r="J35" s="239">
        <f>'Юнит 02-08.03'!R33</f>
        <v>2</v>
      </c>
      <c r="K35" s="240">
        <f t="shared" si="13"/>
        <v>8.3333333333333329E-2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62</v>
      </c>
      <c r="C36" s="239">
        <f>'Юнит 02-08.03'!AE29</f>
        <v>0</v>
      </c>
      <c r="D36" s="240">
        <f t="shared" si="11"/>
        <v>0</v>
      </c>
      <c r="E36" s="240">
        <f t="shared" si="14"/>
        <v>55.409196403089879</v>
      </c>
      <c r="F36" s="241" t="str">
        <f t="shared" si="9"/>
        <v>C</v>
      </c>
      <c r="G36" s="241" t="str">
        <f t="shared" si="12"/>
        <v>C</v>
      </c>
      <c r="I36" s="238" t="s">
        <v>78</v>
      </c>
      <c r="J36" s="239">
        <f>'Юнит 02-08.03'!R45</f>
        <v>2</v>
      </c>
      <c r="K36" s="240">
        <f t="shared" si="13"/>
        <v>8.3333333333333329E-2</v>
      </c>
      <c r="L36" s="240">
        <f t="shared" si="15"/>
        <v>0.91666666666666674</v>
      </c>
      <c r="M36" s="241" t="str">
        <f t="shared" si="10"/>
        <v>B</v>
      </c>
    </row>
    <row r="37" spans="2:13" ht="26.5" thickBot="1">
      <c r="B37" s="238" t="s">
        <v>65</v>
      </c>
      <c r="C37" s="239">
        <f>'Юнит 02-08.03'!AE32</f>
        <v>0</v>
      </c>
      <c r="D37" s="240">
        <f t="shared" si="11"/>
        <v>0</v>
      </c>
      <c r="E37" s="240">
        <f t="shared" si="14"/>
        <v>55.409196403089879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02-08.03'!R30</f>
        <v>1</v>
      </c>
      <c r="K37" s="240">
        <f t="shared" si="13"/>
        <v>4.1666666666666664E-2</v>
      </c>
      <c r="L37" s="240">
        <f t="shared" si="15"/>
        <v>0.95833333333333337</v>
      </c>
      <c r="M37" s="241" t="str">
        <f>_xlfn.IFS(L37&lt;80%,"A",L37&lt;=95%,"B",L37&gt;95%,"C")</f>
        <v>C</v>
      </c>
    </row>
    <row r="38" spans="2:13" ht="26.5" thickBot="1">
      <c r="B38" s="238" t="s">
        <v>68</v>
      </c>
      <c r="C38" s="239">
        <f>'Юнит 02-08.03'!AE35</f>
        <v>0</v>
      </c>
      <c r="D38" s="240">
        <f t="shared" si="11"/>
        <v>0</v>
      </c>
      <c r="E38" s="240">
        <f t="shared" si="14"/>
        <v>55.409196403089879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80</v>
      </c>
      <c r="J38" s="239">
        <f>'Юнит 02-08.03'!R47</f>
        <v>1</v>
      </c>
      <c r="K38" s="240">
        <f t="shared" si="13"/>
        <v>4.1666666666666664E-2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74</v>
      </c>
      <c r="C39" s="239">
        <f>'Юнит 02-08.03'!AE41</f>
        <v>0</v>
      </c>
      <c r="D39" s="240">
        <f t="shared" si="11"/>
        <v>0</v>
      </c>
      <c r="E39" s="240">
        <f t="shared" si="14"/>
        <v>55.409196403089879</v>
      </c>
      <c r="F39" s="241" t="str">
        <f t="shared" si="16"/>
        <v>C</v>
      </c>
      <c r="G39" s="241" t="str">
        <f t="shared" si="12"/>
        <v>C</v>
      </c>
      <c r="I39" s="238" t="s">
        <v>62</v>
      </c>
      <c r="J39" s="239">
        <f>'Юнит 02-08.03'!R29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70</v>
      </c>
      <c r="C40" s="239">
        <f>'Юнит 02-08.03'!AE37</f>
        <v>-113.88</v>
      </c>
      <c r="D40" s="240">
        <f t="shared" si="11"/>
        <v>-0.34678819140869943</v>
      </c>
      <c r="E40" s="240">
        <f t="shared" si="14"/>
        <v>55.062408211681181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02-08.03'!R32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02-08.03'!AE38</f>
        <v>-113.88</v>
      </c>
      <c r="D41" s="240">
        <f t="shared" si="11"/>
        <v>-0.34678819140869943</v>
      </c>
      <c r="E41" s="240">
        <f t="shared" si="14"/>
        <v>54.715620020272482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02-08.03'!R34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02-08.03'!AE34</f>
        <v>-196.34</v>
      </c>
      <c r="D42" s="240">
        <f t="shared" si="11"/>
        <v>-0.59789597384250126</v>
      </c>
      <c r="E42" s="240">
        <f t="shared" si="14"/>
        <v>54.117724046429977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02-08.03'!R35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02-08.03'!AE43</f>
        <v>-214.1</v>
      </c>
      <c r="D43" s="240">
        <f t="shared" si="11"/>
        <v>-0.65197885300845226</v>
      </c>
      <c r="E43" s="240">
        <f t="shared" si="14"/>
        <v>53.465745193421526</v>
      </c>
      <c r="F43" s="241" t="str">
        <f t="shared" si="16"/>
        <v>C</v>
      </c>
      <c r="G43" s="241" t="str">
        <f t="shared" si="12"/>
        <v>C</v>
      </c>
      <c r="I43" s="238" t="s">
        <v>70</v>
      </c>
      <c r="J43" s="239">
        <f>'Юнит 02-08.03'!R37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15" thickBot="1">
      <c r="B44" s="238" t="s">
        <v>73</v>
      </c>
      <c r="C44" s="239">
        <f>'Юнит 02-08.03'!AE40</f>
        <v>-227.76</v>
      </c>
      <c r="D44" s="240">
        <f t="shared" si="11"/>
        <v>-0.69357638281739886</v>
      </c>
      <c r="E44" s="240">
        <f t="shared" si="14"/>
        <v>52.772168810604128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'Юнит 02-08.03'!R38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72</v>
      </c>
      <c r="C45" s="239">
        <f>'Юнит 02-08.03'!AE39</f>
        <v>-246.15</v>
      </c>
      <c r="D45" s="240">
        <f t="shared" si="11"/>
        <v>-0.7495777424943042</v>
      </c>
      <c r="E45" s="240">
        <f t="shared" si="14"/>
        <v>52.022591068109826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'Юнит 02-08.03'!R39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02-08.03'!AE28</f>
        <v>-452.73198365070732</v>
      </c>
      <c r="D46" s="240">
        <f t="shared" si="11"/>
        <v>-1.3786626782850515</v>
      </c>
      <c r="E46" s="240">
        <f t="shared" si="14"/>
        <v>50.643928389824772</v>
      </c>
      <c r="F46" s="241" t="str">
        <f t="shared" si="16"/>
        <v>C</v>
      </c>
      <c r="G46" s="241" t="str">
        <f t="shared" si="12"/>
        <v>A</v>
      </c>
      <c r="I46" s="238" t="s">
        <v>73</v>
      </c>
      <c r="J46" s="239">
        <f>'Юнит 02-08.03'!R40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75</v>
      </c>
      <c r="C47" s="239">
        <f>'Юнит 02-08.03'!AE42</f>
        <v>-1438.44</v>
      </c>
      <c r="D47" s="240">
        <f t="shared" si="11"/>
        <v>-4.380347787582803</v>
      </c>
      <c r="E47" s="240">
        <f t="shared" si="14"/>
        <v>46.263580602241973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'Юнит 02-08.03'!R41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79</v>
      </c>
      <c r="C48" s="239">
        <f>'Юнит 02-08.03'!AE46</f>
        <v>-3741.6329348481768</v>
      </c>
      <c r="D48" s="240">
        <f t="shared" si="11"/>
        <v>-11.394047404208143</v>
      </c>
      <c r="E48" s="240">
        <f t="shared" si="14"/>
        <v>34.869533198033828</v>
      </c>
      <c r="F48" s="241" t="str">
        <f t="shared" si="16"/>
        <v>C</v>
      </c>
      <c r="G48" s="241" t="str">
        <f t="shared" si="12"/>
        <v>A</v>
      </c>
      <c r="I48" s="238" t="s">
        <v>75</v>
      </c>
      <c r="J48" s="239">
        <f>'Юнит 02-08.03'!R42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02-08.03'!AE45</f>
        <v>-11122.242729558333</v>
      </c>
      <c r="D49" s="240">
        <f t="shared" si="11"/>
        <v>-33.869533198033814</v>
      </c>
      <c r="E49" s="240">
        <f t="shared" si="14"/>
        <v>1.0000000000000142</v>
      </c>
      <c r="F49" s="241" t="str">
        <f t="shared" si="16"/>
        <v>C</v>
      </c>
      <c r="G49" s="241" t="str">
        <f t="shared" si="12"/>
        <v>B</v>
      </c>
      <c r="I49" s="238" t="s">
        <v>76</v>
      </c>
      <c r="J49" s="239">
        <f>'Юнит 02-08.03'!R43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328.38488397602123</v>
      </c>
      <c r="D50" s="248">
        <f>SUM(D30:D49)</f>
        <v>1.0000000000000142</v>
      </c>
      <c r="J50" s="247">
        <f>SUM(J30:J49)</f>
        <v>24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11" priority="4" operator="equal">
      <formula>"C"</formula>
    </cfRule>
    <cfRule type="cellIs" dxfId="410" priority="5" operator="equal">
      <formula>"B"</formula>
    </cfRule>
    <cfRule type="cellIs" dxfId="409" priority="6" operator="equal">
      <formula>"A"</formula>
    </cfRule>
  </conditionalFormatting>
  <conditionalFormatting sqref="M30:M49 D30:D49 K30:K49 F30:G49">
    <cfRule type="cellIs" dxfId="408" priority="1" operator="equal">
      <formula>"C"</formula>
    </cfRule>
    <cfRule type="cellIs" dxfId="407" priority="2" operator="equal">
      <formula>"B"</formula>
    </cfRule>
    <cfRule type="cellIs" dxfId="406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ФЕВРАЛЬ!AE3</f>
        <v>77109.922722633899</v>
      </c>
      <c r="D4" s="240">
        <f>C4/C$26</f>
        <v>0.74402288903470992</v>
      </c>
      <c r="E4" s="240">
        <f>D4</f>
        <v>0.74402288903470992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ФЕВРАЛЬ!R3</f>
        <v>166</v>
      </c>
      <c r="K4" s="240">
        <f>J4/J$26</f>
        <v>0.55333333333333334</v>
      </c>
      <c r="L4" s="240">
        <f>K4</f>
        <v>0.55333333333333334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ФЕВРАЛЬ!AE6</f>
        <v>6375.9127549448513</v>
      </c>
      <c r="D5" s="240">
        <f>C5/C$26</f>
        <v>6.1520292858170386E-2</v>
      </c>
      <c r="E5" s="240">
        <f>D5+E4</f>
        <v>0.80554318189288032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ФЕВРАЛЬ!R7</f>
        <v>27</v>
      </c>
      <c r="K5" s="240">
        <f>J5/J$26</f>
        <v>0.09</v>
      </c>
      <c r="L5" s="240">
        <f>K5+L4</f>
        <v>0.64333333333333331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ФЕВРАЛЬ!AE10</f>
        <v>5819.353937193855</v>
      </c>
      <c r="D6" s="240">
        <f>C6/C$26</f>
        <v>5.6150134454687889E-2</v>
      </c>
      <c r="E6" s="240">
        <f t="shared" ref="E6:E25" si="2">D6+E5</f>
        <v>0.86169331634756818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ФЕВРАЛЬ!R6</f>
        <v>19</v>
      </c>
      <c r="K6" s="240">
        <f>J6/J$26</f>
        <v>6.3333333333333339E-2</v>
      </c>
      <c r="L6" s="240">
        <f t="shared" ref="L6:L25" si="3">K6+L5</f>
        <v>0.70666666666666667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ФЕВРАЛЬ!AE13</f>
        <v>5492.0895054184475</v>
      </c>
      <c r="D7" s="240">
        <f>C7/C$26</f>
        <v>5.2992405599431629E-2</v>
      </c>
      <c r="E7" s="240">
        <f t="shared" si="2"/>
        <v>0.91468572194699982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ФЕВРАЛЬ!R13</f>
        <v>19</v>
      </c>
      <c r="K7" s="240">
        <f>J7/J$26</f>
        <v>6.3333333333333339E-2</v>
      </c>
      <c r="L7" s="240">
        <f t="shared" si="3"/>
        <v>0.77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ФЕВРАЛЬ!AE7</f>
        <v>3286.1568336464861</v>
      </c>
      <c r="D8" s="240">
        <f>C8/C$26</f>
        <v>3.1707668933678559E-2</v>
      </c>
      <c r="E8" s="240">
        <f t="shared" si="2"/>
        <v>0.94639339088067842</v>
      </c>
      <c r="F8" s="241" t="str">
        <f t="shared" si="0"/>
        <v>B</v>
      </c>
      <c r="G8" s="241" t="str">
        <f>VLOOKUP(B$4:B$25,I$4:M$25,5,0)</f>
        <v>A</v>
      </c>
      <c r="I8" s="238" t="s">
        <v>45</v>
      </c>
      <c r="J8" s="239">
        <f>ФЕВРАЛЬ!R10</f>
        <v>18</v>
      </c>
      <c r="K8" s="240">
        <f>J8/J$26</f>
        <v>0.06</v>
      </c>
      <c r="L8" s="240">
        <f t="shared" si="3"/>
        <v>0.83000000000000007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ФЕВРАЛЬ!AE9</f>
        <v>2483.9099959721489</v>
      </c>
      <c r="D9" s="240">
        <f t="shared" ref="D9:D25" si="4">C9/C$26</f>
        <v>2.396690109459711E-2</v>
      </c>
      <c r="E9" s="240">
        <f t="shared" si="2"/>
        <v>0.97036029197527551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ФЕВРАЛЬ!R15</f>
        <v>16</v>
      </c>
      <c r="K9" s="240">
        <f t="shared" ref="K9:K25" si="6">J9/J$26</f>
        <v>5.3333333333333337E-2</v>
      </c>
      <c r="L9" s="240">
        <f t="shared" si="3"/>
        <v>0.88333333333333341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ФЕВРАЛЬ!AE12</f>
        <v>1757.6519345374334</v>
      </c>
      <c r="D10" s="240">
        <f t="shared" si="4"/>
        <v>1.6959338358513647E-2</v>
      </c>
      <c r="E10" s="240">
        <f t="shared" si="2"/>
        <v>0.98731963033378911</v>
      </c>
      <c r="F10" s="241" t="str">
        <f t="shared" si="0"/>
        <v>C</v>
      </c>
      <c r="G10" s="241" t="str">
        <f t="shared" si="5"/>
        <v>B</v>
      </c>
      <c r="I10" s="238" t="s">
        <v>44</v>
      </c>
      <c r="J10" s="239">
        <f>ФЕВРАЛЬ!R9</f>
        <v>12</v>
      </c>
      <c r="K10" s="240">
        <f t="shared" si="6"/>
        <v>0.04</v>
      </c>
      <c r="L10" s="240">
        <f t="shared" si="3"/>
        <v>0.92333333333333345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ФЕВРАЛЬ!AE8</f>
        <v>1379.9613436095408</v>
      </c>
      <c r="D11" s="240">
        <f t="shared" si="4"/>
        <v>1.3315054527051406E-2</v>
      </c>
      <c r="E11" s="240">
        <f>D11+E8</f>
        <v>0.95970844540772982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ФЕВРАЛЬ!R8</f>
        <v>6</v>
      </c>
      <c r="K11" s="240">
        <f t="shared" si="6"/>
        <v>0.02</v>
      </c>
      <c r="L11" s="240">
        <f>K11+L8</f>
        <v>0.85000000000000009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ФЕВРАЛЬ!AE4</f>
        <v>440.38589253067624</v>
      </c>
      <c r="D12" s="240">
        <f t="shared" si="4"/>
        <v>4.2492220518673476E-3</v>
      </c>
      <c r="E12" s="240">
        <f t="shared" si="2"/>
        <v>0.96395766745959721</v>
      </c>
      <c r="F12" s="241" t="str">
        <f t="shared" si="0"/>
        <v>C</v>
      </c>
      <c r="G12" s="241" t="str">
        <f t="shared" si="5"/>
        <v>B</v>
      </c>
      <c r="I12" s="238" t="s">
        <v>39</v>
      </c>
      <c r="J12" s="239">
        <f>ФЕВРАЛЬ!R4</f>
        <v>5</v>
      </c>
      <c r="K12" s="240">
        <f t="shared" si="6"/>
        <v>1.6666666666666666E-2</v>
      </c>
      <c r="L12" s="240">
        <f t="shared" si="3"/>
        <v>0.86666666666666681</v>
      </c>
      <c r="M12" s="241" t="str">
        <f t="shared" si="1"/>
        <v>B</v>
      </c>
    </row>
    <row r="13" spans="2:17" ht="15" outlineLevel="1" thickBot="1">
      <c r="B13" s="238" t="s">
        <v>51</v>
      </c>
      <c r="C13" s="239">
        <f>ФЕВРАЛЬ!AE16</f>
        <v>243.27566369778043</v>
      </c>
      <c r="D13" s="240">
        <f t="shared" si="4"/>
        <v>2.3473329468547089E-3</v>
      </c>
      <c r="E13" s="240">
        <f t="shared" si="2"/>
        <v>0.96630500040645195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ФЕВРАЛЬ!R12</f>
        <v>4</v>
      </c>
      <c r="K13" s="240">
        <f t="shared" si="6"/>
        <v>1.3333333333333334E-2</v>
      </c>
      <c r="L13" s="240">
        <f t="shared" si="3"/>
        <v>0.88000000000000012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50</v>
      </c>
      <c r="C14" s="239">
        <f>ФЕВРАЛЬ!AE15</f>
        <v>18.334961919208638</v>
      </c>
      <c r="D14" s="240">
        <f t="shared" si="4"/>
        <v>1.7691149019225777E-4</v>
      </c>
      <c r="E14" s="240">
        <f t="shared" si="2"/>
        <v>0.96648191189664423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ФЕВРАЛЬ!R5</f>
        <v>3</v>
      </c>
      <c r="K14" s="240">
        <f t="shared" si="6"/>
        <v>0.01</v>
      </c>
      <c r="L14" s="240">
        <f t="shared" si="3"/>
        <v>0.89000000000000012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ФЕВРАЛЬ!AE11</f>
        <v>9.556890445333039</v>
      </c>
      <c r="D15" s="240">
        <f t="shared" si="4"/>
        <v>9.2213102908969208E-5</v>
      </c>
      <c r="E15" s="240">
        <f t="shared" si="2"/>
        <v>0.9665741249995532</v>
      </c>
      <c r="F15" s="241" t="str">
        <f t="shared" si="7"/>
        <v>C</v>
      </c>
      <c r="G15" s="241" t="str">
        <f t="shared" si="5"/>
        <v>B</v>
      </c>
      <c r="I15" s="238" t="s">
        <v>49</v>
      </c>
      <c r="J15" s="239">
        <f>ФЕВРАЛЬ!R14</f>
        <v>2</v>
      </c>
      <c r="K15" s="240">
        <f t="shared" si="6"/>
        <v>6.6666666666666671E-3</v>
      </c>
      <c r="L15" s="240">
        <f t="shared" si="3"/>
        <v>0.89666666666666683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ФЕВРАЛЬ!AE17</f>
        <v>0</v>
      </c>
      <c r="D16" s="240">
        <f t="shared" si="4"/>
        <v>0</v>
      </c>
      <c r="E16" s="240">
        <f t="shared" si="2"/>
        <v>0.9665741249995532</v>
      </c>
      <c r="F16" s="241" t="str">
        <f t="shared" si="7"/>
        <v>C</v>
      </c>
      <c r="G16" s="241" t="str">
        <f t="shared" si="5"/>
        <v>B</v>
      </c>
      <c r="I16" s="238" t="s">
        <v>51</v>
      </c>
      <c r="J16" s="239">
        <f>ФЕВРАЛЬ!R16</f>
        <v>2</v>
      </c>
      <c r="K16" s="240">
        <f t="shared" si="6"/>
        <v>6.6666666666666671E-3</v>
      </c>
      <c r="L16" s="240">
        <f t="shared" si="3"/>
        <v>0.90333333333333354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ФЕВРАЛЬ!AE18</f>
        <v>0</v>
      </c>
      <c r="D17" s="240">
        <f t="shared" si="4"/>
        <v>0</v>
      </c>
      <c r="E17" s="240">
        <f t="shared" si="2"/>
        <v>0.9665741249995532</v>
      </c>
      <c r="F17" s="241" t="str">
        <f t="shared" si="7"/>
        <v>C</v>
      </c>
      <c r="G17" s="241" t="str">
        <f t="shared" si="5"/>
        <v>B</v>
      </c>
      <c r="I17" s="238" t="s">
        <v>46</v>
      </c>
      <c r="J17" s="239">
        <f>ФЕВРАЛЬ!R11</f>
        <v>1</v>
      </c>
      <c r="K17" s="240">
        <f t="shared" si="6"/>
        <v>3.3333333333333335E-3</v>
      </c>
      <c r="L17" s="240">
        <f t="shared" si="3"/>
        <v>0.90666666666666684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ФЕВРАЛЬ!AE21</f>
        <v>0</v>
      </c>
      <c r="D18" s="240">
        <f t="shared" si="4"/>
        <v>0</v>
      </c>
      <c r="E18" s="240">
        <f t="shared" si="2"/>
        <v>0.9665741249995532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ФЕВРАЛЬ!R17</f>
        <v>0</v>
      </c>
      <c r="K18" s="240">
        <f t="shared" si="6"/>
        <v>0</v>
      </c>
      <c r="L18" s="240">
        <f t="shared" si="3"/>
        <v>0.90666666666666684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ФЕВРАЛЬ!AE22</f>
        <v>0</v>
      </c>
      <c r="D19" s="240">
        <f t="shared" si="4"/>
        <v>0</v>
      </c>
      <c r="E19" s="240">
        <f t="shared" si="2"/>
        <v>0.9665741249995532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ФЕВРАЛЬ!R18</f>
        <v>0</v>
      </c>
      <c r="K19" s="240">
        <f t="shared" si="6"/>
        <v>0</v>
      </c>
      <c r="L19" s="240">
        <f t="shared" si="3"/>
        <v>0.90666666666666684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ФЕВРАЛЬ!AE23</f>
        <v>0</v>
      </c>
      <c r="D20" s="240">
        <f t="shared" si="4"/>
        <v>0</v>
      </c>
      <c r="E20" s="240">
        <f t="shared" si="2"/>
        <v>0.9665741249995532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ФЕВРАЛЬ!R19</f>
        <v>0</v>
      </c>
      <c r="K20" s="240">
        <f t="shared" si="6"/>
        <v>0</v>
      </c>
      <c r="L20" s="240">
        <f t="shared" si="3"/>
        <v>0.90666666666666684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ФЕВРАЛЬ!AE24</f>
        <v>0</v>
      </c>
      <c r="D21" s="240">
        <f t="shared" si="4"/>
        <v>0</v>
      </c>
      <c r="E21" s="240">
        <f t="shared" si="2"/>
        <v>0.9665741249995532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ФЕВРАЛЬ!R20</f>
        <v>0</v>
      </c>
      <c r="K21" s="240">
        <f t="shared" si="6"/>
        <v>0</v>
      </c>
      <c r="L21" s="240">
        <f t="shared" si="3"/>
        <v>0.90666666666666684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40</v>
      </c>
      <c r="C22" s="239">
        <f>ФЕВРАЛЬ!AE5</f>
        <v>-35.446901322212042</v>
      </c>
      <c r="D22" s="240">
        <f t="shared" si="4"/>
        <v>-3.4202220671321185E-4</v>
      </c>
      <c r="E22" s="240">
        <f t="shared" si="2"/>
        <v>0.96623210279284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ФЕВРАЛЬ!R21</f>
        <v>0</v>
      </c>
      <c r="K22" s="240">
        <f t="shared" si="6"/>
        <v>0</v>
      </c>
      <c r="L22" s="240">
        <f t="shared" si="3"/>
        <v>0.90666666666666684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ФЕВРАЛЬ!AE19</f>
        <v>-227.76</v>
      </c>
      <c r="D23" s="240">
        <f t="shared" si="4"/>
        <v>-2.1976244719644198E-3</v>
      </c>
      <c r="E23" s="240">
        <f t="shared" si="2"/>
        <v>0.96403447832087563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ФЕВРАЛЬ!R22</f>
        <v>0</v>
      </c>
      <c r="K23" s="240">
        <f t="shared" si="6"/>
        <v>0</v>
      </c>
      <c r="L23" s="240">
        <f t="shared" si="3"/>
        <v>0.90666666666666684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49</v>
      </c>
      <c r="C24" s="239">
        <f>ФЕВРАЛЬ!AE14</f>
        <v>-235.94472632014325</v>
      </c>
      <c r="D24" s="240">
        <f t="shared" si="4"/>
        <v>-2.2765977546193115E-3</v>
      </c>
      <c r="E24" s="240">
        <f t="shared" si="2"/>
        <v>0.96175788056625633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ФЕВРАЛЬ!R23</f>
        <v>0</v>
      </c>
      <c r="K24" s="240">
        <f t="shared" si="6"/>
        <v>0</v>
      </c>
      <c r="L24" s="240">
        <f t="shared" si="3"/>
        <v>0.90666666666666684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55</v>
      </c>
      <c r="C25" s="239">
        <f>ФЕВРАЛЬ!AE20</f>
        <v>-278.18</v>
      </c>
      <c r="D25" s="240">
        <f t="shared" si="4"/>
        <v>-2.684120019367151E-3</v>
      </c>
      <c r="E25" s="240">
        <f t="shared" si="2"/>
        <v>0.9590737605468892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ФЕВРАЛЬ!R24</f>
        <v>0</v>
      </c>
      <c r="K25" s="240">
        <f t="shared" si="6"/>
        <v>0</v>
      </c>
      <c r="L25" s="240">
        <f t="shared" si="3"/>
        <v>0.90666666666666684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103639.18080890733</v>
      </c>
      <c r="D26" s="248">
        <f>SUM(D4:D25)</f>
        <v>0.99999999999999967</v>
      </c>
      <c r="J26" s="247">
        <f>SUM(J4:J25)</f>
        <v>300</v>
      </c>
      <c r="K26" s="248">
        <f>SUM(K4:K25)</f>
        <v>1.0000000000000002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ФЕВРАЛЬ!AE44</f>
        <v>16175.416297616983</v>
      </c>
      <c r="D30" s="240">
        <f>C30/C$50</f>
        <v>0.24404336706320426</v>
      </c>
      <c r="E30" s="240">
        <f>D30</f>
        <v>0.24404336706320426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ФЕВРАЛЬ!R46</f>
        <v>22</v>
      </c>
      <c r="K30" s="240">
        <f>J30/J$50</f>
        <v>0.24444444444444444</v>
      </c>
      <c r="L30" s="240">
        <f>K30</f>
        <v>0.24444444444444444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ФЕВРАЛЬ!AE37</f>
        <v>14757.089940328142</v>
      </c>
      <c r="D31" s="240">
        <f t="shared" ref="D31:D49" si="11">C31/C$50</f>
        <v>0.22264465104510389</v>
      </c>
      <c r="E31" s="240">
        <f>D31+E30</f>
        <v>0.46668801810830818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ФЕВРАЛЬ!R45</f>
        <v>20</v>
      </c>
      <c r="K31" s="240">
        <f t="shared" ref="K31:K49" si="13">J31/J$50</f>
        <v>0.22222222222222221</v>
      </c>
      <c r="L31" s="240">
        <f>K31+L30</f>
        <v>0.46666666666666667</v>
      </c>
      <c r="M31" s="241" t="str">
        <f t="shared" si="10"/>
        <v>A</v>
      </c>
    </row>
    <row r="32" spans="2:17" ht="26.5" thickBot="1">
      <c r="B32" s="238" t="s">
        <v>78</v>
      </c>
      <c r="C32" s="239">
        <f>ФЕВРАЛЬ!AE45</f>
        <v>8328.6118736857825</v>
      </c>
      <c r="D32" s="240">
        <f t="shared" si="11"/>
        <v>0.12565627043035063</v>
      </c>
      <c r="E32" s="240">
        <f t="shared" ref="E32:E49" si="14">D32+E31</f>
        <v>0.59234428853865884</v>
      </c>
      <c r="F32" s="241" t="str">
        <f t="shared" si="9"/>
        <v>A</v>
      </c>
      <c r="G32" s="241" t="str">
        <f t="shared" si="12"/>
        <v>A</v>
      </c>
      <c r="I32" s="238" t="s">
        <v>77</v>
      </c>
      <c r="J32" s="239">
        <f>ФЕВРАЛЬ!R44</f>
        <v>18</v>
      </c>
      <c r="K32" s="240">
        <f t="shared" si="13"/>
        <v>0.2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15" thickBot="1">
      <c r="B33" s="238" t="s">
        <v>79</v>
      </c>
      <c r="C33" s="239">
        <f>ФЕВРАЛЬ!AE46</f>
        <v>7626.6200720609331</v>
      </c>
      <c r="D33" s="240">
        <f t="shared" si="11"/>
        <v>0.11506510914168989</v>
      </c>
      <c r="E33" s="240">
        <f t="shared" si="14"/>
        <v>0.70740939768034872</v>
      </c>
      <c r="F33" s="241" t="str">
        <f t="shared" si="9"/>
        <v>A</v>
      </c>
      <c r="G33" s="241" t="str">
        <f t="shared" si="12"/>
        <v>A</v>
      </c>
      <c r="I33" s="238" t="s">
        <v>70</v>
      </c>
      <c r="J33" s="239">
        <f>ФЕВРАЛЬ!R37</f>
        <v>8</v>
      </c>
      <c r="K33" s="240">
        <f t="shared" si="13"/>
        <v>8.8888888888888892E-2</v>
      </c>
      <c r="L33" s="240">
        <f t="shared" si="15"/>
        <v>0.75555555555555565</v>
      </c>
      <c r="M33" s="241" t="str">
        <f t="shared" si="10"/>
        <v>A</v>
      </c>
    </row>
    <row r="34" spans="2:13" ht="26.5" thickBot="1">
      <c r="B34" s="238" t="s">
        <v>76</v>
      </c>
      <c r="C34" s="239">
        <f>ФЕВРАЛЬ!AE43</f>
        <v>3895.3269708534399</v>
      </c>
      <c r="D34" s="240">
        <f t="shared" si="11"/>
        <v>5.8769968715997462E-2</v>
      </c>
      <c r="E34" s="240">
        <f t="shared" si="14"/>
        <v>0.76617936639634621</v>
      </c>
      <c r="F34" s="241" t="str">
        <f t="shared" si="9"/>
        <v>A</v>
      </c>
      <c r="G34" s="241" t="str">
        <f t="shared" si="12"/>
        <v>B</v>
      </c>
      <c r="I34" s="238" t="s">
        <v>75</v>
      </c>
      <c r="J34" s="239">
        <f>ФЕВРАЛЬ!R42</f>
        <v>4</v>
      </c>
      <c r="K34" s="240">
        <f t="shared" si="13"/>
        <v>4.4444444444444446E-2</v>
      </c>
      <c r="L34" s="240">
        <f t="shared" si="15"/>
        <v>0.8</v>
      </c>
      <c r="M34" s="241" t="str">
        <f t="shared" si="10"/>
        <v>B</v>
      </c>
    </row>
    <row r="35" spans="2:13" ht="15" thickBot="1">
      <c r="B35" s="238" t="s">
        <v>67</v>
      </c>
      <c r="C35" s="239">
        <f>ФЕВРАЛЬ!AE34</f>
        <v>3165.6391025506687</v>
      </c>
      <c r="D35" s="240">
        <f t="shared" si="11"/>
        <v>4.7760948545554308E-2</v>
      </c>
      <c r="E35" s="240">
        <f t="shared" si="14"/>
        <v>0.81394031494190056</v>
      </c>
      <c r="F35" s="241" t="str">
        <f t="shared" si="9"/>
        <v>B</v>
      </c>
      <c r="G35" s="241" t="str">
        <f t="shared" si="12"/>
        <v>B</v>
      </c>
      <c r="I35" s="238" t="s">
        <v>66</v>
      </c>
      <c r="J35" s="239">
        <f>ФЕВРАЛЬ!R33</f>
        <v>3</v>
      </c>
      <c r="K35" s="240">
        <f t="shared" si="13"/>
        <v>3.3333333333333333E-2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73</v>
      </c>
      <c r="C36" s="239">
        <f>ФЕВРАЛЬ!AE40</f>
        <v>3105.3759680683856</v>
      </c>
      <c r="D36" s="240">
        <f t="shared" si="11"/>
        <v>4.6851740524057779E-2</v>
      </c>
      <c r="E36" s="240">
        <f t="shared" si="14"/>
        <v>0.86079205546595838</v>
      </c>
      <c r="F36" s="241" t="str">
        <f t="shared" si="9"/>
        <v>B</v>
      </c>
      <c r="G36" s="241" t="str">
        <f t="shared" si="12"/>
        <v>B</v>
      </c>
      <c r="I36" s="238" t="s">
        <v>76</v>
      </c>
      <c r="J36" s="239">
        <f>ФЕВРАЛЬ!R43</f>
        <v>3</v>
      </c>
      <c r="K36" s="240">
        <f t="shared" si="13"/>
        <v>3.3333333333333333E-2</v>
      </c>
      <c r="L36" s="240">
        <f t="shared" si="15"/>
        <v>0.8666666666666667</v>
      </c>
      <c r="M36" s="241" t="str">
        <f t="shared" si="10"/>
        <v>B</v>
      </c>
    </row>
    <row r="37" spans="2:13" ht="26.5" thickBot="1">
      <c r="B37" s="238" t="s">
        <v>66</v>
      </c>
      <c r="C37" s="239">
        <f>ФЕВРАЛЬ!AE33</f>
        <v>2753.2230765752106</v>
      </c>
      <c r="D37" s="240">
        <f t="shared" si="11"/>
        <v>4.1538704013603413E-2</v>
      </c>
      <c r="E37" s="240">
        <f t="shared" si="14"/>
        <v>0.90233075947956176</v>
      </c>
      <c r="F37" s="241" t="str">
        <f>IF(AND(E37&lt;=0),"C",IF(E37&lt;=0.8,"A",IF(E37&lt;=0.95,"B","C")))</f>
        <v>B</v>
      </c>
      <c r="G37" s="241" t="str">
        <f t="shared" si="12"/>
        <v>B</v>
      </c>
      <c r="I37" s="238" t="s">
        <v>63</v>
      </c>
      <c r="J37" s="239">
        <f>ФЕВРАЛЬ!R30</f>
        <v>2</v>
      </c>
      <c r="K37" s="240">
        <f t="shared" si="13"/>
        <v>2.2222222222222223E-2</v>
      </c>
      <c r="L37" s="240">
        <f t="shared" si="15"/>
        <v>0.88888888888888895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ФЕВРАЛЬ!AE35</f>
        <v>2632.6470219219636</v>
      </c>
      <c r="D38" s="240">
        <f t="shared" si="11"/>
        <v>3.9719536838962573E-2</v>
      </c>
      <c r="E38" s="240">
        <f t="shared" si="14"/>
        <v>0.94205029631852433</v>
      </c>
      <c r="F38" s="241" t="str">
        <f t="shared" ref="F38:F49" si="16">IF(AND(E38&lt;=0),"C",IF(E38&lt;=0.8,"A",IF(E38&lt;=0.95,"B","C")))</f>
        <v>B</v>
      </c>
      <c r="G38" s="241" t="str">
        <f t="shared" si="12"/>
        <v>C</v>
      </c>
      <c r="I38" s="238" t="s">
        <v>67</v>
      </c>
      <c r="J38" s="239">
        <f>ФЕВРАЛЬ!R34</f>
        <v>2</v>
      </c>
      <c r="K38" s="240">
        <f t="shared" si="13"/>
        <v>2.2222222222222223E-2</v>
      </c>
      <c r="L38" s="240">
        <f t="shared" si="15"/>
        <v>0.9111111111111112</v>
      </c>
      <c r="M38" s="241" t="str">
        <f t="shared" ref="M38:M49" si="17">_xlfn.IFS(L38&lt;80%,"A",L38&lt;=95%,"B",L38&gt;95%,"C")</f>
        <v>B</v>
      </c>
    </row>
    <row r="39" spans="2:13" ht="26.5" thickBot="1">
      <c r="B39" s="238" t="s">
        <v>63</v>
      </c>
      <c r="C39" s="239">
        <f>ФЕВРАЛЬ!AE30</f>
        <v>2144.7046117192886</v>
      </c>
      <c r="D39" s="240">
        <f t="shared" si="11"/>
        <v>3.2357803049376015E-2</v>
      </c>
      <c r="E39" s="240">
        <f t="shared" si="14"/>
        <v>0.97440809936790029</v>
      </c>
      <c r="F39" s="241" t="str">
        <f t="shared" si="16"/>
        <v>C</v>
      </c>
      <c r="G39" s="241" t="str">
        <f t="shared" si="12"/>
        <v>B</v>
      </c>
      <c r="I39" s="238" t="s">
        <v>73</v>
      </c>
      <c r="J39" s="239">
        <f>ФЕВРАЛЬ!R40</f>
        <v>2</v>
      </c>
      <c r="K39" s="240">
        <f t="shared" si="13"/>
        <v>2.2222222222222223E-2</v>
      </c>
      <c r="L39" s="240">
        <f t="shared" si="15"/>
        <v>0.93333333333333346</v>
      </c>
      <c r="M39" s="241" t="str">
        <f t="shared" si="17"/>
        <v>B</v>
      </c>
    </row>
    <row r="40" spans="2:13" ht="26.5" thickBot="1">
      <c r="B40" s="238" t="s">
        <v>64</v>
      </c>
      <c r="C40" s="239">
        <f>ФЕВРАЛЬ!AE31</f>
        <v>1514.2487991176065</v>
      </c>
      <c r="D40" s="240">
        <f t="shared" si="11"/>
        <v>2.284592672662876E-2</v>
      </c>
      <c r="E40" s="240">
        <f t="shared" si="14"/>
        <v>0.99725402609452907</v>
      </c>
      <c r="F40" s="241" t="str">
        <f t="shared" si="16"/>
        <v>C</v>
      </c>
      <c r="G40" s="241" t="str">
        <f t="shared" si="12"/>
        <v>C</v>
      </c>
      <c r="I40" s="238" t="s">
        <v>80</v>
      </c>
      <c r="J40" s="239">
        <f>ФЕВРАЛЬ!R47</f>
        <v>2</v>
      </c>
      <c r="K40" s="240">
        <f t="shared" si="13"/>
        <v>2.2222222222222223E-2</v>
      </c>
      <c r="L40" s="240">
        <f t="shared" si="15"/>
        <v>0.95555555555555571</v>
      </c>
      <c r="M40" s="241" t="str">
        <f t="shared" si="17"/>
        <v>C</v>
      </c>
    </row>
    <row r="41" spans="2:13" ht="26.5" thickBot="1">
      <c r="B41" s="238" t="s">
        <v>80</v>
      </c>
      <c r="C41" s="239">
        <f>ФЕВРАЛЬ!AE47</f>
        <v>1147.5467116503517</v>
      </c>
      <c r="D41" s="240">
        <f t="shared" si="11"/>
        <v>1.7313382123878805E-2</v>
      </c>
      <c r="E41" s="240">
        <f t="shared" si="14"/>
        <v>1.014567408218408</v>
      </c>
      <c r="F41" s="241" t="str">
        <f t="shared" si="16"/>
        <v>C</v>
      </c>
      <c r="G41" s="241" t="str">
        <f t="shared" si="12"/>
        <v>C</v>
      </c>
      <c r="I41" s="238" t="s">
        <v>61</v>
      </c>
      <c r="J41" s="239">
        <f>ФЕВРАЛЬ!R28</f>
        <v>1</v>
      </c>
      <c r="K41" s="240">
        <f t="shared" si="13"/>
        <v>1.1111111111111112E-2</v>
      </c>
      <c r="L41" s="240">
        <f t="shared" si="15"/>
        <v>0.96666666666666679</v>
      </c>
      <c r="M41" s="241" t="str">
        <f t="shared" si="17"/>
        <v>C</v>
      </c>
    </row>
    <row r="42" spans="2:13" ht="26.5" thickBot="1">
      <c r="B42" s="238" t="s">
        <v>72</v>
      </c>
      <c r="C42" s="239">
        <f>ФЕВРАЛЬ!AE39</f>
        <v>917.42215072383851</v>
      </c>
      <c r="D42" s="240">
        <f t="shared" si="11"/>
        <v>1.3841423711239899E-2</v>
      </c>
      <c r="E42" s="240">
        <f t="shared" si="14"/>
        <v>1.0284088319296478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ФЕВРАЛЬ!R31</f>
        <v>1</v>
      </c>
      <c r="K42" s="240">
        <f t="shared" si="13"/>
        <v>1.1111111111111112E-2</v>
      </c>
      <c r="L42" s="240">
        <f t="shared" si="15"/>
        <v>0.97777777777777786</v>
      </c>
      <c r="M42" s="241" t="str">
        <f t="shared" si="17"/>
        <v>C</v>
      </c>
    </row>
    <row r="43" spans="2:13" ht="26.5" thickBot="1">
      <c r="B43" s="238" t="s">
        <v>61</v>
      </c>
      <c r="C43" s="239">
        <f>ФЕВРАЛЬ!AE28</f>
        <v>881.81158874948301</v>
      </c>
      <c r="D43" s="240">
        <f t="shared" si="11"/>
        <v>1.3304156460287295E-2</v>
      </c>
      <c r="E43" s="240">
        <f t="shared" si="14"/>
        <v>1.0417129883899352</v>
      </c>
      <c r="F43" s="241" t="str">
        <f t="shared" si="16"/>
        <v>C</v>
      </c>
      <c r="G43" s="241" t="str">
        <f t="shared" si="12"/>
        <v>C</v>
      </c>
      <c r="I43" s="238" t="s">
        <v>68</v>
      </c>
      <c r="J43" s="239">
        <f>ФЕВРАЛЬ!R35</f>
        <v>1</v>
      </c>
      <c r="K43" s="240">
        <f t="shared" si="13"/>
        <v>1.1111111111111112E-2</v>
      </c>
      <c r="L43" s="240">
        <f t="shared" si="15"/>
        <v>0.98888888888888893</v>
      </c>
      <c r="M43" s="241" t="str">
        <f t="shared" si="17"/>
        <v>C</v>
      </c>
    </row>
    <row r="44" spans="2:13" ht="26.5" thickBot="1">
      <c r="B44" s="238" t="s">
        <v>65</v>
      </c>
      <c r="C44" s="239">
        <f>ФЕВРАЛЬ!AE32</f>
        <v>0</v>
      </c>
      <c r="D44" s="240">
        <f t="shared" si="11"/>
        <v>0</v>
      </c>
      <c r="E44" s="240">
        <f t="shared" si="14"/>
        <v>1.0417129883899352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ФЕВРАЛЬ!R39</f>
        <v>1</v>
      </c>
      <c r="K44" s="240">
        <f t="shared" si="13"/>
        <v>1.1111111111111112E-2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74</v>
      </c>
      <c r="C45" s="239">
        <f>ФЕВРАЛЬ!AE41</f>
        <v>0</v>
      </c>
      <c r="D45" s="240">
        <f t="shared" si="11"/>
        <v>0</v>
      </c>
      <c r="E45" s="240">
        <f t="shared" si="14"/>
        <v>1.0417129883899352</v>
      </c>
      <c r="F45" s="241" t="str">
        <f t="shared" si="16"/>
        <v>C</v>
      </c>
      <c r="G45" s="241" t="str">
        <f t="shared" si="12"/>
        <v>C</v>
      </c>
      <c r="I45" s="238" t="s">
        <v>62</v>
      </c>
      <c r="J45" s="239">
        <f>ФЕВРАЛЬ!R29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62</v>
      </c>
      <c r="C46" s="239">
        <f>ФЕВРАЛЬ!AE29</f>
        <v>-535.01</v>
      </c>
      <c r="D46" s="240">
        <f t="shared" si="11"/>
        <v>-8.0718566626146286E-3</v>
      </c>
      <c r="E46" s="240">
        <f t="shared" si="14"/>
        <v>1.0336411317273206</v>
      </c>
      <c r="F46" s="241" t="str">
        <f t="shared" si="16"/>
        <v>C</v>
      </c>
      <c r="G46" s="241" t="str">
        <f t="shared" si="12"/>
        <v>C</v>
      </c>
      <c r="I46" s="238" t="s">
        <v>65</v>
      </c>
      <c r="J46" s="239">
        <f>ФЕВРАЛЬ!R32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15" thickBot="1">
      <c r="B47" s="238" t="s">
        <v>69</v>
      </c>
      <c r="C47" s="239">
        <f>ФЕВРАЛЬ!AE36</f>
        <v>-683.28</v>
      </c>
      <c r="D47" s="240">
        <f t="shared" si="11"/>
        <v>-1.0308850713876981E-2</v>
      </c>
      <c r="E47" s="240">
        <f t="shared" si="14"/>
        <v>1.0233322810134438</v>
      </c>
      <c r="F47" s="241" t="str">
        <f t="shared" si="16"/>
        <v>C</v>
      </c>
      <c r="G47" s="241" t="str">
        <f t="shared" si="12"/>
        <v>C</v>
      </c>
      <c r="I47" s="238" t="s">
        <v>69</v>
      </c>
      <c r="J47" s="239">
        <f>ФЕВРАЛЬ!R36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71</v>
      </c>
      <c r="C48" s="239">
        <f>ФЕВРАЛЬ!AE38</f>
        <v>-762.4</v>
      </c>
      <c r="D48" s="240">
        <f t="shared" si="11"/>
        <v>-1.1502557932706665E-2</v>
      </c>
      <c r="E48" s="240">
        <f t="shared" si="14"/>
        <v>1.0118297230807372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ФЕВРАЛЬ!R38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75</v>
      </c>
      <c r="C49" s="239">
        <f>ФЕВРАЛЬ!AE42</f>
        <v>-784.08480352957463</v>
      </c>
      <c r="D49" s="240">
        <f t="shared" si="11"/>
        <v>-1.1829723080736957E-2</v>
      </c>
      <c r="E49" s="240">
        <f t="shared" si="14"/>
        <v>1.0000000000000002</v>
      </c>
      <c r="F49" s="241" t="str">
        <f t="shared" si="16"/>
        <v>C</v>
      </c>
      <c r="G49" s="241" t="str">
        <f t="shared" si="12"/>
        <v>B</v>
      </c>
      <c r="I49" s="238" t="s">
        <v>74</v>
      </c>
      <c r="J49" s="239">
        <f>ФЕВРАЛЬ!R41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66280.909382092519</v>
      </c>
      <c r="D50" s="248">
        <f>SUM(D30:D49)</f>
        <v>1.0000000000000002</v>
      </c>
      <c r="J50" s="247">
        <f>SUM(J30:J49)</f>
        <v>90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5" priority="4" operator="equal">
      <formula>"C"</formula>
    </cfRule>
    <cfRule type="cellIs" dxfId="404" priority="5" operator="equal">
      <formula>"B"</formula>
    </cfRule>
    <cfRule type="cellIs" dxfId="403" priority="6" operator="equal">
      <formula>"A"</formula>
    </cfRule>
  </conditionalFormatting>
  <conditionalFormatting sqref="M30:M49 D30:D49 K30:K49 F30:G49">
    <cfRule type="cellIs" dxfId="402" priority="1" operator="equal">
      <formula>"C"</formula>
    </cfRule>
    <cfRule type="cellIs" dxfId="401" priority="2" operator="equal">
      <formula>"B"</formula>
    </cfRule>
    <cfRule type="cellIs" dxfId="400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23.02-01.03'!AE3</f>
        <v>33017.892868587689</v>
      </c>
      <c r="D4" s="240">
        <f>C4/C$26</f>
        <v>0.68799190108893482</v>
      </c>
      <c r="E4" s="240">
        <f>D4</f>
        <v>0.68799190108893482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23.02-01.03'!R3</f>
        <v>55</v>
      </c>
      <c r="K4" s="240">
        <f>J4/J$26</f>
        <v>0.47008547008547008</v>
      </c>
      <c r="L4" s="240">
        <f>K4</f>
        <v>0.47008547008547008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23.02-01.03'!AE6</f>
        <v>5714.2579810881107</v>
      </c>
      <c r="D5" s="240">
        <f>C5/C$26</f>
        <v>0.11906765908316391</v>
      </c>
      <c r="E5" s="240">
        <f>D5+E4</f>
        <v>0.80705956017209868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23.02-01.03'!R6</f>
        <v>12</v>
      </c>
      <c r="K5" s="240">
        <f>J5/J$26</f>
        <v>0.10256410256410256</v>
      </c>
      <c r="L5" s="240">
        <f>K5+L4</f>
        <v>0.57264957264957261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23.02-01.03'!AE10</f>
        <v>4422.0429261393529</v>
      </c>
      <c r="D6" s="240">
        <f>C6/C$26</f>
        <v>9.2141849619540014E-2</v>
      </c>
      <c r="E6" s="240">
        <f t="shared" ref="E6:E25" si="2">D6+E5</f>
        <v>0.89920140979163865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23.02-01.03'!R10</f>
        <v>11</v>
      </c>
      <c r="K6" s="240">
        <f>J6/J$26</f>
        <v>9.4017094017094016E-2</v>
      </c>
      <c r="L6" s="240">
        <f t="shared" ref="L6:L25" si="3">K6+L5</f>
        <v>0.66666666666666663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'Юнит 23.02-01.03'!AE13</f>
        <v>2403.0929389918047</v>
      </c>
      <c r="D7" s="240">
        <f>C7/C$26</f>
        <v>5.0073106911170562E-2</v>
      </c>
      <c r="E7" s="240">
        <f t="shared" si="2"/>
        <v>0.94927451670280916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23.02-01.03'!R15</f>
        <v>11</v>
      </c>
      <c r="K7" s="240">
        <f>J7/J$26</f>
        <v>9.4017094017094016E-2</v>
      </c>
      <c r="L7" s="240">
        <f t="shared" si="3"/>
        <v>0.76068376068376065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'Юнит 23.02-01.03'!AE7</f>
        <v>1638.1117342418329</v>
      </c>
      <c r="D8" s="240">
        <f>C8/C$26</f>
        <v>3.4133238323919041E-2</v>
      </c>
      <c r="E8" s="240">
        <f t="shared" si="2"/>
        <v>0.98340775502672817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23.02-01.03'!R7</f>
        <v>9</v>
      </c>
      <c r="K8" s="240">
        <f>J8/J$26</f>
        <v>7.6923076923076927E-2</v>
      </c>
      <c r="L8" s="240">
        <f t="shared" si="3"/>
        <v>0.83760683760683752</v>
      </c>
      <c r="M8" s="241" t="str">
        <f t="shared" si="1"/>
        <v>B</v>
      </c>
    </row>
    <row r="9" spans="2:17" ht="28.5" customHeight="1" outlineLevel="1" thickBot="1">
      <c r="B9" s="238" t="s">
        <v>39</v>
      </c>
      <c r="C9" s="239">
        <f>'Юнит 23.02-01.03'!AE4</f>
        <v>1601.8791084980342</v>
      </c>
      <c r="D9" s="240">
        <f t="shared" ref="D9:D25" si="4">C9/C$26</f>
        <v>3.3378261222075108E-2</v>
      </c>
      <c r="E9" s="240">
        <f t="shared" si="2"/>
        <v>1.0167860162488034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48</v>
      </c>
      <c r="J9" s="239">
        <f>'Юнит 23.02-01.03'!R13</f>
        <v>9</v>
      </c>
      <c r="K9" s="240">
        <f t="shared" ref="K9:K25" si="6">J9/J$26</f>
        <v>7.6923076923076927E-2</v>
      </c>
      <c r="L9" s="240">
        <f t="shared" si="3"/>
        <v>0.91452991452991439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'Юнит 23.02-01.03'!AE12</f>
        <v>1428.7371792200734</v>
      </c>
      <c r="D10" s="240">
        <f t="shared" si="4"/>
        <v>2.9770512976108814E-2</v>
      </c>
      <c r="E10" s="240">
        <f t="shared" si="2"/>
        <v>1.0465565292249122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23.02-01.03'!R4</f>
        <v>4</v>
      </c>
      <c r="K10" s="240">
        <f t="shared" si="6"/>
        <v>3.4188034188034191E-2</v>
      </c>
      <c r="L10" s="240">
        <f t="shared" si="3"/>
        <v>0.94871794871794857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'Юнит 23.02-01.03'!AE8</f>
        <v>375.86233932696229</v>
      </c>
      <c r="D11" s="240">
        <f t="shared" si="4"/>
        <v>7.8318215644616954E-3</v>
      </c>
      <c r="E11" s="240">
        <f>D11+E8</f>
        <v>0.99123957659118989</v>
      </c>
      <c r="F11" s="241" t="str">
        <f t="shared" si="0"/>
        <v>C</v>
      </c>
      <c r="G11" s="241" t="str">
        <f t="shared" si="5"/>
        <v>B</v>
      </c>
      <c r="I11" s="238" t="s">
        <v>47</v>
      </c>
      <c r="J11" s="239">
        <f>'Юнит 23.02-01.03'!R12</f>
        <v>3</v>
      </c>
      <c r="K11" s="240">
        <f t="shared" si="6"/>
        <v>2.564102564102564E-2</v>
      </c>
      <c r="L11" s="240">
        <f>K11+L8</f>
        <v>0.86324786324786318</v>
      </c>
      <c r="M11" s="241" t="str">
        <f t="shared" si="1"/>
        <v>B</v>
      </c>
    </row>
    <row r="12" spans="2:17" ht="28.5" customHeight="1" outlineLevel="1" thickBot="1">
      <c r="B12" s="238" t="s">
        <v>49</v>
      </c>
      <c r="C12" s="239">
        <f>'Юнит 23.02-01.03'!AE14</f>
        <v>0</v>
      </c>
      <c r="D12" s="240">
        <f t="shared" si="4"/>
        <v>0</v>
      </c>
      <c r="E12" s="240">
        <f t="shared" si="2"/>
        <v>0.99123957659118989</v>
      </c>
      <c r="F12" s="241" t="str">
        <f t="shared" si="0"/>
        <v>C</v>
      </c>
      <c r="G12" s="241" t="str">
        <f t="shared" si="5"/>
        <v>B</v>
      </c>
      <c r="I12" s="238" t="s">
        <v>43</v>
      </c>
      <c r="J12" s="239">
        <f>'Юнит 23.02-01.03'!R8</f>
        <v>1</v>
      </c>
      <c r="K12" s="240">
        <f t="shared" si="6"/>
        <v>8.5470085470085479E-3</v>
      </c>
      <c r="L12" s="240">
        <f t="shared" si="3"/>
        <v>0.8717948717948717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23.02-01.03'!AE17</f>
        <v>0</v>
      </c>
      <c r="D13" s="240">
        <f t="shared" si="4"/>
        <v>0</v>
      </c>
      <c r="E13" s="240">
        <f t="shared" si="2"/>
        <v>0.99123957659118989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44</v>
      </c>
      <c r="J13" s="239">
        <f>'Юнит 23.02-01.03'!R9</f>
        <v>1</v>
      </c>
      <c r="K13" s="240">
        <f t="shared" si="6"/>
        <v>8.5470085470085479E-3</v>
      </c>
      <c r="L13" s="240">
        <f t="shared" si="3"/>
        <v>0.88034188034188021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23.02-01.03'!AE18</f>
        <v>0</v>
      </c>
      <c r="D14" s="240">
        <f t="shared" si="4"/>
        <v>0</v>
      </c>
      <c r="E14" s="240">
        <f t="shared" si="2"/>
        <v>0.99123957659118989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23.02-01.03'!R16</f>
        <v>1</v>
      </c>
      <c r="K14" s="240">
        <f t="shared" si="6"/>
        <v>8.5470085470085479E-3</v>
      </c>
      <c r="L14" s="240">
        <f t="shared" si="3"/>
        <v>0.88888888888888873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23.02-01.03'!AE20</f>
        <v>0</v>
      </c>
      <c r="D15" s="240">
        <f t="shared" si="4"/>
        <v>0</v>
      </c>
      <c r="E15" s="240">
        <f t="shared" si="2"/>
        <v>0.99123957659118989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23.02-01.03'!R5</f>
        <v>0</v>
      </c>
      <c r="K15" s="240">
        <f t="shared" si="6"/>
        <v>0</v>
      </c>
      <c r="L15" s="240">
        <f t="shared" si="3"/>
        <v>0.88888888888888873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23.02-01.03'!AE21</f>
        <v>0</v>
      </c>
      <c r="D16" s="240">
        <f t="shared" si="4"/>
        <v>0</v>
      </c>
      <c r="E16" s="240">
        <f t="shared" si="2"/>
        <v>0.99123957659118989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23.02-01.03'!R11</f>
        <v>0</v>
      </c>
      <c r="K16" s="240">
        <f t="shared" si="6"/>
        <v>0</v>
      </c>
      <c r="L16" s="240">
        <f t="shared" si="3"/>
        <v>0.88888888888888873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57</v>
      </c>
      <c r="C17" s="239">
        <f>'Юнит 23.02-01.03'!AE22</f>
        <v>0</v>
      </c>
      <c r="D17" s="240">
        <f t="shared" si="4"/>
        <v>0</v>
      </c>
      <c r="E17" s="240">
        <f t="shared" si="2"/>
        <v>0.99123957659118989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23.02-01.03'!R14</f>
        <v>0</v>
      </c>
      <c r="K17" s="240">
        <f t="shared" si="6"/>
        <v>0</v>
      </c>
      <c r="L17" s="240">
        <f t="shared" si="3"/>
        <v>0.88888888888888873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58</v>
      </c>
      <c r="C18" s="239">
        <f>'Юнит 23.02-01.03'!AE23</f>
        <v>0</v>
      </c>
      <c r="D18" s="240">
        <f t="shared" si="4"/>
        <v>0</v>
      </c>
      <c r="E18" s="240">
        <f t="shared" si="2"/>
        <v>0.99123957659118989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23.02-01.03'!R17</f>
        <v>0</v>
      </c>
      <c r="K18" s="240">
        <f t="shared" si="6"/>
        <v>0</v>
      </c>
      <c r="L18" s="240">
        <f t="shared" si="3"/>
        <v>0.88888888888888873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59</v>
      </c>
      <c r="C19" s="239">
        <f>'Юнит 23.02-01.03'!AE24</f>
        <v>0</v>
      </c>
      <c r="D19" s="240">
        <f t="shared" si="4"/>
        <v>0</v>
      </c>
      <c r="E19" s="240">
        <f t="shared" si="2"/>
        <v>0.99123957659118989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23.02-01.03'!R18</f>
        <v>0</v>
      </c>
      <c r="K19" s="240">
        <f t="shared" si="6"/>
        <v>0</v>
      </c>
      <c r="L19" s="240">
        <f t="shared" si="3"/>
        <v>0.88888888888888873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44</v>
      </c>
      <c r="C20" s="239">
        <f>'Юнит 23.02-01.03'!AE9</f>
        <v>-22.464126721721492</v>
      </c>
      <c r="D20" s="240">
        <f t="shared" si="4"/>
        <v>-4.6808369362308702E-4</v>
      </c>
      <c r="E20" s="240">
        <f t="shared" si="2"/>
        <v>0.99077149289756683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23.02-01.03'!R19</f>
        <v>0</v>
      </c>
      <c r="K20" s="240">
        <f t="shared" si="6"/>
        <v>0</v>
      </c>
      <c r="L20" s="240">
        <f t="shared" si="3"/>
        <v>0.88888888888888873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54</v>
      </c>
      <c r="C21" s="239">
        <f>'Юнит 23.02-01.03'!AE19</f>
        <v>-113.88</v>
      </c>
      <c r="D21" s="240">
        <f t="shared" si="4"/>
        <v>-2.372910894339551E-3</v>
      </c>
      <c r="E21" s="240">
        <f t="shared" si="2"/>
        <v>0.98839858200322728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23.02-01.03'!R20</f>
        <v>0</v>
      </c>
      <c r="K21" s="240">
        <f t="shared" si="6"/>
        <v>0</v>
      </c>
      <c r="L21" s="240">
        <f t="shared" si="3"/>
        <v>0.88888888888888873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51</v>
      </c>
      <c r="C22" s="239">
        <f>'Юнит 23.02-01.03'!AE16</f>
        <v>-142.52353621591141</v>
      </c>
      <c r="D22" s="240">
        <f t="shared" si="4"/>
        <v>-2.9697545818979077E-3</v>
      </c>
      <c r="E22" s="240">
        <f t="shared" si="2"/>
        <v>0.98542882742132942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23.02-01.03'!R21</f>
        <v>0</v>
      </c>
      <c r="K22" s="240">
        <f t="shared" si="6"/>
        <v>0</v>
      </c>
      <c r="L22" s="240">
        <f t="shared" si="3"/>
        <v>0.88888888888888873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46</v>
      </c>
      <c r="C23" s="239">
        <f>'Юнит 23.02-01.03'!AE11</f>
        <v>-187.08</v>
      </c>
      <c r="D23" s="240">
        <f t="shared" si="4"/>
        <v>-3.8981750097738257E-3</v>
      </c>
      <c r="E23" s="240">
        <f t="shared" si="2"/>
        <v>0.98153065241155557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23.02-01.03'!R22</f>
        <v>0</v>
      </c>
      <c r="K23" s="240">
        <f t="shared" si="6"/>
        <v>0</v>
      </c>
      <c r="L23" s="240">
        <f t="shared" si="3"/>
        <v>0.88888888888888873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23.02-01.03'!AE5</f>
        <v>-935.41695899999991</v>
      </c>
      <c r="D24" s="240">
        <f t="shared" si="4"/>
        <v>-1.9491228422559476E-2</v>
      </c>
      <c r="E24" s="240">
        <f t="shared" si="2"/>
        <v>0.96203942398899611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23.02-01.03'!R23</f>
        <v>0</v>
      </c>
      <c r="K24" s="240">
        <f t="shared" si="6"/>
        <v>0</v>
      </c>
      <c r="L24" s="240">
        <f t="shared" si="3"/>
        <v>0.88888888888888873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23.02-01.03'!AE15</f>
        <v>-1208.8241561866237</v>
      </c>
      <c r="D25" s="240">
        <f t="shared" si="4"/>
        <v>-2.5188198187179964E-2</v>
      </c>
      <c r="E25" s="240">
        <f t="shared" si="2"/>
        <v>0.93685122580181612</v>
      </c>
      <c r="F25" s="241" t="str">
        <f t="shared" si="7"/>
        <v>B</v>
      </c>
      <c r="G25" s="241" t="str">
        <f t="shared" si="5"/>
        <v>A</v>
      </c>
      <c r="I25" s="238" t="s">
        <v>59</v>
      </c>
      <c r="J25" s="239">
        <f>'Юнит 23.02-01.03'!R24</f>
        <v>0</v>
      </c>
      <c r="K25" s="240">
        <f t="shared" si="6"/>
        <v>0</v>
      </c>
      <c r="L25" s="240">
        <f t="shared" si="3"/>
        <v>0.88888888888888873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47991.688297969595</v>
      </c>
      <c r="D26" s="248">
        <f>SUM(D4:D25)</f>
        <v>1.0000000000000002</v>
      </c>
      <c r="J26" s="247">
        <f>SUM(J4:J25)</f>
        <v>117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23.02-01.03'!AE44</f>
        <v>4779.457960555781</v>
      </c>
      <c r="D30" s="240">
        <f>C30/C$50</f>
        <v>0.26977564668843024</v>
      </c>
      <c r="E30" s="240">
        <f>D30</f>
        <v>0.26977564668843024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78</v>
      </c>
      <c r="J30" s="239">
        <f>'Юнит 23.02-01.03'!R45</f>
        <v>9</v>
      </c>
      <c r="K30" s="240">
        <f>J30/J$50</f>
        <v>0.34615384615384615</v>
      </c>
      <c r="L30" s="240">
        <f>K30</f>
        <v>0.34615384615384615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63</v>
      </c>
      <c r="C31" s="239">
        <f>'Юнит 23.02-01.03'!AE30</f>
        <v>3307.653454514345</v>
      </c>
      <c r="D31" s="240">
        <f t="shared" ref="D31:D49" si="11">C31/C$50</f>
        <v>0.18669990552842175</v>
      </c>
      <c r="E31" s="240">
        <f>D31+E30</f>
        <v>0.45647555221685199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79</v>
      </c>
      <c r="J31" s="239">
        <f>'Юнит 23.02-01.03'!R46</f>
        <v>5</v>
      </c>
      <c r="K31" s="240">
        <f t="shared" ref="K31:K49" si="13">J31/J$50</f>
        <v>0.19230769230769232</v>
      </c>
      <c r="L31" s="240">
        <f>K31+L30</f>
        <v>0.53846153846153844</v>
      </c>
      <c r="M31" s="241" t="str">
        <f t="shared" si="10"/>
        <v>A</v>
      </c>
    </row>
    <row r="32" spans="2:17" ht="26.5" thickBot="1">
      <c r="B32" s="238" t="s">
        <v>73</v>
      </c>
      <c r="C32" s="239">
        <f>'Юнит 23.02-01.03'!AE40</f>
        <v>3219.5676130410498</v>
      </c>
      <c r="D32" s="240">
        <f t="shared" si="11"/>
        <v>0.18172791601754645</v>
      </c>
      <c r="E32" s="240">
        <f t="shared" ref="E32:E49" si="14">D32+E31</f>
        <v>0.63820346823439844</v>
      </c>
      <c r="F32" s="241" t="str">
        <f t="shared" si="9"/>
        <v>A</v>
      </c>
      <c r="G32" s="241" t="str">
        <f t="shared" si="12"/>
        <v>A</v>
      </c>
      <c r="I32" s="238" t="s">
        <v>63</v>
      </c>
      <c r="J32" s="239">
        <f>'Юнит 23.02-01.03'!R30</f>
        <v>2</v>
      </c>
      <c r="K32" s="240">
        <f t="shared" si="13"/>
        <v>7.6923076923076927E-2</v>
      </c>
      <c r="L32" s="240">
        <f t="shared" ref="L32:L49" si="15">K32+L31</f>
        <v>0.61538461538461542</v>
      </c>
      <c r="M32" s="241" t="str">
        <f t="shared" si="10"/>
        <v>A</v>
      </c>
    </row>
    <row r="33" spans="2:13" ht="15" thickBot="1">
      <c r="B33" s="238" t="s">
        <v>70</v>
      </c>
      <c r="C33" s="239">
        <f>'Юнит 23.02-01.03'!AE37</f>
        <v>2623.2189802778908</v>
      </c>
      <c r="D33" s="240">
        <f t="shared" si="11"/>
        <v>0.14806712448361814</v>
      </c>
      <c r="E33" s="240">
        <f t="shared" si="14"/>
        <v>0.78627059271801658</v>
      </c>
      <c r="F33" s="241" t="str">
        <f t="shared" si="9"/>
        <v>A</v>
      </c>
      <c r="G33" s="241" t="str">
        <f t="shared" si="12"/>
        <v>C</v>
      </c>
      <c r="I33" s="238" t="s">
        <v>73</v>
      </c>
      <c r="J33" s="239">
        <f>'Юнит 23.02-01.03'!R40</f>
        <v>2</v>
      </c>
      <c r="K33" s="240">
        <f t="shared" si="13"/>
        <v>7.6923076923076927E-2</v>
      </c>
      <c r="L33" s="240">
        <f t="shared" si="15"/>
        <v>0.69230769230769229</v>
      </c>
      <c r="M33" s="241" t="str">
        <f t="shared" si="10"/>
        <v>A</v>
      </c>
    </row>
    <row r="34" spans="2:13" ht="26.5" thickBot="1">
      <c r="B34" s="238" t="s">
        <v>76</v>
      </c>
      <c r="C34" s="239">
        <f>'Юнит 23.02-01.03'!AE43</f>
        <v>2553.9267636165087</v>
      </c>
      <c r="D34" s="240">
        <f t="shared" si="11"/>
        <v>0.14415593775186469</v>
      </c>
      <c r="E34" s="240">
        <f t="shared" si="14"/>
        <v>0.93042653046988133</v>
      </c>
      <c r="F34" s="241" t="str">
        <f t="shared" si="9"/>
        <v>B</v>
      </c>
      <c r="G34" s="241" t="str">
        <f t="shared" si="12"/>
        <v>A</v>
      </c>
      <c r="I34" s="238" t="s">
        <v>76</v>
      </c>
      <c r="J34" s="239">
        <f>'Юнит 23.02-01.03'!R43</f>
        <v>2</v>
      </c>
      <c r="K34" s="240">
        <f t="shared" si="13"/>
        <v>7.6923076923076927E-2</v>
      </c>
      <c r="L34" s="240">
        <f t="shared" si="15"/>
        <v>0.76923076923076916</v>
      </c>
      <c r="M34" s="241" t="str">
        <f t="shared" si="10"/>
        <v>A</v>
      </c>
    </row>
    <row r="35" spans="2:13" ht="26.5" thickBot="1">
      <c r="B35" s="238" t="s">
        <v>75</v>
      </c>
      <c r="C35" s="239">
        <f>'Юнит 23.02-01.03'!AE42</f>
        <v>1585.9122484915279</v>
      </c>
      <c r="D35" s="240">
        <f t="shared" si="11"/>
        <v>8.9516532200683438E-2</v>
      </c>
      <c r="E35" s="240">
        <f t="shared" si="14"/>
        <v>1.0199430626705648</v>
      </c>
      <c r="F35" s="241" t="str">
        <f t="shared" si="9"/>
        <v>C</v>
      </c>
      <c r="G35" s="241" t="str">
        <f t="shared" si="12"/>
        <v>C</v>
      </c>
      <c r="I35" s="238" t="s">
        <v>77</v>
      </c>
      <c r="J35" s="239">
        <f>'Юнит 23.02-01.03'!R44</f>
        <v>2</v>
      </c>
      <c r="K35" s="240">
        <f t="shared" si="13"/>
        <v>7.6923076923076927E-2</v>
      </c>
      <c r="L35" s="240">
        <f t="shared" si="15"/>
        <v>0.84615384615384603</v>
      </c>
      <c r="M35" s="241" t="str">
        <f t="shared" si="10"/>
        <v>B</v>
      </c>
    </row>
    <row r="36" spans="2:13" ht="26.5" thickBot="1">
      <c r="B36" s="238" t="s">
        <v>66</v>
      </c>
      <c r="C36" s="239">
        <f>'Юнит 23.02-01.03'!AE33</f>
        <v>1468.5949398372511</v>
      </c>
      <c r="D36" s="240">
        <f t="shared" si="11"/>
        <v>8.2894577771718589E-2</v>
      </c>
      <c r="E36" s="240">
        <f t="shared" si="14"/>
        <v>1.1028376404422833</v>
      </c>
      <c r="F36" s="241" t="str">
        <f t="shared" si="9"/>
        <v>C</v>
      </c>
      <c r="G36" s="241" t="str">
        <f t="shared" si="12"/>
        <v>B</v>
      </c>
      <c r="I36" s="238" t="s">
        <v>61</v>
      </c>
      <c r="J36" s="239">
        <f>'Юнит 23.02-01.03'!R28</f>
        <v>1</v>
      </c>
      <c r="K36" s="240">
        <f t="shared" si="13"/>
        <v>3.8461538461538464E-2</v>
      </c>
      <c r="L36" s="240">
        <f t="shared" si="15"/>
        <v>0.88461538461538447</v>
      </c>
      <c r="M36" s="241" t="str">
        <f t="shared" si="10"/>
        <v>B</v>
      </c>
    </row>
    <row r="37" spans="2:13" ht="26.5" thickBot="1">
      <c r="B37" s="238" t="s">
        <v>61</v>
      </c>
      <c r="C37" s="239">
        <f>'Юнит 23.02-01.03'!AE28</f>
        <v>1423.4362593917799</v>
      </c>
      <c r="D37" s="240">
        <f t="shared" si="11"/>
        <v>8.0345604159791154E-2</v>
      </c>
      <c r="E37" s="240">
        <f t="shared" si="14"/>
        <v>1.1831832446020745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66</v>
      </c>
      <c r="J37" s="239">
        <f>'Юнит 23.02-01.03'!R33</f>
        <v>1</v>
      </c>
      <c r="K37" s="240">
        <f t="shared" si="13"/>
        <v>3.8461538461538464E-2</v>
      </c>
      <c r="L37" s="240">
        <f t="shared" si="15"/>
        <v>0.92307692307692291</v>
      </c>
      <c r="M37" s="241" t="str">
        <f>_xlfn.IFS(L37&lt;80%,"A",L37&lt;=95%,"B",L37&gt;95%,"C")</f>
        <v>B</v>
      </c>
    </row>
    <row r="38" spans="2:13" ht="15" thickBot="1">
      <c r="B38" s="238" t="s">
        <v>79</v>
      </c>
      <c r="C38" s="239">
        <f>'Юнит 23.02-01.03'!AE46</f>
        <v>17.618355803150052</v>
      </c>
      <c r="D38" s="240">
        <f t="shared" si="11"/>
        <v>9.9446493087868015E-4</v>
      </c>
      <c r="E38" s="240">
        <f t="shared" si="14"/>
        <v>1.1841777095329531</v>
      </c>
      <c r="F38" s="241" t="str">
        <f t="shared" ref="F38:F49" si="16">IF(AND(E38&lt;=0),"C",IF(E38&lt;=0.8,"A",IF(E38&lt;=0.95,"B","C")))</f>
        <v>C</v>
      </c>
      <c r="G38" s="241" t="str">
        <f t="shared" si="12"/>
        <v>A</v>
      </c>
      <c r="I38" s="238" t="s">
        <v>70</v>
      </c>
      <c r="J38" s="239">
        <f>'Юнит 23.02-01.03'!R37</f>
        <v>1</v>
      </c>
      <c r="K38" s="240">
        <f t="shared" si="13"/>
        <v>3.8461538461538464E-2</v>
      </c>
      <c r="L38" s="240">
        <f t="shared" si="15"/>
        <v>0.96153846153846134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62</v>
      </c>
      <c r="C39" s="239">
        <f>'Юнит 23.02-01.03'!AE29</f>
        <v>0</v>
      </c>
      <c r="D39" s="240">
        <f t="shared" si="11"/>
        <v>0</v>
      </c>
      <c r="E39" s="240">
        <f t="shared" si="14"/>
        <v>1.1841777095329531</v>
      </c>
      <c r="F39" s="241" t="str">
        <f t="shared" si="16"/>
        <v>C</v>
      </c>
      <c r="G39" s="241" t="str">
        <f t="shared" si="12"/>
        <v>C</v>
      </c>
      <c r="I39" s="238" t="s">
        <v>75</v>
      </c>
      <c r="J39" s="239">
        <f>'Юнит 23.02-01.03'!R42</f>
        <v>1</v>
      </c>
      <c r="K39" s="240">
        <f t="shared" si="13"/>
        <v>3.8461538461538464E-2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64</v>
      </c>
      <c r="C40" s="239">
        <f>'Юнит 23.02-01.03'!AE31</f>
        <v>0</v>
      </c>
      <c r="D40" s="240">
        <f t="shared" si="11"/>
        <v>0</v>
      </c>
      <c r="E40" s="240">
        <f t="shared" si="14"/>
        <v>1.1841777095329531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23.02-01.03'!R29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15" thickBot="1">
      <c r="B41" s="238" t="s">
        <v>65</v>
      </c>
      <c r="C41" s="239">
        <f>'Юнит 23.02-01.03'!AE32</f>
        <v>0</v>
      </c>
      <c r="D41" s="240">
        <f t="shared" si="11"/>
        <v>0</v>
      </c>
      <c r="E41" s="240">
        <f t="shared" si="14"/>
        <v>1.1841777095329531</v>
      </c>
      <c r="F41" s="241" t="str">
        <f t="shared" si="16"/>
        <v>C</v>
      </c>
      <c r="G41" s="241" t="str">
        <f t="shared" si="12"/>
        <v>C</v>
      </c>
      <c r="I41" s="238" t="s">
        <v>64</v>
      </c>
      <c r="J41" s="239">
        <f>'Юнит 23.02-01.03'!R31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23.02-01.03'!AE34</f>
        <v>0</v>
      </c>
      <c r="D42" s="240">
        <f t="shared" si="11"/>
        <v>0</v>
      </c>
      <c r="E42" s="240">
        <f t="shared" si="14"/>
        <v>1.1841777095329531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'Юнит 23.02-01.03'!R32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15" thickBot="1">
      <c r="B43" s="238" t="s">
        <v>71</v>
      </c>
      <c r="C43" s="239">
        <f>'Юнит 23.02-01.03'!AE38</f>
        <v>0</v>
      </c>
      <c r="D43" s="240">
        <f t="shared" si="11"/>
        <v>0</v>
      </c>
      <c r="E43" s="240">
        <f t="shared" si="14"/>
        <v>1.1841777095329531</v>
      </c>
      <c r="F43" s="241" t="str">
        <f t="shared" si="16"/>
        <v>C</v>
      </c>
      <c r="G43" s="241" t="str">
        <f t="shared" si="12"/>
        <v>C</v>
      </c>
      <c r="I43" s="238" t="s">
        <v>67</v>
      </c>
      <c r="J43" s="239">
        <f>'Юнит 23.02-01.03'!R34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23.02-01.03'!AE39</f>
        <v>0</v>
      </c>
      <c r="D44" s="240">
        <f t="shared" si="11"/>
        <v>0</v>
      </c>
      <c r="E44" s="240">
        <f t="shared" si="14"/>
        <v>1.1841777095329531</v>
      </c>
      <c r="F44" s="241" t="str">
        <f t="shared" si="16"/>
        <v>C</v>
      </c>
      <c r="G44" s="241" t="str">
        <f t="shared" si="12"/>
        <v>C</v>
      </c>
      <c r="I44" s="238" t="s">
        <v>68</v>
      </c>
      <c r="J44" s="239">
        <f>'Юнит 23.02-01.03'!R35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74</v>
      </c>
      <c r="C45" s="239">
        <f>'Юнит 23.02-01.03'!AE41</f>
        <v>0</v>
      </c>
      <c r="D45" s="240">
        <f t="shared" si="11"/>
        <v>0</v>
      </c>
      <c r="E45" s="240">
        <f t="shared" si="14"/>
        <v>1.1841777095329531</v>
      </c>
      <c r="F45" s="241" t="str">
        <f t="shared" si="16"/>
        <v>C</v>
      </c>
      <c r="G45" s="241" t="str">
        <f t="shared" si="12"/>
        <v>C</v>
      </c>
      <c r="I45" s="238" t="s">
        <v>69</v>
      </c>
      <c r="J45" s="239">
        <f>'Юнит 23.02-01.03'!R36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68</v>
      </c>
      <c r="C46" s="239">
        <f>'Юнит 23.02-01.03'!AE35</f>
        <v>-113.88</v>
      </c>
      <c r="D46" s="240">
        <f t="shared" si="11"/>
        <v>-6.4279361589584744E-3</v>
      </c>
      <c r="E46" s="240">
        <f t="shared" si="14"/>
        <v>1.1777497733739946</v>
      </c>
      <c r="F46" s="241" t="str">
        <f t="shared" si="16"/>
        <v>C</v>
      </c>
      <c r="G46" s="241" t="str">
        <f t="shared" si="12"/>
        <v>C</v>
      </c>
      <c r="I46" s="238" t="s">
        <v>71</v>
      </c>
      <c r="J46" s="239">
        <f>'Юнит 23.02-01.03'!R38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69</v>
      </c>
      <c r="C47" s="239">
        <f>'Юнит 23.02-01.03'!AE36</f>
        <v>-113.88</v>
      </c>
      <c r="D47" s="240">
        <f t="shared" si="11"/>
        <v>-6.4279361589584744E-3</v>
      </c>
      <c r="E47" s="240">
        <f t="shared" si="14"/>
        <v>1.171321837215036</v>
      </c>
      <c r="F47" s="241" t="str">
        <f t="shared" si="16"/>
        <v>C</v>
      </c>
      <c r="G47" s="241" t="str">
        <f t="shared" si="12"/>
        <v>C</v>
      </c>
      <c r="I47" s="238" t="s">
        <v>72</v>
      </c>
      <c r="J47" s="239">
        <f>'Юнит 23.02-01.03'!R39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23.02-01.03'!AE47</f>
        <v>-227.76</v>
      </c>
      <c r="D48" s="240">
        <f t="shared" si="11"/>
        <v>-1.2855872317916949E-2</v>
      </c>
      <c r="E48" s="240">
        <f t="shared" si="14"/>
        <v>1.1584659648971192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23.02-01.03'!R41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23.02-01.03'!AE45</f>
        <v>-2807.449177498981</v>
      </c>
      <c r="D49" s="240">
        <f t="shared" si="11"/>
        <v>-0.15846596489711917</v>
      </c>
      <c r="E49" s="240">
        <f t="shared" si="14"/>
        <v>1</v>
      </c>
      <c r="F49" s="241" t="str">
        <f t="shared" si="16"/>
        <v>C</v>
      </c>
      <c r="G49" s="241" t="str">
        <f t="shared" si="12"/>
        <v>A</v>
      </c>
      <c r="I49" s="238" t="s">
        <v>80</v>
      </c>
      <c r="J49" s="239">
        <f>'Юнит 23.02-01.03'!R47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17716.417398030302</v>
      </c>
      <c r="D50" s="248">
        <f>SUM(D30:D49)</f>
        <v>1</v>
      </c>
      <c r="J50" s="247">
        <f>SUM(J30:J49)</f>
        <v>26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99" priority="4" operator="equal">
      <formula>"C"</formula>
    </cfRule>
    <cfRule type="cellIs" dxfId="398" priority="5" operator="equal">
      <formula>"B"</formula>
    </cfRule>
    <cfRule type="cellIs" dxfId="397" priority="6" operator="equal">
      <formula>"A"</formula>
    </cfRule>
  </conditionalFormatting>
  <conditionalFormatting sqref="M30:M49 D30:D49 K30:K49 F30:G49">
    <cfRule type="cellIs" dxfId="396" priority="1" operator="equal">
      <formula>"C"</formula>
    </cfRule>
    <cfRule type="cellIs" dxfId="395" priority="2" operator="equal">
      <formula>"B"</formula>
    </cfRule>
    <cfRule type="cellIs" dxfId="39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16-22.02'!AE3</f>
        <v>17253.917053315352</v>
      </c>
      <c r="D4" s="240">
        <f>C4/C$26</f>
        <v>0.57923096716262901</v>
      </c>
      <c r="E4" s="240">
        <f>D4</f>
        <v>0.57923096716262901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16-22.02'!R3</f>
        <v>33</v>
      </c>
      <c r="K4" s="240">
        <f>J4/J$26</f>
        <v>0.42857142857142855</v>
      </c>
      <c r="L4" s="240">
        <f>K4</f>
        <v>0.42857142857142855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16-22.02'!AE6</f>
        <v>4516.8356285352238</v>
      </c>
      <c r="D5" s="240">
        <f>C5/C$26</f>
        <v>0.15163461500056052</v>
      </c>
      <c r="E5" s="240">
        <f>D5+E4</f>
        <v>0.73086558216318953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16-22.02'!R6</f>
        <v>9</v>
      </c>
      <c r="K5" s="240">
        <f>J5/J$26</f>
        <v>0.11688311688311688</v>
      </c>
      <c r="L5" s="240">
        <f>K5+L4</f>
        <v>0.54545454545454541</v>
      </c>
      <c r="M5" s="241" t="str">
        <f t="shared" si="1"/>
        <v>A</v>
      </c>
    </row>
    <row r="6" spans="2:17" ht="28.5" customHeight="1" outlineLevel="1" thickBot="1">
      <c r="B6" s="238" t="s">
        <v>48</v>
      </c>
      <c r="C6" s="239">
        <f>'Юнит 16-22.02'!AE13</f>
        <v>3110.4793288731548</v>
      </c>
      <c r="D6" s="240">
        <f>C6/C$26</f>
        <v>0.1044218506693451</v>
      </c>
      <c r="E6" s="240">
        <f t="shared" ref="E6:E25" si="2">D6+E5</f>
        <v>0.83528743283253459</v>
      </c>
      <c r="F6" s="241" t="str">
        <f t="shared" si="0"/>
        <v>B</v>
      </c>
      <c r="G6" s="241" t="str">
        <f>VLOOKUP(B$4:B$25,I$4:M$25,5,0)</f>
        <v>A</v>
      </c>
      <c r="I6" s="238" t="s">
        <v>42</v>
      </c>
      <c r="J6" s="239">
        <f>'Юнит 16-22.02'!R7</f>
        <v>8</v>
      </c>
      <c r="K6" s="240">
        <f>J6/J$26</f>
        <v>0.1038961038961039</v>
      </c>
      <c r="L6" s="240">
        <f t="shared" ref="L6:L25" si="3">K6+L5</f>
        <v>0.64935064935064934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16-22.02'!AE7</f>
        <v>2066.9719129201985</v>
      </c>
      <c r="D7" s="240">
        <f>C7/C$26</f>
        <v>6.9390280277758884E-2</v>
      </c>
      <c r="E7" s="240">
        <f t="shared" si="2"/>
        <v>0.90467771311029344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'Юнит 16-22.02'!R13</f>
        <v>7</v>
      </c>
      <c r="K7" s="240">
        <f>J7/J$26</f>
        <v>9.0909090909090912E-2</v>
      </c>
      <c r="L7" s="240">
        <f t="shared" si="3"/>
        <v>0.74025974025974028</v>
      </c>
      <c r="M7" s="241" t="str">
        <f t="shared" si="1"/>
        <v>A</v>
      </c>
    </row>
    <row r="8" spans="2:17" ht="28.5" customHeight="1" outlineLevel="1" thickBot="1">
      <c r="B8" s="238" t="s">
        <v>45</v>
      </c>
      <c r="C8" s="239">
        <f>'Юнит 16-22.02'!AE10</f>
        <v>1739.7317230751221</v>
      </c>
      <c r="D8" s="240">
        <f>C8/C$26</f>
        <v>5.8404505217363296E-2</v>
      </c>
      <c r="E8" s="240">
        <f t="shared" si="2"/>
        <v>0.96308221832765672</v>
      </c>
      <c r="F8" s="241" t="str">
        <f t="shared" si="0"/>
        <v>C</v>
      </c>
      <c r="G8" s="241" t="str">
        <f>VLOOKUP(B$4:B$25,I$4:M$25,5,0)</f>
        <v>B</v>
      </c>
      <c r="I8" s="238" t="s">
        <v>50</v>
      </c>
      <c r="J8" s="239">
        <f>'Юнит 16-22.02'!R15</f>
        <v>7</v>
      </c>
      <c r="K8" s="240">
        <f>J8/J$26</f>
        <v>9.0909090909090912E-2</v>
      </c>
      <c r="L8" s="240">
        <f t="shared" si="3"/>
        <v>0.83116883116883122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16-22.02'!AE8</f>
        <v>1310.236544761791</v>
      </c>
      <c r="D9" s="240">
        <f t="shared" ref="D9:D25" si="4">C9/C$26</f>
        <v>4.3985929611755299E-2</v>
      </c>
      <c r="E9" s="240">
        <f t="shared" si="2"/>
        <v>1.0070681479394121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45</v>
      </c>
      <c r="J9" s="239">
        <f>'Юнит 16-22.02'!R10</f>
        <v>5</v>
      </c>
      <c r="K9" s="240">
        <f t="shared" ref="K9:K25" si="6">J9/J$26</f>
        <v>6.4935064935064929E-2</v>
      </c>
      <c r="L9" s="240">
        <f t="shared" si="3"/>
        <v>0.89610389610389618</v>
      </c>
      <c r="M9" s="241" t="str">
        <f t="shared" si="1"/>
        <v>B</v>
      </c>
    </row>
    <row r="10" spans="2:17" ht="28.5" customHeight="1" outlineLevel="1" thickBot="1">
      <c r="B10" s="238" t="s">
        <v>50</v>
      </c>
      <c r="C10" s="239">
        <f>'Юнит 16-22.02'!AE15</f>
        <v>1080.6848907956321</v>
      </c>
      <c r="D10" s="240">
        <f t="shared" si="4"/>
        <v>3.6279654791392092E-2</v>
      </c>
      <c r="E10" s="240">
        <f t="shared" si="2"/>
        <v>1.0433478027308043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16-22.02'!R8</f>
        <v>3</v>
      </c>
      <c r="K10" s="240">
        <f t="shared" si="6"/>
        <v>3.896103896103896E-2</v>
      </c>
      <c r="L10" s="240">
        <f t="shared" si="3"/>
        <v>0.93506493506493515</v>
      </c>
      <c r="M10" s="241" t="str">
        <f t="shared" si="1"/>
        <v>B</v>
      </c>
    </row>
    <row r="11" spans="2:17" ht="28.5" customHeight="1" outlineLevel="1" thickBot="1">
      <c r="B11" s="238" t="s">
        <v>51</v>
      </c>
      <c r="C11" s="239">
        <f>'Юнит 16-22.02'!AE16</f>
        <v>631.36682797311903</v>
      </c>
      <c r="D11" s="240">
        <f t="shared" si="4"/>
        <v>2.1195605454182941E-2</v>
      </c>
      <c r="E11" s="240">
        <f>D11+E8</f>
        <v>0.9842778237818397</v>
      </c>
      <c r="F11" s="241" t="str">
        <f t="shared" si="0"/>
        <v>C</v>
      </c>
      <c r="G11" s="241" t="str">
        <f t="shared" si="5"/>
        <v>B</v>
      </c>
      <c r="I11" s="238" t="s">
        <v>49</v>
      </c>
      <c r="J11" s="239">
        <f>'Юнит 16-22.02'!R14</f>
        <v>2</v>
      </c>
      <c r="K11" s="240">
        <f t="shared" si="6"/>
        <v>2.5974025974025976E-2</v>
      </c>
      <c r="L11" s="240">
        <f>K11+L8</f>
        <v>0.85714285714285721</v>
      </c>
      <c r="M11" s="241" t="str">
        <f t="shared" si="1"/>
        <v>B</v>
      </c>
    </row>
    <row r="12" spans="2:17" ht="28.5" customHeight="1" outlineLevel="1" thickBot="1">
      <c r="B12" s="238" t="s">
        <v>46</v>
      </c>
      <c r="C12" s="239">
        <f>'Юнит 16-22.02'!AE11</f>
        <v>383.89000090003611</v>
      </c>
      <c r="D12" s="240">
        <f t="shared" si="4"/>
        <v>1.2887564940661612E-2</v>
      </c>
      <c r="E12" s="240">
        <f t="shared" si="2"/>
        <v>0.99716538872250127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16-22.02'!R9</f>
        <v>1</v>
      </c>
      <c r="K12" s="240">
        <f t="shared" si="6"/>
        <v>1.2987012987012988E-2</v>
      </c>
      <c r="L12" s="240">
        <f t="shared" si="3"/>
        <v>0.8701298701298702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16-22.02'!AE14</f>
        <v>245.05556342253692</v>
      </c>
      <c r="D13" s="240">
        <f t="shared" si="4"/>
        <v>8.2267563111151302E-3</v>
      </c>
      <c r="E13" s="240">
        <f t="shared" si="2"/>
        <v>1.0053921450336163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46</v>
      </c>
      <c r="J13" s="239">
        <f>'Юнит 16-22.02'!R11</f>
        <v>1</v>
      </c>
      <c r="K13" s="240">
        <f t="shared" si="6"/>
        <v>1.2987012987012988E-2</v>
      </c>
      <c r="L13" s="240">
        <f t="shared" si="3"/>
        <v>0.88311688311688319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47</v>
      </c>
      <c r="C14" s="239">
        <f>'Юнит 16-22.02'!AE12</f>
        <v>0</v>
      </c>
      <c r="D14" s="240">
        <f t="shared" si="4"/>
        <v>0</v>
      </c>
      <c r="E14" s="240">
        <f t="shared" si="2"/>
        <v>1.0053921450336163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16-22.02'!R16</f>
        <v>1</v>
      </c>
      <c r="K14" s="240">
        <f t="shared" si="6"/>
        <v>1.2987012987012988E-2</v>
      </c>
      <c r="L14" s="240">
        <f t="shared" si="3"/>
        <v>0.89610389610389618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16-22.02'!AE17</f>
        <v>0</v>
      </c>
      <c r="D15" s="240">
        <f t="shared" si="4"/>
        <v>0</v>
      </c>
      <c r="E15" s="240">
        <f t="shared" si="2"/>
        <v>1.0053921450336163</v>
      </c>
      <c r="F15" s="241" t="str">
        <f t="shared" si="7"/>
        <v>C</v>
      </c>
      <c r="G15" s="241" t="str">
        <f t="shared" si="5"/>
        <v>B</v>
      </c>
      <c r="I15" s="238" t="s">
        <v>39</v>
      </c>
      <c r="J15" s="239">
        <f>'Юнит 16-22.02'!R4</f>
        <v>0</v>
      </c>
      <c r="K15" s="240">
        <f t="shared" si="6"/>
        <v>0</v>
      </c>
      <c r="L15" s="240">
        <f t="shared" si="3"/>
        <v>0.89610389610389618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16-22.02'!AE18</f>
        <v>0</v>
      </c>
      <c r="D16" s="240">
        <f t="shared" si="4"/>
        <v>0</v>
      </c>
      <c r="E16" s="240">
        <f t="shared" si="2"/>
        <v>1.0053921450336163</v>
      </c>
      <c r="F16" s="241" t="str">
        <f t="shared" si="7"/>
        <v>C</v>
      </c>
      <c r="G16" s="241" t="str">
        <f t="shared" si="5"/>
        <v>B</v>
      </c>
      <c r="I16" s="238" t="s">
        <v>40</v>
      </c>
      <c r="J16" s="239">
        <f>'Юнит 16-22.02'!R5</f>
        <v>0</v>
      </c>
      <c r="K16" s="240">
        <f t="shared" si="6"/>
        <v>0</v>
      </c>
      <c r="L16" s="240">
        <f t="shared" si="3"/>
        <v>0.89610389610389618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54</v>
      </c>
      <c r="C17" s="239">
        <f>'Юнит 16-22.02'!AE19</f>
        <v>0</v>
      </c>
      <c r="D17" s="240">
        <f t="shared" si="4"/>
        <v>0</v>
      </c>
      <c r="E17" s="240">
        <f t="shared" si="2"/>
        <v>1.0053921450336163</v>
      </c>
      <c r="F17" s="241" t="str">
        <f t="shared" si="7"/>
        <v>C</v>
      </c>
      <c r="G17" s="241" t="str">
        <f t="shared" si="5"/>
        <v>B</v>
      </c>
      <c r="I17" s="238" t="s">
        <v>47</v>
      </c>
      <c r="J17" s="239">
        <f>'Юнит 16-22.02'!R12</f>
        <v>0</v>
      </c>
      <c r="K17" s="240">
        <f t="shared" si="6"/>
        <v>0</v>
      </c>
      <c r="L17" s="240">
        <f t="shared" si="3"/>
        <v>0.89610389610389618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16-22.02'!AE20</f>
        <v>0</v>
      </c>
      <c r="D18" s="240">
        <f t="shared" si="4"/>
        <v>0</v>
      </c>
      <c r="E18" s="240">
        <f t="shared" si="2"/>
        <v>1.0053921450336163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16-22.02'!R17</f>
        <v>0</v>
      </c>
      <c r="K18" s="240">
        <f t="shared" si="6"/>
        <v>0</v>
      </c>
      <c r="L18" s="240">
        <f t="shared" si="3"/>
        <v>0.89610389610389618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16-22.02'!AE21</f>
        <v>0</v>
      </c>
      <c r="D19" s="240">
        <f t="shared" si="4"/>
        <v>0</v>
      </c>
      <c r="E19" s="240">
        <f t="shared" si="2"/>
        <v>1.0053921450336163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16-22.02'!R18</f>
        <v>0</v>
      </c>
      <c r="K19" s="240">
        <f t="shared" si="6"/>
        <v>0</v>
      </c>
      <c r="L19" s="240">
        <f t="shared" si="3"/>
        <v>0.89610389610389618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16-22.02'!AE22</f>
        <v>0</v>
      </c>
      <c r="D20" s="240">
        <f t="shared" si="4"/>
        <v>0</v>
      </c>
      <c r="E20" s="240">
        <f t="shared" si="2"/>
        <v>1.0053921450336163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16-22.02'!R19</f>
        <v>0</v>
      </c>
      <c r="K20" s="240">
        <f t="shared" si="6"/>
        <v>0</v>
      </c>
      <c r="L20" s="240">
        <f t="shared" si="3"/>
        <v>0.89610389610389618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16-22.02'!AE23</f>
        <v>0</v>
      </c>
      <c r="D21" s="240">
        <f t="shared" si="4"/>
        <v>0</v>
      </c>
      <c r="E21" s="240">
        <f t="shared" si="2"/>
        <v>1.0053921450336163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16-22.02'!R20</f>
        <v>0</v>
      </c>
      <c r="K21" s="240">
        <f t="shared" si="6"/>
        <v>0</v>
      </c>
      <c r="L21" s="240">
        <f t="shared" si="3"/>
        <v>0.89610389610389618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16-22.02'!AE24</f>
        <v>0</v>
      </c>
      <c r="D22" s="240">
        <f t="shared" si="4"/>
        <v>0</v>
      </c>
      <c r="E22" s="240">
        <f t="shared" si="2"/>
        <v>1.0053921450336163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16-22.02'!R21</f>
        <v>0</v>
      </c>
      <c r="K22" s="240">
        <f t="shared" si="6"/>
        <v>0</v>
      </c>
      <c r="L22" s="240">
        <f t="shared" si="3"/>
        <v>0.89610389610389618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40</v>
      </c>
      <c r="C23" s="239">
        <f>'Юнит 16-22.02'!AE5</f>
        <v>-93.54</v>
      </c>
      <c r="D23" s="240">
        <f t="shared" si="4"/>
        <v>-3.1402298099017087E-3</v>
      </c>
      <c r="E23" s="240">
        <f t="shared" si="2"/>
        <v>1.0022519152237146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16-22.02'!R22</f>
        <v>0</v>
      </c>
      <c r="K23" s="240">
        <f t="shared" si="6"/>
        <v>0</v>
      </c>
      <c r="L23" s="240">
        <f t="shared" si="3"/>
        <v>0.89610389610389618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44</v>
      </c>
      <c r="C24" s="239">
        <f>'Юнит 16-22.02'!AE9</f>
        <v>-577.67962438497523</v>
      </c>
      <c r="D24" s="240">
        <f t="shared" si="4"/>
        <v>-1.939327322072398E-2</v>
      </c>
      <c r="E24" s="240">
        <f t="shared" si="2"/>
        <v>0.98285864200299067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16-22.02'!R23</f>
        <v>0</v>
      </c>
      <c r="K24" s="240">
        <f t="shared" si="6"/>
        <v>0</v>
      </c>
      <c r="L24" s="240">
        <f t="shared" si="3"/>
        <v>0.89610389610389618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39</v>
      </c>
      <c r="C25" s="239">
        <f>'Юнит 16-22.02'!AE4</f>
        <v>-1880.3210259999998</v>
      </c>
      <c r="D25" s="240">
        <f t="shared" si="4"/>
        <v>-6.3124226406138184E-2</v>
      </c>
      <c r="E25" s="240">
        <f t="shared" si="2"/>
        <v>0.91973441559685254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16-22.02'!R24</f>
        <v>0</v>
      </c>
      <c r="K25" s="240">
        <f t="shared" si="6"/>
        <v>0</v>
      </c>
      <c r="L25" s="240">
        <f t="shared" si="3"/>
        <v>0.89610389610389618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29787.628824187192</v>
      </c>
      <c r="D26" s="248">
        <f>SUM(D4:D25)</f>
        <v>1</v>
      </c>
      <c r="J26" s="247">
        <f>SUM(J4:J25)</f>
        <v>77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16-22.02'!AE45</f>
        <v>8204.5165542539307</v>
      </c>
      <c r="D30" s="240">
        <f>C30/C$50</f>
        <v>0.30578667442393326</v>
      </c>
      <c r="E30" s="240">
        <f>D30</f>
        <v>0.30578667442393326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16-22.02'!R46</f>
        <v>10</v>
      </c>
      <c r="K30" s="240">
        <f>J30/J$50</f>
        <v>0.4</v>
      </c>
      <c r="L30" s="240">
        <f>K30</f>
        <v>0.4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16-22.02'!AE44</f>
        <v>6982.654201368051</v>
      </c>
      <c r="D31" s="240">
        <f t="shared" ref="D31:D49" si="11">C31/C$50</f>
        <v>0.26024721783047267</v>
      </c>
      <c r="E31" s="240">
        <f>D31+E30</f>
        <v>0.56603389225440592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78</v>
      </c>
      <c r="J31" s="239">
        <f>'Юнит 16-22.02'!R45</f>
        <v>6</v>
      </c>
      <c r="K31" s="240">
        <f t="shared" ref="K31:K49" si="13">J31/J$50</f>
        <v>0.24</v>
      </c>
      <c r="L31" s="240">
        <f>K31+L30</f>
        <v>0.64</v>
      </c>
      <c r="M31" s="241" t="str">
        <f t="shared" si="10"/>
        <v>A</v>
      </c>
    </row>
    <row r="32" spans="2:17" ht="26.5" thickBot="1">
      <c r="B32" s="238" t="s">
        <v>79</v>
      </c>
      <c r="C32" s="239">
        <f>'Юнит 16-22.02'!AE46</f>
        <v>6481.0261586463439</v>
      </c>
      <c r="D32" s="240">
        <f t="shared" si="11"/>
        <v>0.24155127517896735</v>
      </c>
      <c r="E32" s="240">
        <f t="shared" ref="E32:E49" si="14">D32+E31</f>
        <v>0.80758516743337327</v>
      </c>
      <c r="F32" s="241" t="str">
        <f t="shared" si="9"/>
        <v>B</v>
      </c>
      <c r="G32" s="241" t="str">
        <f t="shared" si="12"/>
        <v>A</v>
      </c>
      <c r="I32" s="238" t="s">
        <v>77</v>
      </c>
      <c r="J32" s="239">
        <f>'Юнит 16-22.02'!R44</f>
        <v>4</v>
      </c>
      <c r="K32" s="240">
        <f t="shared" si="13"/>
        <v>0.16</v>
      </c>
      <c r="L32" s="240">
        <f t="shared" ref="L32:L49" si="15">K32+L31</f>
        <v>0.8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16-22.02'!AE37</f>
        <v>3432.3641941677665</v>
      </c>
      <c r="D33" s="240">
        <f t="shared" si="11"/>
        <v>0.12792603018177304</v>
      </c>
      <c r="E33" s="240">
        <f t="shared" si="14"/>
        <v>0.93551119761514634</v>
      </c>
      <c r="F33" s="241" t="str">
        <f t="shared" si="9"/>
        <v>B</v>
      </c>
      <c r="G33" s="241" t="str">
        <f t="shared" si="12"/>
        <v>B</v>
      </c>
      <c r="I33" s="238" t="s">
        <v>70</v>
      </c>
      <c r="J33" s="239">
        <f>'Юнит 16-22.02'!R37</f>
        <v>2</v>
      </c>
      <c r="K33" s="240">
        <f t="shared" si="13"/>
        <v>0.08</v>
      </c>
      <c r="L33" s="240">
        <f t="shared" si="15"/>
        <v>0.88</v>
      </c>
      <c r="M33" s="241" t="str">
        <f t="shared" si="10"/>
        <v>B</v>
      </c>
    </row>
    <row r="34" spans="2:13" ht="26.5" thickBot="1">
      <c r="B34" s="238" t="s">
        <v>68</v>
      </c>
      <c r="C34" s="239">
        <f>'Юнит 16-22.02'!AE35</f>
        <v>2861.0756006240249</v>
      </c>
      <c r="D34" s="240">
        <f t="shared" si="11"/>
        <v>0.10663380193153064</v>
      </c>
      <c r="E34" s="240">
        <f t="shared" si="14"/>
        <v>1.0421449995466769</v>
      </c>
      <c r="F34" s="241" t="str">
        <f t="shared" si="9"/>
        <v>C</v>
      </c>
      <c r="G34" s="241" t="str">
        <f t="shared" si="12"/>
        <v>C</v>
      </c>
      <c r="I34" s="238" t="s">
        <v>80</v>
      </c>
      <c r="J34" s="239">
        <f>'Юнит 16-22.02'!R47</f>
        <v>2</v>
      </c>
      <c r="K34" s="240">
        <f t="shared" si="13"/>
        <v>0.08</v>
      </c>
      <c r="L34" s="240">
        <f t="shared" si="15"/>
        <v>0.96</v>
      </c>
      <c r="M34" s="241" t="str">
        <f t="shared" si="10"/>
        <v>C</v>
      </c>
    </row>
    <row r="35" spans="2:13" ht="26.5" thickBot="1">
      <c r="B35" s="238" t="s">
        <v>80</v>
      </c>
      <c r="C35" s="239">
        <f>'Юнит 16-22.02'!AE47</f>
        <v>1717.5882386295452</v>
      </c>
      <c r="D35" s="240">
        <f t="shared" si="11"/>
        <v>6.401542273052914E-2</v>
      </c>
      <c r="E35" s="240">
        <f t="shared" si="14"/>
        <v>1.1061604222772061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16-22.02'!R30</f>
        <v>1</v>
      </c>
      <c r="K35" s="240">
        <f t="shared" si="13"/>
        <v>0.04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63</v>
      </c>
      <c r="C36" s="239">
        <f>'Юнит 16-22.02'!AE30</f>
        <v>662.14219398775958</v>
      </c>
      <c r="D36" s="240">
        <f t="shared" si="11"/>
        <v>2.4678390025345703E-2</v>
      </c>
      <c r="E36" s="240">
        <f t="shared" si="14"/>
        <v>1.1308388123025519</v>
      </c>
      <c r="F36" s="241" t="str">
        <f t="shared" si="9"/>
        <v>C</v>
      </c>
      <c r="G36" s="241" t="str">
        <f t="shared" si="12"/>
        <v>C</v>
      </c>
      <c r="I36" s="238" t="s">
        <v>68</v>
      </c>
      <c r="J36" s="239">
        <f>'Юнит 16-22.02'!R35</f>
        <v>1</v>
      </c>
      <c r="K36" s="240">
        <f t="shared" si="13"/>
        <v>0.04</v>
      </c>
      <c r="L36" s="240">
        <f t="shared" si="15"/>
        <v>1.04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16-22.02'!AE28</f>
        <v>0</v>
      </c>
      <c r="D37" s="240">
        <f t="shared" si="11"/>
        <v>0</v>
      </c>
      <c r="E37" s="240">
        <f t="shared" si="14"/>
        <v>1.1308388123025519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61</v>
      </c>
      <c r="J37" s="239">
        <f>'Юнит 16-22.02'!R28</f>
        <v>0</v>
      </c>
      <c r="K37" s="240">
        <f t="shared" si="13"/>
        <v>0</v>
      </c>
      <c r="L37" s="240">
        <f t="shared" si="15"/>
        <v>1.04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'Юнит 16-22.02'!AE32</f>
        <v>0</v>
      </c>
      <c r="D38" s="240">
        <f t="shared" si="11"/>
        <v>0</v>
      </c>
      <c r="E38" s="240">
        <f t="shared" si="14"/>
        <v>1.1308388123025519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16-22.02'!R31</f>
        <v>0</v>
      </c>
      <c r="K38" s="240">
        <f t="shared" si="13"/>
        <v>0</v>
      </c>
      <c r="L38" s="240">
        <f t="shared" si="15"/>
        <v>1.04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67</v>
      </c>
      <c r="C39" s="239">
        <f>'Юнит 16-22.02'!AE34</f>
        <v>0</v>
      </c>
      <c r="D39" s="240">
        <f t="shared" si="11"/>
        <v>0</v>
      </c>
      <c r="E39" s="240">
        <f t="shared" si="14"/>
        <v>1.1308388123025519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16-22.02'!R32</f>
        <v>0</v>
      </c>
      <c r="K39" s="240">
        <f t="shared" si="13"/>
        <v>0</v>
      </c>
      <c r="L39" s="240">
        <f t="shared" si="15"/>
        <v>1.04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16-22.02'!AE40</f>
        <v>0</v>
      </c>
      <c r="D40" s="240">
        <f t="shared" si="11"/>
        <v>0</v>
      </c>
      <c r="E40" s="240">
        <f t="shared" si="14"/>
        <v>1.1308388123025519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16-22.02'!R33</f>
        <v>0</v>
      </c>
      <c r="K40" s="240">
        <f t="shared" si="13"/>
        <v>0</v>
      </c>
      <c r="L40" s="240">
        <f t="shared" si="15"/>
        <v>1.04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16-22.02'!AE41</f>
        <v>0</v>
      </c>
      <c r="D41" s="240">
        <f t="shared" si="11"/>
        <v>0</v>
      </c>
      <c r="E41" s="240">
        <f t="shared" si="14"/>
        <v>1.1308388123025519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16-22.02'!R34</f>
        <v>0</v>
      </c>
      <c r="K41" s="240">
        <f t="shared" si="13"/>
        <v>0</v>
      </c>
      <c r="L41" s="240">
        <f t="shared" si="15"/>
        <v>1.04</v>
      </c>
      <c r="M41" s="241" t="str">
        <f t="shared" si="17"/>
        <v>C</v>
      </c>
    </row>
    <row r="42" spans="2:13" ht="26.5" thickBot="1">
      <c r="B42" s="238" t="s">
        <v>76</v>
      </c>
      <c r="C42" s="239">
        <f>'Юнит 16-22.02'!AE43</f>
        <v>0</v>
      </c>
      <c r="D42" s="240">
        <f t="shared" si="11"/>
        <v>0</v>
      </c>
      <c r="E42" s="240">
        <f t="shared" si="14"/>
        <v>1.1308388123025519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16-22.02'!R36</f>
        <v>0</v>
      </c>
      <c r="K42" s="240">
        <f t="shared" si="13"/>
        <v>0</v>
      </c>
      <c r="L42" s="240">
        <f t="shared" si="15"/>
        <v>1.04</v>
      </c>
      <c r="M42" s="241" t="str">
        <f t="shared" si="17"/>
        <v>C</v>
      </c>
    </row>
    <row r="43" spans="2:13" ht="15" thickBot="1">
      <c r="B43" s="238" t="s">
        <v>64</v>
      </c>
      <c r="C43" s="239">
        <f>'Юнит 16-22.02'!AE31</f>
        <v>-113.88</v>
      </c>
      <c r="D43" s="240">
        <f t="shared" si="11"/>
        <v>-4.2443678738562935E-3</v>
      </c>
      <c r="E43" s="240">
        <f t="shared" si="14"/>
        <v>1.1265944444286955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16-22.02'!R38</f>
        <v>0</v>
      </c>
      <c r="K43" s="240">
        <f t="shared" si="13"/>
        <v>0</v>
      </c>
      <c r="L43" s="240">
        <f t="shared" si="15"/>
        <v>1.04</v>
      </c>
      <c r="M43" s="241" t="str">
        <f t="shared" si="17"/>
        <v>C</v>
      </c>
    </row>
    <row r="44" spans="2:13" ht="26.5" thickBot="1">
      <c r="B44" s="238" t="s">
        <v>69</v>
      </c>
      <c r="C44" s="239">
        <f>'Юнит 16-22.02'!AE36</f>
        <v>-113.88</v>
      </c>
      <c r="D44" s="240">
        <f t="shared" si="11"/>
        <v>-4.2443678738562935E-3</v>
      </c>
      <c r="E44" s="240">
        <f t="shared" si="14"/>
        <v>1.1223500765548391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16-22.02'!R39</f>
        <v>0</v>
      </c>
      <c r="K44" s="240">
        <f t="shared" si="13"/>
        <v>0</v>
      </c>
      <c r="L44" s="240">
        <f t="shared" si="15"/>
        <v>1.04</v>
      </c>
      <c r="M44" s="241" t="str">
        <f t="shared" si="17"/>
        <v>C</v>
      </c>
    </row>
    <row r="45" spans="2:13" ht="15" thickBot="1">
      <c r="B45" s="238" t="s">
        <v>71</v>
      </c>
      <c r="C45" s="239">
        <f>'Юнит 16-22.02'!AE38</f>
        <v>-113.88</v>
      </c>
      <c r="D45" s="240">
        <f t="shared" si="11"/>
        <v>-4.2443678738562935E-3</v>
      </c>
      <c r="E45" s="240">
        <f t="shared" si="14"/>
        <v>1.1181057086809827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16-22.02'!R40</f>
        <v>0</v>
      </c>
      <c r="K45" s="240">
        <f t="shared" si="13"/>
        <v>0</v>
      </c>
      <c r="L45" s="240">
        <f t="shared" si="15"/>
        <v>1.04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16-22.02'!AE39</f>
        <v>-113.88</v>
      </c>
      <c r="D46" s="240">
        <f t="shared" si="11"/>
        <v>-4.2443678738562935E-3</v>
      </c>
      <c r="E46" s="240">
        <f t="shared" si="14"/>
        <v>1.1138613408071263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16-22.02'!R41</f>
        <v>0</v>
      </c>
      <c r="K46" s="240">
        <f t="shared" si="13"/>
        <v>0</v>
      </c>
      <c r="L46" s="240">
        <f t="shared" si="15"/>
        <v>1.04</v>
      </c>
      <c r="M46" s="241" t="str">
        <f t="shared" si="17"/>
        <v>C</v>
      </c>
    </row>
    <row r="47" spans="2:13" ht="26.5" thickBot="1">
      <c r="B47" s="238" t="s">
        <v>66</v>
      </c>
      <c r="C47" s="239">
        <f>'Юнит 16-22.02'!AE33</f>
        <v>-227.76</v>
      </c>
      <c r="D47" s="240">
        <f t="shared" si="11"/>
        <v>-8.488735747712587E-3</v>
      </c>
      <c r="E47" s="240">
        <f t="shared" si="14"/>
        <v>1.1053726050594137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16-22.02'!R42</f>
        <v>0</v>
      </c>
      <c r="K47" s="240">
        <f t="shared" si="13"/>
        <v>0</v>
      </c>
      <c r="L47" s="240">
        <f t="shared" si="15"/>
        <v>1.04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16-22.02'!AE42</f>
        <v>-455.52</v>
      </c>
      <c r="D48" s="240">
        <f t="shared" si="11"/>
        <v>-1.6977471495425174E-2</v>
      </c>
      <c r="E48" s="240">
        <f t="shared" si="14"/>
        <v>1.0883951335639885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16-22.02'!R43</f>
        <v>0</v>
      </c>
      <c r="K48" s="240">
        <f t="shared" si="13"/>
        <v>0</v>
      </c>
      <c r="L48" s="240">
        <f t="shared" si="15"/>
        <v>1.04</v>
      </c>
      <c r="M48" s="241" t="str">
        <f t="shared" si="17"/>
        <v>C</v>
      </c>
    </row>
    <row r="49" spans="2:13" ht="26.5" thickBot="1">
      <c r="B49" s="238" t="s">
        <v>62</v>
      </c>
      <c r="C49" s="239">
        <f>'Юнит 16-22.02'!AE29</f>
        <v>-2371.7166158646346</v>
      </c>
      <c r="D49" s="240">
        <f t="shared" si="11"/>
        <v>-8.8395133563988607E-2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C</v>
      </c>
      <c r="I49" s="238" t="s">
        <v>62</v>
      </c>
      <c r="J49" s="239">
        <f>'Юнит 16-22.02'!R29</f>
        <v>-1</v>
      </c>
      <c r="K49" s="240">
        <f t="shared" si="13"/>
        <v>-0.04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26830.850525812781</v>
      </c>
      <c r="D50" s="248">
        <f>SUM(D30:D49)</f>
        <v>0.99999999999999989</v>
      </c>
      <c r="J50" s="247">
        <f>SUM(J30:J49)</f>
        <v>25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93" priority="4" operator="equal">
      <formula>"C"</formula>
    </cfRule>
    <cfRule type="cellIs" dxfId="392" priority="5" operator="equal">
      <formula>"B"</formula>
    </cfRule>
    <cfRule type="cellIs" dxfId="391" priority="6" operator="equal">
      <formula>"A"</formula>
    </cfRule>
  </conditionalFormatting>
  <conditionalFormatting sqref="M30:M49 D30:D49 K30:K49 F30:G49">
    <cfRule type="cellIs" dxfId="390" priority="1" operator="equal">
      <formula>"C"</formula>
    </cfRule>
    <cfRule type="cellIs" dxfId="389" priority="2" operator="equal">
      <formula>"B"</formula>
    </cfRule>
    <cfRule type="cellIs" dxfId="388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09-15.02'!AE3</f>
        <v>18261.877417800682</v>
      </c>
      <c r="D4" s="240">
        <f>C4/C$26</f>
        <v>0.90506779796159986</v>
      </c>
      <c r="E4" s="240">
        <f>D4</f>
        <v>0.90506779796159986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09-15.02'!R3</f>
        <v>40</v>
      </c>
      <c r="K4" s="240">
        <f>J4/J$26</f>
        <v>0.68965517241379315</v>
      </c>
      <c r="L4" s="240">
        <f>K4</f>
        <v>0.68965517241379315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09-15.02'!AE7</f>
        <v>2261.0318988773847</v>
      </c>
      <c r="D5" s="240">
        <f>C5/C$26</f>
        <v>0.11205787417251978</v>
      </c>
      <c r="E5" s="240">
        <f>D5+E4</f>
        <v>1.0171256721341195</v>
      </c>
      <c r="F5" s="241" t="str">
        <f t="shared" si="0"/>
        <v>C</v>
      </c>
      <c r="G5" s="241" t="str">
        <f>VLOOKUP(B$4:B$25,I$4:M$25,5,0)</f>
        <v>A</v>
      </c>
      <c r="I5" s="238" t="s">
        <v>42</v>
      </c>
      <c r="J5" s="239">
        <f>'Юнит 09-15.02'!R7</f>
        <v>5</v>
      </c>
      <c r="K5" s="240">
        <f>J5/J$26</f>
        <v>8.6206896551724144E-2</v>
      </c>
      <c r="L5" s="240">
        <f>K5+L4</f>
        <v>0.77586206896551735</v>
      </c>
      <c r="M5" s="241" t="str">
        <f t="shared" si="1"/>
        <v>A</v>
      </c>
    </row>
    <row r="6" spans="2:17" ht="28.5" customHeight="1" outlineLevel="1" thickBot="1">
      <c r="B6" s="238" t="s">
        <v>44</v>
      </c>
      <c r="C6" s="239">
        <f>'Юнит 09-15.02'!AE9</f>
        <v>1236.5719648631994</v>
      </c>
      <c r="D6" s="240">
        <f>C6/C$26</f>
        <v>6.1285126367613643E-2</v>
      </c>
      <c r="E6" s="240">
        <f t="shared" ref="E6:E25" si="2">D6+E5</f>
        <v>1.0784107985017333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09-15.02'!R9</f>
        <v>5</v>
      </c>
      <c r="K6" s="240">
        <f>J6/J$26</f>
        <v>8.6206896551724144E-2</v>
      </c>
      <c r="L6" s="240">
        <f t="shared" ref="L6:L25" si="3">K6+L5</f>
        <v>0.86206896551724155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09-15.02'!AE4</f>
        <v>873.3015570478251</v>
      </c>
      <c r="D7" s="240">
        <f>C7/C$26</f>
        <v>4.3281262879536993E-2</v>
      </c>
      <c r="E7" s="240">
        <f t="shared" si="2"/>
        <v>1.1216920613812702</v>
      </c>
      <c r="F7" s="241" t="str">
        <f t="shared" si="0"/>
        <v>C</v>
      </c>
      <c r="G7" s="241" t="str">
        <f>VLOOKUP(B$4:B$25,I$4:M$25,5,0)</f>
        <v>B</v>
      </c>
      <c r="I7" s="238" t="s">
        <v>45</v>
      </c>
      <c r="J7" s="239">
        <f>'Юнит 09-15.02'!R10</f>
        <v>4</v>
      </c>
      <c r="K7" s="240">
        <f>J7/J$26</f>
        <v>6.8965517241379309E-2</v>
      </c>
      <c r="L7" s="240">
        <f t="shared" si="3"/>
        <v>0.93103448275862088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09-15.02'!AE10</f>
        <v>827.07560341999567</v>
      </c>
      <c r="D8" s="240">
        <f>C8/C$26</f>
        <v>4.0990281448578886E-2</v>
      </c>
      <c r="E8" s="240">
        <f t="shared" si="2"/>
        <v>1.1626823428298492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09-15.02'!R4</f>
        <v>1</v>
      </c>
      <c r="K8" s="240">
        <f>J8/J$26</f>
        <v>1.7241379310344827E-2</v>
      </c>
      <c r="L8" s="240">
        <f t="shared" si="3"/>
        <v>0.94827586206896575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09-15.02'!AE12</f>
        <v>329.21307793335166</v>
      </c>
      <c r="D9" s="240">
        <f t="shared" ref="D9:D25" si="4">C9/C$26</f>
        <v>1.6315965149063142E-2</v>
      </c>
      <c r="E9" s="240">
        <f t="shared" si="2"/>
        <v>1.1789983079789124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40</v>
      </c>
      <c r="J9" s="239">
        <f>'Юнит 09-15.02'!R5</f>
        <v>1</v>
      </c>
      <c r="K9" s="240">
        <f t="shared" ref="K9:K25" si="6">J9/J$26</f>
        <v>1.7241379310344827E-2</v>
      </c>
      <c r="L9" s="240">
        <f t="shared" si="3"/>
        <v>0.96551724137931061</v>
      </c>
      <c r="M9" s="241" t="str">
        <f t="shared" si="1"/>
        <v>C</v>
      </c>
    </row>
    <row r="10" spans="2:17" ht="28.5" customHeight="1" outlineLevel="1" thickBot="1">
      <c r="B10" s="238" t="s">
        <v>40</v>
      </c>
      <c r="C10" s="239">
        <f>'Юнит 09-15.02'!AE5</f>
        <v>310.95155704782513</v>
      </c>
      <c r="D10" s="240">
        <f t="shared" si="4"/>
        <v>1.5410915021019749E-2</v>
      </c>
      <c r="E10" s="240">
        <f t="shared" si="2"/>
        <v>1.1944092229999321</v>
      </c>
      <c r="F10" s="241" t="str">
        <f t="shared" si="0"/>
        <v>C</v>
      </c>
      <c r="G10" s="241" t="str">
        <f t="shared" si="5"/>
        <v>C</v>
      </c>
      <c r="I10" s="238" t="s">
        <v>47</v>
      </c>
      <c r="J10" s="239">
        <f>'Юнит 09-15.02'!R12</f>
        <v>1</v>
      </c>
      <c r="K10" s="240">
        <f t="shared" si="6"/>
        <v>1.7241379310344827E-2</v>
      </c>
      <c r="L10" s="240">
        <f t="shared" si="3"/>
        <v>0.98275862068965547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09-15.02'!AE13</f>
        <v>142.47940134304275</v>
      </c>
      <c r="D11" s="240">
        <f t="shared" si="4"/>
        <v>7.0613505434407231E-3</v>
      </c>
      <c r="E11" s="240">
        <f>D11+E8</f>
        <v>1.1697436933732899</v>
      </c>
      <c r="F11" s="241" t="str">
        <f t="shared" si="0"/>
        <v>C</v>
      </c>
      <c r="G11" s="241" t="str">
        <f t="shared" si="5"/>
        <v>C</v>
      </c>
      <c r="I11" s="238" t="s">
        <v>48</v>
      </c>
      <c r="J11" s="239">
        <f>'Юнит 09-15.02'!R13</f>
        <v>1</v>
      </c>
      <c r="K11" s="240">
        <f t="shared" si="6"/>
        <v>1.7241379310344827E-2</v>
      </c>
      <c r="L11" s="240">
        <f>K11+L8</f>
        <v>0.96551724137931061</v>
      </c>
      <c r="M11" s="241" t="str">
        <f t="shared" si="1"/>
        <v>C</v>
      </c>
    </row>
    <row r="12" spans="2:17" ht="28.5" customHeight="1" outlineLevel="1" thickBot="1">
      <c r="B12" s="238" t="s">
        <v>52</v>
      </c>
      <c r="C12" s="239">
        <f>'Юнит 09-15.02'!AE17</f>
        <v>0</v>
      </c>
      <c r="D12" s="240">
        <f t="shared" si="4"/>
        <v>0</v>
      </c>
      <c r="E12" s="240">
        <f t="shared" si="2"/>
        <v>1.1697436933732899</v>
      </c>
      <c r="F12" s="241" t="str">
        <f t="shared" si="0"/>
        <v>C</v>
      </c>
      <c r="G12" s="241" t="str">
        <f t="shared" si="5"/>
        <v>C</v>
      </c>
      <c r="I12" s="238" t="s">
        <v>50</v>
      </c>
      <c r="J12" s="239">
        <f>'Юнит 09-15.02'!R15</f>
        <v>1</v>
      </c>
      <c r="K12" s="240">
        <f t="shared" si="6"/>
        <v>1.7241379310344827E-2</v>
      </c>
      <c r="L12" s="240">
        <f t="shared" si="3"/>
        <v>0.98275862068965547</v>
      </c>
      <c r="M12" s="241" t="str">
        <f t="shared" si="1"/>
        <v>C</v>
      </c>
    </row>
    <row r="13" spans="2:17" ht="15" outlineLevel="1" thickBot="1">
      <c r="B13" s="238" t="s">
        <v>53</v>
      </c>
      <c r="C13" s="239">
        <f>'Юнит 09-15.02'!AE18</f>
        <v>0</v>
      </c>
      <c r="D13" s="240">
        <f t="shared" si="4"/>
        <v>0</v>
      </c>
      <c r="E13" s="240">
        <f t="shared" si="2"/>
        <v>1.1697436933732899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41</v>
      </c>
      <c r="J13" s="239">
        <f>'Юнит 09-15.02'!R6</f>
        <v>0</v>
      </c>
      <c r="K13" s="240">
        <f t="shared" si="6"/>
        <v>0</v>
      </c>
      <c r="L13" s="240">
        <f t="shared" si="3"/>
        <v>0.98275862068965547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54</v>
      </c>
      <c r="C14" s="239">
        <f>'Юнит 09-15.02'!AE19</f>
        <v>0</v>
      </c>
      <c r="D14" s="240">
        <f t="shared" si="4"/>
        <v>0</v>
      </c>
      <c r="E14" s="240">
        <f t="shared" si="2"/>
        <v>1.1697436933732899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43</v>
      </c>
      <c r="J14" s="239">
        <f>'Юнит 09-15.02'!R8</f>
        <v>0</v>
      </c>
      <c r="K14" s="240">
        <f t="shared" si="6"/>
        <v>0</v>
      </c>
      <c r="L14" s="240">
        <f t="shared" si="3"/>
        <v>0.98275862068965547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56</v>
      </c>
      <c r="C15" s="239">
        <f>'Юнит 09-15.02'!AE21</f>
        <v>0</v>
      </c>
      <c r="D15" s="240">
        <f t="shared" si="4"/>
        <v>0</v>
      </c>
      <c r="E15" s="240">
        <f t="shared" si="2"/>
        <v>1.1697436933732899</v>
      </c>
      <c r="F15" s="241" t="str">
        <f t="shared" si="7"/>
        <v>C</v>
      </c>
      <c r="G15" s="241" t="str">
        <f t="shared" si="5"/>
        <v>C</v>
      </c>
      <c r="I15" s="238" t="s">
        <v>46</v>
      </c>
      <c r="J15" s="239">
        <f>'Юнит 09-15.02'!R11</f>
        <v>0</v>
      </c>
      <c r="K15" s="240">
        <f t="shared" si="6"/>
        <v>0</v>
      </c>
      <c r="L15" s="240">
        <f t="shared" si="3"/>
        <v>0.98275862068965547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57</v>
      </c>
      <c r="C16" s="239">
        <f>'Юнит 09-15.02'!AE22</f>
        <v>0</v>
      </c>
      <c r="D16" s="240">
        <f t="shared" si="4"/>
        <v>0</v>
      </c>
      <c r="E16" s="240">
        <f t="shared" si="2"/>
        <v>1.1697436933732899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09-15.02'!R14</f>
        <v>0</v>
      </c>
      <c r="K16" s="240">
        <f t="shared" si="6"/>
        <v>0</v>
      </c>
      <c r="L16" s="240">
        <f t="shared" si="3"/>
        <v>0.98275862068965547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58</v>
      </c>
      <c r="C17" s="239">
        <f>'Юнит 09-15.02'!AE23</f>
        <v>0</v>
      </c>
      <c r="D17" s="240">
        <f t="shared" si="4"/>
        <v>0</v>
      </c>
      <c r="E17" s="240">
        <f t="shared" si="2"/>
        <v>1.1697436933732899</v>
      </c>
      <c r="F17" s="241" t="str">
        <f t="shared" si="7"/>
        <v>C</v>
      </c>
      <c r="G17" s="241" t="str">
        <f t="shared" si="5"/>
        <v>C</v>
      </c>
      <c r="I17" s="238" t="s">
        <v>51</v>
      </c>
      <c r="J17" s="239">
        <f>'Юнит 09-15.02'!R16</f>
        <v>0</v>
      </c>
      <c r="K17" s="240">
        <f t="shared" si="6"/>
        <v>0</v>
      </c>
      <c r="L17" s="240">
        <f t="shared" si="3"/>
        <v>0.98275862068965547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59</v>
      </c>
      <c r="C18" s="239">
        <f>'Юнит 09-15.02'!AE24</f>
        <v>0</v>
      </c>
      <c r="D18" s="240">
        <f t="shared" si="4"/>
        <v>0</v>
      </c>
      <c r="E18" s="240">
        <f t="shared" si="2"/>
        <v>1.1697436933732899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09-15.02'!R17</f>
        <v>0</v>
      </c>
      <c r="K18" s="240">
        <f t="shared" si="6"/>
        <v>0</v>
      </c>
      <c r="L18" s="240">
        <f t="shared" si="3"/>
        <v>0.98275862068965547</v>
      </c>
      <c r="M18" s="241" t="str">
        <f t="shared" si="8"/>
        <v>C</v>
      </c>
      <c r="P18" s="246"/>
      <c r="Q18" s="240"/>
    </row>
    <row r="19" spans="2:17" ht="26.5" outlineLevel="1" thickBot="1">
      <c r="B19" s="238" t="s">
        <v>50</v>
      </c>
      <c r="C19" s="239">
        <f>'Юнит 09-15.02'!AE15</f>
        <v>-119.58736509978354</v>
      </c>
      <c r="D19" s="240">
        <f t="shared" si="4"/>
        <v>-5.9268097533821855E-3</v>
      </c>
      <c r="E19" s="240">
        <f t="shared" si="2"/>
        <v>1.1638168836199076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09-15.02'!R18</f>
        <v>0</v>
      </c>
      <c r="K19" s="240">
        <f t="shared" si="6"/>
        <v>0</v>
      </c>
      <c r="L19" s="240">
        <f t="shared" si="3"/>
        <v>0.98275862068965547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46</v>
      </c>
      <c r="C20" s="239">
        <f>'Юнит 09-15.02'!AE11</f>
        <v>-187.08</v>
      </c>
      <c r="D20" s="240">
        <f t="shared" si="4"/>
        <v>-9.2717785673893608E-3</v>
      </c>
      <c r="E20" s="240">
        <f t="shared" si="2"/>
        <v>1.1545451050525184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09-15.02'!R19</f>
        <v>0</v>
      </c>
      <c r="K20" s="240">
        <f t="shared" si="6"/>
        <v>0</v>
      </c>
      <c r="L20" s="240">
        <f t="shared" si="3"/>
        <v>0.98275862068965547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49</v>
      </c>
      <c r="C21" s="239">
        <f>'Юнит 09-15.02'!AE14</f>
        <v>-387.09</v>
      </c>
      <c r="D21" s="240">
        <f t="shared" si="4"/>
        <v>-1.9184374415494691E-2</v>
      </c>
      <c r="E21" s="240">
        <f t="shared" si="2"/>
        <v>1.1353607306370237</v>
      </c>
      <c r="F21" s="241" t="str">
        <f t="shared" si="7"/>
        <v>C</v>
      </c>
      <c r="G21" s="241" t="str">
        <f t="shared" si="5"/>
        <v>C</v>
      </c>
      <c r="I21" s="238" t="s">
        <v>56</v>
      </c>
      <c r="J21" s="239">
        <f>'Юнит 09-15.02'!R21</f>
        <v>0</v>
      </c>
      <c r="K21" s="240">
        <f t="shared" si="6"/>
        <v>0</v>
      </c>
      <c r="L21" s="240">
        <f t="shared" si="3"/>
        <v>0.98275862068965547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43</v>
      </c>
      <c r="C22" s="239">
        <f>'Юнит 09-15.02'!AE8</f>
        <v>-425.04</v>
      </c>
      <c r="D22" s="240">
        <f t="shared" si="4"/>
        <v>-2.1065195436621626E-2</v>
      </c>
      <c r="E22" s="240">
        <f t="shared" si="2"/>
        <v>1.114295535200402</v>
      </c>
      <c r="F22" s="241" t="str">
        <f t="shared" si="7"/>
        <v>C</v>
      </c>
      <c r="G22" s="241" t="str">
        <f t="shared" si="5"/>
        <v>C</v>
      </c>
      <c r="I22" s="238" t="s">
        <v>57</v>
      </c>
      <c r="J22" s="239">
        <f>'Юнит 09-15.02'!R22</f>
        <v>0</v>
      </c>
      <c r="K22" s="240">
        <f t="shared" si="6"/>
        <v>0</v>
      </c>
      <c r="L22" s="240">
        <f t="shared" si="3"/>
        <v>0.98275862068965547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09-15.02'!AE16</f>
        <v>-569.17999999999995</v>
      </c>
      <c r="D23" s="240">
        <f t="shared" si="4"/>
        <v>-2.8208846081818874E-2</v>
      </c>
      <c r="E23" s="240">
        <f t="shared" si="2"/>
        <v>1.0860866891185832</v>
      </c>
      <c r="F23" s="241" t="str">
        <f t="shared" si="7"/>
        <v>C</v>
      </c>
      <c r="G23" s="241" t="str">
        <f t="shared" si="5"/>
        <v>C</v>
      </c>
      <c r="I23" s="238" t="s">
        <v>58</v>
      </c>
      <c r="J23" s="239">
        <f>'Юнит 09-15.02'!R23</f>
        <v>0</v>
      </c>
      <c r="K23" s="240">
        <f t="shared" si="6"/>
        <v>0</v>
      </c>
      <c r="L23" s="240">
        <f t="shared" si="3"/>
        <v>0.98275862068965547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55</v>
      </c>
      <c r="C24" s="239">
        <f>'Юнит 09-15.02'!AE20</f>
        <v>-925.79032959866163</v>
      </c>
      <c r="D24" s="240">
        <f t="shared" si="4"/>
        <v>-4.5882632755341039E-2</v>
      </c>
      <c r="E24" s="240">
        <f t="shared" si="2"/>
        <v>1.0402040563632422</v>
      </c>
      <c r="F24" s="241" t="str">
        <f t="shared" si="7"/>
        <v>C</v>
      </c>
      <c r="G24" s="241" t="str">
        <f t="shared" si="5"/>
        <v>C</v>
      </c>
      <c r="I24" s="238" t="s">
        <v>59</v>
      </c>
      <c r="J24" s="239">
        <f>'Юнит 09-15.02'!R24</f>
        <v>0</v>
      </c>
      <c r="K24" s="240">
        <f t="shared" si="6"/>
        <v>0</v>
      </c>
      <c r="L24" s="240">
        <f t="shared" si="3"/>
        <v>0.98275862068965547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09-15.02'!AE6</f>
        <v>-1451.376293</v>
      </c>
      <c r="D25" s="240">
        <f t="shared" si="4"/>
        <v>-7.1930936533324885E-2</v>
      </c>
      <c r="E25" s="240">
        <f t="shared" si="2"/>
        <v>0.96827311982991726</v>
      </c>
      <c r="F25" s="241" t="str">
        <f t="shared" si="7"/>
        <v>C</v>
      </c>
      <c r="G25" s="241" t="str">
        <f t="shared" si="5"/>
        <v>C</v>
      </c>
      <c r="I25" s="238" t="s">
        <v>55</v>
      </c>
      <c r="J25" s="239">
        <f>'Юнит 09-15.02'!R20</f>
        <v>-1</v>
      </c>
      <c r="K25" s="240">
        <f t="shared" si="6"/>
        <v>-1.7241379310344827E-2</v>
      </c>
      <c r="L25" s="240">
        <f t="shared" si="3"/>
        <v>0.96551724137931061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20177.358490634859</v>
      </c>
      <c r="D26" s="248">
        <f>SUM(D4:D25)</f>
        <v>1.0000000000000002</v>
      </c>
      <c r="J26" s="247">
        <f>SUM(J4:J25)</f>
        <v>58</v>
      </c>
      <c r="K26" s="248">
        <f>SUM(K4:K25)</f>
        <v>1.0000000000000002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09-15.02'!AE44</f>
        <v>7055.3882088682531</v>
      </c>
      <c r="D30" s="240">
        <f>C30/C$50</f>
        <v>0.39472444681644658</v>
      </c>
      <c r="E30" s="240">
        <f>D30</f>
        <v>0.39472444681644658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77</v>
      </c>
      <c r="J30" s="239">
        <f>'Юнит 09-15.02'!R44</f>
        <v>7</v>
      </c>
      <c r="K30" s="240">
        <f>J30/J$50</f>
        <v>0.35</v>
      </c>
      <c r="L30" s="240">
        <f>K30</f>
        <v>0.35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09-15.02'!AE37</f>
        <v>5645.1219712950515</v>
      </c>
      <c r="D31" s="240">
        <f t="shared" ref="D31:D49" si="11">C31/C$50</f>
        <v>0.31582495269785327</v>
      </c>
      <c r="E31" s="240">
        <f>D31+E30</f>
        <v>0.71054939951429985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'Юнит 09-15.02'!R45</f>
        <v>4</v>
      </c>
      <c r="K31" s="240">
        <f t="shared" ref="K31:K49" si="13">J31/J$50</f>
        <v>0.2</v>
      </c>
      <c r="L31" s="240">
        <f>K31+L30</f>
        <v>0.55000000000000004</v>
      </c>
      <c r="M31" s="241" t="str">
        <f t="shared" si="10"/>
        <v>A</v>
      </c>
    </row>
    <row r="32" spans="2:17" ht="26.5" thickBot="1">
      <c r="B32" s="238" t="s">
        <v>78</v>
      </c>
      <c r="C32" s="239">
        <f>'Юнит 09-15.02'!AE45</f>
        <v>4691.1461693991159</v>
      </c>
      <c r="D32" s="240">
        <f t="shared" si="11"/>
        <v>0.26245332245838099</v>
      </c>
      <c r="E32" s="240">
        <f t="shared" ref="E32:E49" si="14">D32+E31</f>
        <v>0.9730027219726809</v>
      </c>
      <c r="F32" s="241" t="str">
        <f t="shared" si="9"/>
        <v>C</v>
      </c>
      <c r="G32" s="241" t="str">
        <f t="shared" si="12"/>
        <v>A</v>
      </c>
      <c r="I32" s="238" t="s">
        <v>70</v>
      </c>
      <c r="J32" s="239">
        <f>'Юнит 09-15.02'!R37</f>
        <v>3</v>
      </c>
      <c r="K32" s="240">
        <f t="shared" si="13"/>
        <v>0.15</v>
      </c>
      <c r="L32" s="240">
        <f t="shared" ref="L32:L49" si="15">K32+L31</f>
        <v>0.70000000000000007</v>
      </c>
      <c r="M32" s="241" t="str">
        <f t="shared" si="10"/>
        <v>A</v>
      </c>
    </row>
    <row r="33" spans="2:13" ht="26.5" thickBot="1">
      <c r="B33" s="238" t="s">
        <v>62</v>
      </c>
      <c r="C33" s="239">
        <f>'Юнит 09-15.02'!AE29</f>
        <v>1950.7438926195628</v>
      </c>
      <c r="D33" s="240">
        <f t="shared" si="11"/>
        <v>0.10913734029928517</v>
      </c>
      <c r="E33" s="240">
        <f t="shared" si="14"/>
        <v>1.0821400622719661</v>
      </c>
      <c r="F33" s="241" t="str">
        <f t="shared" si="9"/>
        <v>C</v>
      </c>
      <c r="G33" s="241" t="str">
        <f t="shared" si="12"/>
        <v>B</v>
      </c>
      <c r="I33" s="238" t="s">
        <v>66</v>
      </c>
      <c r="J33" s="239">
        <f>'Юнит 09-15.02'!R33</f>
        <v>2</v>
      </c>
      <c r="K33" s="240">
        <f t="shared" si="13"/>
        <v>0.1</v>
      </c>
      <c r="L33" s="240">
        <f t="shared" si="15"/>
        <v>0.8</v>
      </c>
      <c r="M33" s="241" t="str">
        <f t="shared" si="10"/>
        <v>B</v>
      </c>
    </row>
    <row r="34" spans="2:13" ht="26.5" thickBot="1">
      <c r="B34" s="238" t="s">
        <v>66</v>
      </c>
      <c r="C34" s="239">
        <f>'Юнит 09-15.02'!AE33</f>
        <v>1741.1319825395469</v>
      </c>
      <c r="D34" s="240">
        <f t="shared" si="11"/>
        <v>9.7410282509825127E-2</v>
      </c>
      <c r="E34" s="240">
        <f t="shared" si="14"/>
        <v>1.1795503447817912</v>
      </c>
      <c r="F34" s="241" t="str">
        <f t="shared" si="9"/>
        <v>C</v>
      </c>
      <c r="G34" s="241" t="str">
        <f t="shared" si="12"/>
        <v>B</v>
      </c>
      <c r="I34" s="238" t="s">
        <v>75</v>
      </c>
      <c r="J34" s="239">
        <f>'Юнит 09-15.02'!R42</f>
        <v>2</v>
      </c>
      <c r="K34" s="240">
        <f t="shared" si="13"/>
        <v>0.1</v>
      </c>
      <c r="L34" s="240">
        <f t="shared" si="15"/>
        <v>0.9</v>
      </c>
      <c r="M34" s="241" t="str">
        <f t="shared" si="10"/>
        <v>B</v>
      </c>
    </row>
    <row r="35" spans="2:13" ht="26.5" thickBot="1">
      <c r="B35" s="238" t="s">
        <v>64</v>
      </c>
      <c r="C35" s="239">
        <f>'Юнит 09-15.02'!AE31</f>
        <v>1628.706347652824</v>
      </c>
      <c r="D35" s="240">
        <f t="shared" si="11"/>
        <v>9.1120459012534114E-2</v>
      </c>
      <c r="E35" s="240">
        <f t="shared" si="14"/>
        <v>1.2706708037943253</v>
      </c>
      <c r="F35" s="241" t="str">
        <f t="shared" si="9"/>
        <v>C</v>
      </c>
      <c r="G35" s="241" t="str">
        <f t="shared" si="12"/>
        <v>C</v>
      </c>
      <c r="I35" s="238" t="s">
        <v>62</v>
      </c>
      <c r="J35" s="239">
        <f>'Юнит 09-15.02'!R29</f>
        <v>1</v>
      </c>
      <c r="K35" s="240">
        <f t="shared" si="13"/>
        <v>0.05</v>
      </c>
      <c r="L35" s="240">
        <f t="shared" si="15"/>
        <v>0.95000000000000007</v>
      </c>
      <c r="M35" s="241" t="str">
        <f t="shared" si="10"/>
        <v>B</v>
      </c>
    </row>
    <row r="36" spans="2:13" ht="26.5" thickBot="1">
      <c r="B36" s="238" t="s">
        <v>75</v>
      </c>
      <c r="C36" s="239">
        <f>'Юнит 09-15.02'!AE42</f>
        <v>1576.2626953056479</v>
      </c>
      <c r="D36" s="240">
        <f t="shared" si="11"/>
        <v>8.8186418949968412E-2</v>
      </c>
      <c r="E36" s="240">
        <f t="shared" si="14"/>
        <v>1.3588572227442937</v>
      </c>
      <c r="F36" s="241" t="str">
        <f t="shared" si="9"/>
        <v>C</v>
      </c>
      <c r="G36" s="241" t="str">
        <f t="shared" si="12"/>
        <v>B</v>
      </c>
      <c r="I36" s="238" t="s">
        <v>64</v>
      </c>
      <c r="J36" s="239">
        <f>'Юнит 09-15.02'!R31</f>
        <v>1</v>
      </c>
      <c r="K36" s="240">
        <f t="shared" si="13"/>
        <v>0.05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09-15.02'!AE28</f>
        <v>0</v>
      </c>
      <c r="D37" s="240">
        <f t="shared" si="11"/>
        <v>0</v>
      </c>
      <c r="E37" s="240">
        <f t="shared" si="14"/>
        <v>1.3588572227442937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79</v>
      </c>
      <c r="J37" s="239">
        <f>'Юнит 09-15.02'!R46</f>
        <v>1</v>
      </c>
      <c r="K37" s="240">
        <f t="shared" si="13"/>
        <v>0.05</v>
      </c>
      <c r="L37" s="240">
        <f t="shared" si="15"/>
        <v>1.05</v>
      </c>
      <c r="M37" s="241" t="str">
        <f>_xlfn.IFS(L37&lt;80%,"A",L37&lt;=95%,"B",L37&gt;95%,"C")</f>
        <v>C</v>
      </c>
    </row>
    <row r="38" spans="2:13" ht="26.5" thickBot="1">
      <c r="B38" s="238" t="s">
        <v>65</v>
      </c>
      <c r="C38" s="239">
        <f>'Юнит 09-15.02'!AE32</f>
        <v>0</v>
      </c>
      <c r="D38" s="240">
        <f t="shared" si="11"/>
        <v>0</v>
      </c>
      <c r="E38" s="240">
        <f t="shared" si="14"/>
        <v>1.3588572227442937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61</v>
      </c>
      <c r="J38" s="239">
        <f>'Юнит 09-15.02'!R28</f>
        <v>0</v>
      </c>
      <c r="K38" s="240">
        <f t="shared" si="13"/>
        <v>0</v>
      </c>
      <c r="L38" s="240">
        <f t="shared" si="15"/>
        <v>1.05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67</v>
      </c>
      <c r="C39" s="239">
        <f>'Юнит 09-15.02'!AE34</f>
        <v>0</v>
      </c>
      <c r="D39" s="240">
        <f t="shared" si="11"/>
        <v>0</v>
      </c>
      <c r="E39" s="240">
        <f t="shared" si="14"/>
        <v>1.3588572227442937</v>
      </c>
      <c r="F39" s="241" t="str">
        <f t="shared" si="16"/>
        <v>C</v>
      </c>
      <c r="G39" s="241" t="str">
        <f t="shared" si="12"/>
        <v>C</v>
      </c>
      <c r="I39" s="238" t="s">
        <v>63</v>
      </c>
      <c r="J39" s="239">
        <f>'Юнит 09-15.02'!R30</f>
        <v>0</v>
      </c>
      <c r="K39" s="240">
        <f t="shared" si="13"/>
        <v>0</v>
      </c>
      <c r="L39" s="240">
        <f t="shared" si="15"/>
        <v>1.05</v>
      </c>
      <c r="M39" s="241" t="str">
        <f t="shared" si="17"/>
        <v>C</v>
      </c>
    </row>
    <row r="40" spans="2:13" ht="15" thickBot="1">
      <c r="B40" s="238" t="s">
        <v>68</v>
      </c>
      <c r="C40" s="239">
        <f>'Юнит 09-15.02'!AE35</f>
        <v>0</v>
      </c>
      <c r="D40" s="240">
        <f t="shared" si="11"/>
        <v>0</v>
      </c>
      <c r="E40" s="240">
        <f t="shared" si="14"/>
        <v>1.3588572227442937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09-15.02'!R32</f>
        <v>0</v>
      </c>
      <c r="K40" s="240">
        <f t="shared" si="13"/>
        <v>0</v>
      </c>
      <c r="L40" s="240">
        <f t="shared" si="15"/>
        <v>1.05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09-15.02'!AE39</f>
        <v>0</v>
      </c>
      <c r="D41" s="240">
        <f t="shared" si="11"/>
        <v>0</v>
      </c>
      <c r="E41" s="240">
        <f t="shared" si="14"/>
        <v>1.3588572227442937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09-15.02'!R34</f>
        <v>0</v>
      </c>
      <c r="K41" s="240">
        <f t="shared" si="13"/>
        <v>0</v>
      </c>
      <c r="L41" s="240">
        <f t="shared" si="15"/>
        <v>1.05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09-15.02'!AE40</f>
        <v>0</v>
      </c>
      <c r="D42" s="240">
        <f t="shared" si="11"/>
        <v>0</v>
      </c>
      <c r="E42" s="240">
        <f t="shared" si="14"/>
        <v>1.3588572227442937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09-15.02'!R35</f>
        <v>0</v>
      </c>
      <c r="K42" s="240">
        <f t="shared" si="13"/>
        <v>0</v>
      </c>
      <c r="L42" s="240">
        <f t="shared" si="15"/>
        <v>1.05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09-15.02'!AE41</f>
        <v>0</v>
      </c>
      <c r="D43" s="240">
        <f t="shared" si="11"/>
        <v>0</v>
      </c>
      <c r="E43" s="240">
        <f t="shared" si="14"/>
        <v>1.3588572227442937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'Юнит 09-15.02'!R36</f>
        <v>0</v>
      </c>
      <c r="K43" s="240">
        <f t="shared" si="13"/>
        <v>0</v>
      </c>
      <c r="L43" s="240">
        <f t="shared" si="15"/>
        <v>1.05</v>
      </c>
      <c r="M43" s="241" t="str">
        <f t="shared" si="17"/>
        <v>C</v>
      </c>
    </row>
    <row r="44" spans="2:13" ht="26.5" thickBot="1">
      <c r="B44" s="238" t="s">
        <v>63</v>
      </c>
      <c r="C44" s="239">
        <f>'Юнит 09-15.02'!AE30</f>
        <v>-113.88</v>
      </c>
      <c r="D44" s="240">
        <f t="shared" si="11"/>
        <v>-6.3711901702241712E-3</v>
      </c>
      <c r="E44" s="240">
        <f t="shared" si="14"/>
        <v>1.3524860325740695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09-15.02'!R39</f>
        <v>0</v>
      </c>
      <c r="K44" s="240">
        <f t="shared" si="13"/>
        <v>0</v>
      </c>
      <c r="L44" s="240">
        <f t="shared" si="15"/>
        <v>1.05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09-15.02'!AE43</f>
        <v>-113.88</v>
      </c>
      <c r="D45" s="240">
        <f t="shared" si="11"/>
        <v>-6.3711901702241712E-3</v>
      </c>
      <c r="E45" s="240">
        <f t="shared" si="14"/>
        <v>1.3461148424038454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09-15.02'!R40</f>
        <v>0</v>
      </c>
      <c r="K45" s="240">
        <f t="shared" si="13"/>
        <v>0</v>
      </c>
      <c r="L45" s="240">
        <f t="shared" si="15"/>
        <v>1.05</v>
      </c>
      <c r="M45" s="241" t="str">
        <f t="shared" si="17"/>
        <v>C</v>
      </c>
    </row>
    <row r="46" spans="2:13" ht="26.5" thickBot="1">
      <c r="B46" s="238" t="s">
        <v>69</v>
      </c>
      <c r="C46" s="239">
        <f>'Юнит 09-15.02'!AE36</f>
        <v>-227.76</v>
      </c>
      <c r="D46" s="240">
        <f t="shared" si="11"/>
        <v>-1.2742380340448342E-2</v>
      </c>
      <c r="E46" s="240">
        <f t="shared" si="14"/>
        <v>1.3333724620633971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09-15.02'!R41</f>
        <v>0</v>
      </c>
      <c r="K46" s="240">
        <f t="shared" si="13"/>
        <v>0</v>
      </c>
      <c r="L46" s="240">
        <f t="shared" si="15"/>
        <v>1.05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09-15.02'!AE47</f>
        <v>-227.76</v>
      </c>
      <c r="D47" s="240">
        <f t="shared" si="11"/>
        <v>-1.2742380340448342E-2</v>
      </c>
      <c r="E47" s="240">
        <f t="shared" si="14"/>
        <v>1.3206300817229488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09-15.02'!R43</f>
        <v>0</v>
      </c>
      <c r="K47" s="240">
        <f t="shared" si="13"/>
        <v>0</v>
      </c>
      <c r="L47" s="240">
        <f t="shared" si="15"/>
        <v>1.05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09-15.02'!AE38</f>
        <v>-1425.9351799344222</v>
      </c>
      <c r="D48" s="240">
        <f t="shared" si="11"/>
        <v>-7.9776116980813369E-2</v>
      </c>
      <c r="E48" s="240">
        <f t="shared" si="14"/>
        <v>1.2408539647421355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09-15.02'!R47</f>
        <v>0</v>
      </c>
      <c r="K48" s="240">
        <f t="shared" si="13"/>
        <v>0</v>
      </c>
      <c r="L48" s="240">
        <f t="shared" si="15"/>
        <v>1.05</v>
      </c>
      <c r="M48" s="241" t="str">
        <f t="shared" si="17"/>
        <v>C</v>
      </c>
    </row>
    <row r="49" spans="2:13" ht="15" thickBot="1">
      <c r="B49" s="238" t="s">
        <v>79</v>
      </c>
      <c r="C49" s="239">
        <f>'Юнит 09-15.02'!AE46</f>
        <v>-4305.0746833804369</v>
      </c>
      <c r="D49" s="240">
        <f t="shared" si="11"/>
        <v>-0.24085396474213538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71</v>
      </c>
      <c r="J49" s="239">
        <f>'Юнит 09-15.02'!R38</f>
        <v>-1</v>
      </c>
      <c r="K49" s="240">
        <f t="shared" si="13"/>
        <v>-0.05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17874.211404365145</v>
      </c>
      <c r="D50" s="248">
        <f>SUM(D30:D49)</f>
        <v>1</v>
      </c>
      <c r="J50" s="247">
        <f>SUM(J30:J49)</f>
        <v>20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87" priority="4" operator="equal">
      <formula>"C"</formula>
    </cfRule>
    <cfRule type="cellIs" dxfId="386" priority="5" operator="equal">
      <formula>"B"</formula>
    </cfRule>
    <cfRule type="cellIs" dxfId="385" priority="6" operator="equal">
      <formula>"A"</formula>
    </cfRule>
  </conditionalFormatting>
  <conditionalFormatting sqref="M30:M49 D30:D49 K30:K49 F30:G49">
    <cfRule type="cellIs" dxfId="384" priority="1" operator="equal">
      <formula>"C"</formula>
    </cfRule>
    <cfRule type="cellIs" dxfId="383" priority="2" operator="equal">
      <formula>"B"</formula>
    </cfRule>
    <cfRule type="cellIs" dxfId="382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02-08.02'!AE3</f>
        <v>10282.201829667354</v>
      </c>
      <c r="D4" s="240">
        <f>C4/C$26</f>
        <v>0.80310383368515237</v>
      </c>
      <c r="E4" s="240">
        <f>D4</f>
        <v>0.80310383368515237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02-08.02'!R3</f>
        <v>38</v>
      </c>
      <c r="K4" s="240">
        <f>J4/J$26</f>
        <v>0.6333333333333333</v>
      </c>
      <c r="L4" s="240">
        <f>K4</f>
        <v>0.6333333333333333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44</v>
      </c>
      <c r="C5" s="239">
        <f>'Юнит 02-08.02'!AE9</f>
        <v>2101.7611984532496</v>
      </c>
      <c r="D5" s="240">
        <f>C5/C$26</f>
        <v>0.1641606052799211</v>
      </c>
      <c r="E5" s="240">
        <f>D5+E4</f>
        <v>0.96726443896507353</v>
      </c>
      <c r="F5" s="241" t="str">
        <f t="shared" si="0"/>
        <v>C</v>
      </c>
      <c r="G5" s="241" t="str">
        <f>VLOOKUP(B$4:B$25,I$4:M$25,5,0)</f>
        <v>B</v>
      </c>
      <c r="I5" s="238" t="s">
        <v>42</v>
      </c>
      <c r="J5" s="239">
        <f>'Юнит 02-08.02'!R7</f>
        <v>8</v>
      </c>
      <c r="K5" s="240">
        <f>J5/J$26</f>
        <v>0.13333333333333333</v>
      </c>
      <c r="L5" s="240">
        <f>K5+L4</f>
        <v>0.76666666666666661</v>
      </c>
      <c r="M5" s="241" t="str">
        <f t="shared" si="1"/>
        <v>A</v>
      </c>
    </row>
    <row r="6" spans="2:17" ht="28.5" customHeight="1" outlineLevel="1" thickBot="1">
      <c r="B6" s="238" t="s">
        <v>55</v>
      </c>
      <c r="C6" s="239">
        <f>'Юнит 02-08.02'!AE20</f>
        <v>647.32718690618196</v>
      </c>
      <c r="D6" s="240">
        <f>C6/C$26</f>
        <v>5.0560274352229727E-2</v>
      </c>
      <c r="E6" s="240">
        <f t="shared" ref="E6:E25" si="2">D6+E5</f>
        <v>1.0178247133173033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02-08.02'!R9</f>
        <v>5</v>
      </c>
      <c r="K6" s="240">
        <f>J6/J$26</f>
        <v>8.3333333333333329E-2</v>
      </c>
      <c r="L6" s="240">
        <f t="shared" ref="L6:L25" si="3">K6+L5</f>
        <v>0.85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02-08.02'!AE4</f>
        <v>601.79719552292283</v>
      </c>
      <c r="D7" s="240">
        <f>C7/C$26</f>
        <v>4.700409920285218E-2</v>
      </c>
      <c r="E7" s="240">
        <f t="shared" si="2"/>
        <v>1.0648288125201555</v>
      </c>
      <c r="F7" s="241" t="str">
        <f t="shared" si="0"/>
        <v>C</v>
      </c>
      <c r="G7" s="241" t="str">
        <f>VLOOKUP(B$4:B$25,I$4:M$25,5,0)</f>
        <v>C</v>
      </c>
      <c r="I7" s="238" t="s">
        <v>48</v>
      </c>
      <c r="J7" s="239">
        <f>'Юнит 02-08.02'!R13</f>
        <v>3</v>
      </c>
      <c r="K7" s="240">
        <f>J7/J$26</f>
        <v>0.05</v>
      </c>
      <c r="L7" s="240">
        <f t="shared" si="3"/>
        <v>0.9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'Юнит 02-08.02'!AE5</f>
        <v>549.23742187110281</v>
      </c>
      <c r="D8" s="240">
        <f>C8/C$26</f>
        <v>4.2898854390830618E-2</v>
      </c>
      <c r="E8" s="240">
        <f t="shared" si="2"/>
        <v>1.1077276669109861</v>
      </c>
      <c r="F8" s="241" t="str">
        <f t="shared" si="0"/>
        <v>C</v>
      </c>
      <c r="G8" s="241" t="str">
        <f>VLOOKUP(B$4:B$25,I$4:M$25,5,0)</f>
        <v>B</v>
      </c>
      <c r="I8" s="238" t="s">
        <v>40</v>
      </c>
      <c r="J8" s="239">
        <f>'Юнит 02-08.02'!R5</f>
        <v>2</v>
      </c>
      <c r="K8" s="240">
        <f>J8/J$26</f>
        <v>3.3333333333333333E-2</v>
      </c>
      <c r="L8" s="240">
        <f t="shared" si="3"/>
        <v>0.93333333333333335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02-08.02'!AE8</f>
        <v>119.68725330043839</v>
      </c>
      <c r="D9" s="240">
        <f t="shared" ref="D9:D25" si="4">C9/C$26</f>
        <v>9.3483179537954715E-3</v>
      </c>
      <c r="E9" s="240">
        <f t="shared" si="2"/>
        <v>1.1170759848647815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43</v>
      </c>
      <c r="J9" s="239">
        <f>'Юнит 02-08.02'!R8</f>
        <v>2</v>
      </c>
      <c r="K9" s="240">
        <f t="shared" ref="K9:K25" si="6">J9/J$26</f>
        <v>3.3333333333333333E-2</v>
      </c>
      <c r="L9" s="240">
        <f t="shared" si="3"/>
        <v>0.96666666666666667</v>
      </c>
      <c r="M9" s="241" t="str">
        <f t="shared" si="1"/>
        <v>C</v>
      </c>
    </row>
    <row r="10" spans="2:17" ht="28.5" customHeight="1" outlineLevel="1" thickBot="1">
      <c r="B10" s="238" t="s">
        <v>51</v>
      </c>
      <c r="C10" s="239">
        <f>'Юнит 02-08.02'!AE16</f>
        <v>0</v>
      </c>
      <c r="D10" s="240">
        <f t="shared" si="4"/>
        <v>0</v>
      </c>
      <c r="E10" s="240">
        <f t="shared" si="2"/>
        <v>1.1170759848647815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02-08.02'!R4</f>
        <v>1</v>
      </c>
      <c r="K10" s="240">
        <f t="shared" si="6"/>
        <v>1.6666666666666666E-2</v>
      </c>
      <c r="L10" s="240">
        <f t="shared" si="3"/>
        <v>0.98333333333333339</v>
      </c>
      <c r="M10" s="241" t="str">
        <f t="shared" si="1"/>
        <v>C</v>
      </c>
    </row>
    <row r="11" spans="2:17" ht="28.5" customHeight="1" outlineLevel="1" thickBot="1">
      <c r="B11" s="238" t="s">
        <v>52</v>
      </c>
      <c r="C11" s="239">
        <f>'Юнит 02-08.02'!AE17</f>
        <v>0</v>
      </c>
      <c r="D11" s="240">
        <f t="shared" si="4"/>
        <v>0</v>
      </c>
      <c r="E11" s="240">
        <f>D11+E8</f>
        <v>1.1077276669109861</v>
      </c>
      <c r="F11" s="241" t="str">
        <f t="shared" si="0"/>
        <v>C</v>
      </c>
      <c r="G11" s="241" t="str">
        <f t="shared" si="5"/>
        <v>B</v>
      </c>
      <c r="I11" s="238" t="s">
        <v>55</v>
      </c>
      <c r="J11" s="239">
        <f>'Юнит 02-08.02'!R20</f>
        <v>1</v>
      </c>
      <c r="K11" s="240">
        <f t="shared" si="6"/>
        <v>1.6666666666666666E-2</v>
      </c>
      <c r="L11" s="240">
        <f>K11+L8</f>
        <v>0.95000000000000007</v>
      </c>
      <c r="M11" s="241" t="str">
        <f t="shared" si="1"/>
        <v>B</v>
      </c>
    </row>
    <row r="12" spans="2:17" ht="28.5" customHeight="1" outlineLevel="1" thickBot="1">
      <c r="B12" s="238" t="s">
        <v>53</v>
      </c>
      <c r="C12" s="239">
        <f>'Юнит 02-08.02'!AE18</f>
        <v>0</v>
      </c>
      <c r="D12" s="240">
        <f t="shared" si="4"/>
        <v>0</v>
      </c>
      <c r="E12" s="240">
        <f t="shared" si="2"/>
        <v>1.1077276669109861</v>
      </c>
      <c r="F12" s="241" t="str">
        <f t="shared" si="0"/>
        <v>C</v>
      </c>
      <c r="G12" s="241" t="str">
        <f t="shared" si="5"/>
        <v>B</v>
      </c>
      <c r="I12" s="238" t="s">
        <v>41</v>
      </c>
      <c r="J12" s="239">
        <f>'Юнит 02-08.02'!R6</f>
        <v>0</v>
      </c>
      <c r="K12" s="240">
        <f t="shared" si="6"/>
        <v>0</v>
      </c>
      <c r="L12" s="240">
        <f t="shared" si="3"/>
        <v>0.95000000000000007</v>
      </c>
      <c r="M12" s="241" t="str">
        <f t="shared" si="1"/>
        <v>B</v>
      </c>
    </row>
    <row r="13" spans="2:17" ht="15" outlineLevel="1" thickBot="1">
      <c r="B13" s="238" t="s">
        <v>56</v>
      </c>
      <c r="C13" s="239">
        <f>'Юнит 02-08.02'!AE21</f>
        <v>0</v>
      </c>
      <c r="D13" s="240">
        <f t="shared" si="4"/>
        <v>0</v>
      </c>
      <c r="E13" s="240">
        <f t="shared" si="2"/>
        <v>1.1077276669109861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45</v>
      </c>
      <c r="J13" s="239">
        <f>'Юнит 02-08.02'!R10</f>
        <v>0</v>
      </c>
      <c r="K13" s="240">
        <f t="shared" si="6"/>
        <v>0</v>
      </c>
      <c r="L13" s="240">
        <f t="shared" si="3"/>
        <v>0.95000000000000007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57</v>
      </c>
      <c r="C14" s="239">
        <f>'Юнит 02-08.02'!AE22</f>
        <v>0</v>
      </c>
      <c r="D14" s="240">
        <f t="shared" si="4"/>
        <v>0</v>
      </c>
      <c r="E14" s="240">
        <f t="shared" si="2"/>
        <v>1.1077276669109861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02-08.02'!R11</f>
        <v>0</v>
      </c>
      <c r="K14" s="240">
        <f t="shared" si="6"/>
        <v>0</v>
      </c>
      <c r="L14" s="240">
        <f t="shared" si="3"/>
        <v>0.95000000000000007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58</v>
      </c>
      <c r="C15" s="239">
        <f>'Юнит 02-08.02'!AE23</f>
        <v>0</v>
      </c>
      <c r="D15" s="240">
        <f t="shared" si="4"/>
        <v>0</v>
      </c>
      <c r="E15" s="240">
        <f t="shared" si="2"/>
        <v>1.1077276669109861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02-08.02'!R12</f>
        <v>0</v>
      </c>
      <c r="K15" s="240">
        <f t="shared" si="6"/>
        <v>0</v>
      </c>
      <c r="L15" s="240">
        <f t="shared" si="3"/>
        <v>0.95000000000000007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59</v>
      </c>
      <c r="C16" s="239">
        <f>'Юнит 02-08.02'!AE24</f>
        <v>0</v>
      </c>
      <c r="D16" s="240">
        <f t="shared" si="4"/>
        <v>0</v>
      </c>
      <c r="E16" s="240">
        <f t="shared" si="2"/>
        <v>1.1077276669109861</v>
      </c>
      <c r="F16" s="241" t="str">
        <f t="shared" si="7"/>
        <v>C</v>
      </c>
      <c r="G16" s="241" t="str">
        <f t="shared" si="5"/>
        <v>B</v>
      </c>
      <c r="I16" s="238" t="s">
        <v>49</v>
      </c>
      <c r="J16" s="239">
        <f>'Юнит 02-08.02'!R14</f>
        <v>0</v>
      </c>
      <c r="K16" s="240">
        <f t="shared" si="6"/>
        <v>0</v>
      </c>
      <c r="L16" s="240">
        <f t="shared" si="3"/>
        <v>0.95000000000000007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46</v>
      </c>
      <c r="C17" s="239">
        <f>'Юнит 02-08.02'!AE11</f>
        <v>-93.54</v>
      </c>
      <c r="D17" s="240">
        <f t="shared" si="4"/>
        <v>-7.3060550500144662E-3</v>
      </c>
      <c r="E17" s="240">
        <f t="shared" si="2"/>
        <v>1.1004216118609718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02-08.02'!R15</f>
        <v>0</v>
      </c>
      <c r="K17" s="240">
        <f t="shared" si="6"/>
        <v>0</v>
      </c>
      <c r="L17" s="240">
        <f t="shared" si="3"/>
        <v>0.95000000000000007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47</v>
      </c>
      <c r="C18" s="239">
        <f>'Юнит 02-08.02'!AE12</f>
        <v>-93.54</v>
      </c>
      <c r="D18" s="240">
        <f t="shared" si="4"/>
        <v>-7.3060550500144662E-3</v>
      </c>
      <c r="E18" s="240">
        <f t="shared" si="2"/>
        <v>1.0931155568109574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02-08.02'!R16</f>
        <v>0</v>
      </c>
      <c r="K18" s="240">
        <f t="shared" si="6"/>
        <v>0</v>
      </c>
      <c r="L18" s="240">
        <f t="shared" si="3"/>
        <v>0.95000000000000007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49</v>
      </c>
      <c r="C19" s="239">
        <f>'Юнит 02-08.02'!AE14</f>
        <v>-93.54</v>
      </c>
      <c r="D19" s="240">
        <f t="shared" si="4"/>
        <v>-7.3060550500144662E-3</v>
      </c>
      <c r="E19" s="240">
        <f t="shared" si="2"/>
        <v>1.085809501760943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02-08.02'!R17</f>
        <v>0</v>
      </c>
      <c r="K19" s="240">
        <f t="shared" si="6"/>
        <v>0</v>
      </c>
      <c r="L19" s="240">
        <f t="shared" si="3"/>
        <v>0.95000000000000007</v>
      </c>
      <c r="M19" s="241" t="str">
        <f t="shared" si="8"/>
        <v>B</v>
      </c>
      <c r="P19" s="246"/>
      <c r="Q19" s="240"/>
    </row>
    <row r="20" spans="2:17" ht="26.5" outlineLevel="1" thickBot="1">
      <c r="B20" s="238" t="s">
        <v>50</v>
      </c>
      <c r="C20" s="239">
        <f>'Юнит 02-08.02'!AE15</f>
        <v>-93.54</v>
      </c>
      <c r="D20" s="240">
        <f t="shared" si="4"/>
        <v>-7.3060550500144662E-3</v>
      </c>
      <c r="E20" s="240">
        <f t="shared" si="2"/>
        <v>1.0785034467109287</v>
      </c>
      <c r="F20" s="241" t="str">
        <f t="shared" si="7"/>
        <v>C</v>
      </c>
      <c r="G20" s="241" t="str">
        <f t="shared" si="5"/>
        <v>B</v>
      </c>
      <c r="I20" s="238" t="s">
        <v>53</v>
      </c>
      <c r="J20" s="239">
        <f>'Юнит 02-08.02'!R18</f>
        <v>0</v>
      </c>
      <c r="K20" s="240">
        <f t="shared" si="6"/>
        <v>0</v>
      </c>
      <c r="L20" s="240">
        <f t="shared" si="3"/>
        <v>0.95000000000000007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42</v>
      </c>
      <c r="C21" s="239">
        <f>'Юнит 02-08.02'!AE7</f>
        <v>-28.274503209505653</v>
      </c>
      <c r="D21" s="240">
        <f t="shared" si="4"/>
        <v>-2.2084143356901754E-3</v>
      </c>
      <c r="E21" s="240">
        <f t="shared" si="2"/>
        <v>1.0762950323752385</v>
      </c>
      <c r="F21" s="241" t="str">
        <f t="shared" si="7"/>
        <v>C</v>
      </c>
      <c r="G21" s="241" t="str">
        <f t="shared" si="5"/>
        <v>A</v>
      </c>
      <c r="I21" s="238" t="s">
        <v>54</v>
      </c>
      <c r="J21" s="239">
        <f>'Юнит 02-08.02'!R19</f>
        <v>0</v>
      </c>
      <c r="K21" s="240">
        <f t="shared" si="6"/>
        <v>0</v>
      </c>
      <c r="L21" s="240">
        <f t="shared" si="3"/>
        <v>0.95000000000000007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54</v>
      </c>
      <c r="C22" s="239">
        <f>'Юнит 02-08.02'!AE19</f>
        <v>-113.88</v>
      </c>
      <c r="D22" s="240">
        <f t="shared" si="4"/>
        <v>-8.8947353976442951E-3</v>
      </c>
      <c r="E22" s="240">
        <f t="shared" si="2"/>
        <v>1.0674002969775942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02-08.02'!R21</f>
        <v>0</v>
      </c>
      <c r="K22" s="240">
        <f t="shared" si="6"/>
        <v>0</v>
      </c>
      <c r="L22" s="240">
        <f t="shared" si="3"/>
        <v>0.95000000000000007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41</v>
      </c>
      <c r="C23" s="239">
        <f>'Юнит 02-08.02'!AE6</f>
        <v>-263.94</v>
      </c>
      <c r="D23" s="240">
        <f t="shared" si="4"/>
        <v>-2.0615353537532799E-2</v>
      </c>
      <c r="E23" s="240">
        <f t="shared" si="2"/>
        <v>1.0467849434400613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02-08.02'!R22</f>
        <v>0</v>
      </c>
      <c r="K23" s="240">
        <f t="shared" si="6"/>
        <v>0</v>
      </c>
      <c r="L23" s="240">
        <f t="shared" si="3"/>
        <v>0.95000000000000007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02-08.02'!AE13</f>
        <v>-258.67858027854771</v>
      </c>
      <c r="D24" s="240">
        <f t="shared" si="4"/>
        <v>-2.0204403974499206E-2</v>
      </c>
      <c r="E24" s="240">
        <f t="shared" si="2"/>
        <v>1.026580539465562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02-08.02'!R23</f>
        <v>0</v>
      </c>
      <c r="K24" s="240">
        <f t="shared" si="6"/>
        <v>0</v>
      </c>
      <c r="L24" s="240">
        <f t="shared" si="3"/>
        <v>0.95000000000000007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45</v>
      </c>
      <c r="C25" s="239">
        <f>'Юнит 02-08.02'!AE10</f>
        <v>-460</v>
      </c>
      <c r="D25" s="240">
        <f t="shared" si="4"/>
        <v>-3.5928857419357002E-2</v>
      </c>
      <c r="E25" s="240">
        <f t="shared" si="2"/>
        <v>0.99065168204620502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02-08.02'!R24</f>
        <v>0</v>
      </c>
      <c r="K25" s="240">
        <f t="shared" si="6"/>
        <v>0</v>
      </c>
      <c r="L25" s="240">
        <f t="shared" si="3"/>
        <v>0.95000000000000007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12803.079002233195</v>
      </c>
      <c r="D26" s="248">
        <f>SUM(D4:D25)</f>
        <v>1.0000000000000004</v>
      </c>
      <c r="J26" s="247">
        <f>SUM(J4:J25)</f>
        <v>60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02-08.02'!AE46</f>
        <v>7804.8634100485015</v>
      </c>
      <c r="D30" s="240">
        <f>C30/C$50</f>
        <v>0.48315586863672344</v>
      </c>
      <c r="E30" s="240">
        <f>D30</f>
        <v>0.48315586863672344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02-08.02'!R46</f>
        <v>7</v>
      </c>
      <c r="K30" s="240">
        <f>J30/J$50</f>
        <v>0.30434782608695654</v>
      </c>
      <c r="L30" s="240">
        <f>K30</f>
        <v>0.30434782608695654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67</v>
      </c>
      <c r="C31" s="239">
        <f>'Юнит 02-08.02'!AE34</f>
        <v>3279.9222043890954</v>
      </c>
      <c r="D31" s="240">
        <f t="shared" ref="D31:D49" si="11">C31/C$50</f>
        <v>0.20304181873089852</v>
      </c>
      <c r="E31" s="240">
        <f>D31+E30</f>
        <v>0.68619768736762199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77</v>
      </c>
      <c r="J31" s="239">
        <f>'Юнит 02-08.02'!R44</f>
        <v>6</v>
      </c>
      <c r="K31" s="240">
        <f t="shared" ref="K31:K49" si="13">J31/J$50</f>
        <v>0.2608695652173913</v>
      </c>
      <c r="L31" s="240">
        <f>K31+L30</f>
        <v>0.56521739130434789</v>
      </c>
      <c r="M31" s="241" t="str">
        <f t="shared" si="10"/>
        <v>A</v>
      </c>
    </row>
    <row r="32" spans="2:17" ht="15" thickBot="1">
      <c r="B32" s="238" t="s">
        <v>70</v>
      </c>
      <c r="C32" s="239">
        <f>'Юнит 02-08.02'!AE37</f>
        <v>3060.0831800309315</v>
      </c>
      <c r="D32" s="240">
        <f t="shared" si="11"/>
        <v>0.18943280225057571</v>
      </c>
      <c r="E32" s="240">
        <f t="shared" ref="E32:E49" si="14">D32+E31</f>
        <v>0.87563048961819767</v>
      </c>
      <c r="F32" s="241" t="str">
        <f t="shared" si="9"/>
        <v>B</v>
      </c>
      <c r="G32" s="241" t="str">
        <f t="shared" si="12"/>
        <v>A</v>
      </c>
      <c r="I32" s="238" t="s">
        <v>67</v>
      </c>
      <c r="J32" s="239">
        <f>'Юнит 02-08.02'!R34</f>
        <v>2</v>
      </c>
      <c r="K32" s="240">
        <f t="shared" si="13"/>
        <v>8.6956521739130432E-2</v>
      </c>
      <c r="L32" s="240">
        <f t="shared" ref="L32:L49" si="15">K32+L31</f>
        <v>0.65217391304347827</v>
      </c>
      <c r="M32" s="241" t="str">
        <f t="shared" si="10"/>
        <v>A</v>
      </c>
    </row>
    <row r="33" spans="2:13" ht="26.5" thickBot="1">
      <c r="B33" s="238" t="s">
        <v>76</v>
      </c>
      <c r="C33" s="239">
        <f>'Юнит 02-08.02'!AE43</f>
        <v>1455.7640827932753</v>
      </c>
      <c r="D33" s="240">
        <f t="shared" si="11"/>
        <v>9.0118292018611643E-2</v>
      </c>
      <c r="E33" s="240">
        <f t="shared" si="14"/>
        <v>0.96574878163680933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02-08.02'!R37</f>
        <v>2</v>
      </c>
      <c r="K33" s="240">
        <f t="shared" si="13"/>
        <v>8.6956521739130432E-2</v>
      </c>
      <c r="L33" s="240">
        <f t="shared" si="15"/>
        <v>0.73913043478260865</v>
      </c>
      <c r="M33" s="241" t="str">
        <f t="shared" si="10"/>
        <v>A</v>
      </c>
    </row>
    <row r="34" spans="2:13" ht="26.5" thickBot="1">
      <c r="B34" s="238" t="s">
        <v>77</v>
      </c>
      <c r="C34" s="239">
        <f>'Юнит 02-08.02'!AE44</f>
        <v>1463.1581854954945</v>
      </c>
      <c r="D34" s="240">
        <f t="shared" si="11"/>
        <v>9.0576019966711344E-2</v>
      </c>
      <c r="E34" s="240">
        <f t="shared" si="14"/>
        <v>1.0563248016035207</v>
      </c>
      <c r="F34" s="241" t="str">
        <f t="shared" si="9"/>
        <v>C</v>
      </c>
      <c r="G34" s="241" t="str">
        <f t="shared" si="12"/>
        <v>A</v>
      </c>
      <c r="I34" s="238" t="s">
        <v>78</v>
      </c>
      <c r="J34" s="239">
        <f>'Юнит 02-08.02'!R45</f>
        <v>2</v>
      </c>
      <c r="K34" s="240">
        <f t="shared" si="13"/>
        <v>8.6956521739130432E-2</v>
      </c>
      <c r="L34" s="240">
        <f t="shared" si="15"/>
        <v>0.82608695652173902</v>
      </c>
      <c r="M34" s="241" t="str">
        <f t="shared" si="10"/>
        <v>B</v>
      </c>
    </row>
    <row r="35" spans="2:13" ht="26.5" thickBot="1">
      <c r="B35" s="238" t="s">
        <v>72</v>
      </c>
      <c r="C35" s="239">
        <f>'Юнит 02-08.02'!AE39</f>
        <v>1145.3410571380628</v>
      </c>
      <c r="D35" s="240">
        <f t="shared" si="11"/>
        <v>7.0901721692449834E-2</v>
      </c>
      <c r="E35" s="240">
        <f t="shared" si="14"/>
        <v>1.1272265232959706</v>
      </c>
      <c r="F35" s="241" t="str">
        <f t="shared" si="9"/>
        <v>C</v>
      </c>
      <c r="G35" s="241" t="str">
        <f t="shared" si="12"/>
        <v>B</v>
      </c>
      <c r="I35" s="238" t="s">
        <v>71</v>
      </c>
      <c r="J35" s="239">
        <f>'Юнит 02-08.02'!R38</f>
        <v>1</v>
      </c>
      <c r="K35" s="240">
        <f t="shared" si="13"/>
        <v>4.3478260869565216E-2</v>
      </c>
      <c r="L35" s="240">
        <f t="shared" si="15"/>
        <v>0.86956521739130421</v>
      </c>
      <c r="M35" s="241" t="str">
        <f t="shared" si="10"/>
        <v>B</v>
      </c>
    </row>
    <row r="36" spans="2:13" ht="26.5" thickBot="1">
      <c r="B36" s="238" t="s">
        <v>78</v>
      </c>
      <c r="C36" s="239">
        <f>'Юнит 02-08.02'!AE45</f>
        <v>1169.3962362982475</v>
      </c>
      <c r="D36" s="240">
        <f t="shared" si="11"/>
        <v>7.2390844611293956E-2</v>
      </c>
      <c r="E36" s="240">
        <f t="shared" si="14"/>
        <v>1.1996173679072646</v>
      </c>
      <c r="F36" s="241" t="str">
        <f t="shared" si="9"/>
        <v>C</v>
      </c>
      <c r="G36" s="241" t="str">
        <f t="shared" si="12"/>
        <v>B</v>
      </c>
      <c r="I36" s="238" t="s">
        <v>72</v>
      </c>
      <c r="J36" s="239">
        <f>'Юнит 02-08.02'!R39</f>
        <v>1</v>
      </c>
      <c r="K36" s="240">
        <f t="shared" si="13"/>
        <v>4.3478260869565216E-2</v>
      </c>
      <c r="L36" s="240">
        <f t="shared" si="15"/>
        <v>0.9130434782608694</v>
      </c>
      <c r="M36" s="241" t="str">
        <f t="shared" si="10"/>
        <v>B</v>
      </c>
    </row>
    <row r="37" spans="2:13" ht="26.5" thickBot="1">
      <c r="B37" s="238" t="s">
        <v>71</v>
      </c>
      <c r="C37" s="239">
        <f>'Юнит 02-08.02'!AE38</f>
        <v>947.91203277989678</v>
      </c>
      <c r="D37" s="240">
        <f t="shared" si="11"/>
        <v>5.867998420053417E-2</v>
      </c>
      <c r="E37" s="240">
        <f t="shared" si="14"/>
        <v>1.2582973521077987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75</v>
      </c>
      <c r="J37" s="239">
        <f>'Юнит 02-08.02'!R42</f>
        <v>1</v>
      </c>
      <c r="K37" s="240">
        <f t="shared" si="13"/>
        <v>4.3478260869565216E-2</v>
      </c>
      <c r="L37" s="240">
        <f t="shared" si="15"/>
        <v>0.95652173913043459</v>
      </c>
      <c r="M37" s="241" t="str">
        <f>_xlfn.IFS(L37&lt;80%,"A",L37&lt;=95%,"B",L37&gt;95%,"C")</f>
        <v>C</v>
      </c>
    </row>
    <row r="38" spans="2:13" ht="26.5" thickBot="1">
      <c r="B38" s="238" t="s">
        <v>63</v>
      </c>
      <c r="C38" s="239">
        <f>'Юнит 02-08.02'!AE30</f>
        <v>0</v>
      </c>
      <c r="D38" s="240">
        <f t="shared" si="11"/>
        <v>0</v>
      </c>
      <c r="E38" s="240">
        <f t="shared" si="14"/>
        <v>1.2582973521077987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76</v>
      </c>
      <c r="J38" s="239">
        <f>'Юнит 02-08.02'!R43</f>
        <v>1</v>
      </c>
      <c r="K38" s="240">
        <f t="shared" si="13"/>
        <v>4.3478260869565216E-2</v>
      </c>
      <c r="L38" s="240">
        <f t="shared" si="15"/>
        <v>0.99999999999999978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64</v>
      </c>
      <c r="C39" s="239">
        <f>'Юнит 02-08.02'!AE31</f>
        <v>0</v>
      </c>
      <c r="D39" s="240">
        <f t="shared" si="11"/>
        <v>0</v>
      </c>
      <c r="E39" s="240">
        <f t="shared" si="14"/>
        <v>1.2582973521077987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'Юнит 02-08.02'!R28</f>
        <v>0</v>
      </c>
      <c r="K39" s="240">
        <f t="shared" si="13"/>
        <v>0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65</v>
      </c>
      <c r="C40" s="239">
        <f>'Юнит 02-08.02'!AE32</f>
        <v>0</v>
      </c>
      <c r="D40" s="240">
        <f t="shared" si="11"/>
        <v>0</v>
      </c>
      <c r="E40" s="240">
        <f t="shared" si="14"/>
        <v>1.2582973521077987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02-08.02'!R29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26.5" thickBot="1">
      <c r="B41" s="238" t="s">
        <v>68</v>
      </c>
      <c r="C41" s="239">
        <f>'Юнит 02-08.02'!AE35</f>
        <v>0</v>
      </c>
      <c r="D41" s="240">
        <f t="shared" si="11"/>
        <v>0</v>
      </c>
      <c r="E41" s="240">
        <f t="shared" si="14"/>
        <v>1.2582973521077987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'Юнит 02-08.02'!R30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02-08.02'!AE40</f>
        <v>0</v>
      </c>
      <c r="D42" s="240">
        <f t="shared" si="11"/>
        <v>0</v>
      </c>
      <c r="E42" s="240">
        <f t="shared" si="14"/>
        <v>1.2582973521077987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'Юнит 02-08.02'!R31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02-08.02'!AE41</f>
        <v>0</v>
      </c>
      <c r="D43" s="240">
        <f t="shared" si="11"/>
        <v>0</v>
      </c>
      <c r="E43" s="240">
        <f t="shared" si="14"/>
        <v>1.2582973521077987</v>
      </c>
      <c r="F43" s="241" t="str">
        <f t="shared" si="16"/>
        <v>C</v>
      </c>
      <c r="G43" s="241" t="str">
        <f t="shared" si="12"/>
        <v>C</v>
      </c>
      <c r="I43" s="238" t="s">
        <v>65</v>
      </c>
      <c r="J43" s="239">
        <f>'Юнит 02-08.02'!R32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61</v>
      </c>
      <c r="C44" s="239">
        <f>'Юнит 02-08.02'!AE28</f>
        <v>-113.88</v>
      </c>
      <c r="D44" s="240">
        <f t="shared" si="11"/>
        <v>-7.0496801070869921E-3</v>
      </c>
      <c r="E44" s="240">
        <f t="shared" si="14"/>
        <v>1.2512476720007117</v>
      </c>
      <c r="F44" s="241" t="str">
        <f t="shared" si="16"/>
        <v>C</v>
      </c>
      <c r="G44" s="241" t="str">
        <f t="shared" si="12"/>
        <v>C</v>
      </c>
      <c r="I44" s="238" t="s">
        <v>66</v>
      </c>
      <c r="J44" s="239">
        <f>'Юнит 02-08.02'!R33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62</v>
      </c>
      <c r="C45" s="239">
        <f>'Юнит 02-08.02'!AE29</f>
        <v>-113.88</v>
      </c>
      <c r="D45" s="240">
        <f t="shared" si="11"/>
        <v>-7.0496801070869921E-3</v>
      </c>
      <c r="E45" s="240">
        <f t="shared" si="14"/>
        <v>1.2441979918936248</v>
      </c>
      <c r="F45" s="241" t="str">
        <f t="shared" si="16"/>
        <v>C</v>
      </c>
      <c r="G45" s="241" t="str">
        <f t="shared" si="12"/>
        <v>C</v>
      </c>
      <c r="I45" s="238" t="s">
        <v>68</v>
      </c>
      <c r="J45" s="239">
        <f>'Юнит 02-08.02'!R35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69</v>
      </c>
      <c r="C46" s="239">
        <f>'Юнит 02-08.02'!AE36</f>
        <v>-113.88</v>
      </c>
      <c r="D46" s="240">
        <f t="shared" si="11"/>
        <v>-7.0496801070869921E-3</v>
      </c>
      <c r="E46" s="240">
        <f t="shared" si="14"/>
        <v>1.2371483117865378</v>
      </c>
      <c r="F46" s="241" t="str">
        <f t="shared" si="16"/>
        <v>C</v>
      </c>
      <c r="G46" s="241" t="str">
        <f t="shared" si="12"/>
        <v>C</v>
      </c>
      <c r="I46" s="238" t="s">
        <v>69</v>
      </c>
      <c r="J46" s="239">
        <f>'Юнит 02-08.02'!R36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02-08.02'!AE47</f>
        <v>-113.88</v>
      </c>
      <c r="D47" s="240">
        <f t="shared" si="11"/>
        <v>-7.0496801070869921E-3</v>
      </c>
      <c r="E47" s="240">
        <f t="shared" si="14"/>
        <v>1.2300986316794509</v>
      </c>
      <c r="F47" s="241" t="str">
        <f t="shared" si="16"/>
        <v>C</v>
      </c>
      <c r="G47" s="241" t="str">
        <f t="shared" si="12"/>
        <v>C</v>
      </c>
      <c r="I47" s="238" t="s">
        <v>73</v>
      </c>
      <c r="J47" s="239">
        <f>'Юнит 02-08.02'!R40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66</v>
      </c>
      <c r="C48" s="239">
        <f>'Юнит 02-08.02'!AE33</f>
        <v>-227.76</v>
      </c>
      <c r="D48" s="240">
        <f t="shared" si="11"/>
        <v>-1.4099360214173984E-2</v>
      </c>
      <c r="E48" s="240">
        <f t="shared" si="14"/>
        <v>1.215999271465277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02-08.02'!R41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75</v>
      </c>
      <c r="C49" s="239">
        <f>'Юнит 02-08.02'!AE42</f>
        <v>-3489.2359172067245</v>
      </c>
      <c r="D49" s="240">
        <f t="shared" si="11"/>
        <v>-0.21599927146527645</v>
      </c>
      <c r="E49" s="240">
        <f t="shared" si="14"/>
        <v>1.0000000000000004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02-08.02'!R47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16153.924471766777</v>
      </c>
      <c r="D50" s="248">
        <f>SUM(D30:D49)</f>
        <v>1.0000000000000004</v>
      </c>
      <c r="J50" s="247">
        <f>SUM(J30:J49)</f>
        <v>23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1" priority="4" operator="equal">
      <formula>"C"</formula>
    </cfRule>
    <cfRule type="cellIs" dxfId="380" priority="5" operator="equal">
      <formula>"B"</formula>
    </cfRule>
    <cfRule type="cellIs" dxfId="379" priority="6" operator="equal">
      <formula>"A"</formula>
    </cfRule>
  </conditionalFormatting>
  <conditionalFormatting sqref="M30:M49 D30:D49 K30:K49 F30:G49">
    <cfRule type="cellIs" dxfId="378" priority="1" operator="equal">
      <formula>"C"</formula>
    </cfRule>
    <cfRule type="cellIs" dxfId="377" priority="2" operator="equal">
      <formula>"B"</formula>
    </cfRule>
    <cfRule type="cellIs" dxfId="376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ЯНВАРЬ!AE3</f>
        <v>40731.919000560774</v>
      </c>
      <c r="D4" s="240">
        <f>C4/C$26</f>
        <v>0.63166594809592336</v>
      </c>
      <c r="E4" s="240">
        <f>D4</f>
        <v>0.63166594809592336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ЯНВАРЬ!R3</f>
        <v>174</v>
      </c>
      <c r="K4" s="240">
        <f>J4/J$26</f>
        <v>0.64444444444444449</v>
      </c>
      <c r="L4" s="240">
        <f>K4</f>
        <v>0.64444444444444449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ЯНВАРЬ!AE6</f>
        <v>7328.910100482316</v>
      </c>
      <c r="D5" s="240">
        <f>C5/C$26</f>
        <v>0.1136559008444266</v>
      </c>
      <c r="E5" s="240">
        <f>D5+E4</f>
        <v>0.74532184894034992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ЯНВАРЬ!R6</f>
        <v>33</v>
      </c>
      <c r="K5" s="240">
        <f>J5/J$26</f>
        <v>0.12222222222222222</v>
      </c>
      <c r="L5" s="240">
        <f>K5+L4</f>
        <v>0.76666666666666672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ЯНВАРЬ!AE7</f>
        <v>5299.7732224332403</v>
      </c>
      <c r="D6" s="240">
        <f>C6/C$26</f>
        <v>8.2188277876021273E-2</v>
      </c>
      <c r="E6" s="240">
        <f t="shared" ref="E6:E25" si="2">D6+E5</f>
        <v>0.82751012681637115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ЯНВАРЬ!R7</f>
        <v>12</v>
      </c>
      <c r="K6" s="240">
        <f>J6/J$26</f>
        <v>4.4444444444444446E-2</v>
      </c>
      <c r="L6" s="240">
        <f t="shared" ref="L6:L25" si="3">K6+L5</f>
        <v>0.81111111111111112</v>
      </c>
      <c r="M6" s="241" t="str">
        <f t="shared" si="1"/>
        <v>B</v>
      </c>
    </row>
    <row r="7" spans="2:17" ht="28.5" customHeight="1" outlineLevel="1" thickBot="1">
      <c r="B7" s="238" t="s">
        <v>43</v>
      </c>
      <c r="C7" s="239">
        <f>ЯНВАРЬ!AE8</f>
        <v>1731.7420827995447</v>
      </c>
      <c r="D7" s="240">
        <f>C7/C$26</f>
        <v>2.6855658447472692E-2</v>
      </c>
      <c r="E7" s="240">
        <f t="shared" si="2"/>
        <v>0.85436578526384388</v>
      </c>
      <c r="F7" s="241" t="str">
        <f t="shared" si="0"/>
        <v>B</v>
      </c>
      <c r="G7" s="241" t="str">
        <f>VLOOKUP(B$4:B$25,I$4:M$25,5,0)</f>
        <v>B</v>
      </c>
      <c r="I7" s="238" t="s">
        <v>44</v>
      </c>
      <c r="J7" s="239">
        <f>ЯНВАРЬ!R9</f>
        <v>11</v>
      </c>
      <c r="K7" s="240">
        <f>J7/J$26</f>
        <v>4.0740740740740744E-2</v>
      </c>
      <c r="L7" s="240">
        <f t="shared" si="3"/>
        <v>0.85185185185185186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ЯНВАРЬ!AE5</f>
        <v>1728.3092522038128</v>
      </c>
      <c r="D8" s="240">
        <f>C8/C$26</f>
        <v>2.6802422502638475E-2</v>
      </c>
      <c r="E8" s="240">
        <f t="shared" si="2"/>
        <v>0.8811682077664823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ЯНВАРЬ!R4</f>
        <v>9</v>
      </c>
      <c r="K8" s="240">
        <f>J8/J$26</f>
        <v>3.3333333333333333E-2</v>
      </c>
      <c r="L8" s="240">
        <f t="shared" si="3"/>
        <v>0.88518518518518519</v>
      </c>
      <c r="M8" s="241" t="str">
        <f t="shared" si="1"/>
        <v>B</v>
      </c>
    </row>
    <row r="9" spans="2:17" ht="28.5" customHeight="1" outlineLevel="1" thickBot="1">
      <c r="B9" s="238" t="s">
        <v>55</v>
      </c>
      <c r="C9" s="239">
        <f>ЯНВАРЬ!AE20</f>
        <v>1673.6071353687944</v>
      </c>
      <c r="D9" s="240">
        <f t="shared" ref="D9:D25" si="4">C9/C$26</f>
        <v>2.5954108321983981E-2</v>
      </c>
      <c r="E9" s="240">
        <f t="shared" si="2"/>
        <v>0.90712231608846627</v>
      </c>
      <c r="F9" s="241" t="str">
        <f t="shared" si="0"/>
        <v>B</v>
      </c>
      <c r="G9" s="241" t="str">
        <f t="shared" ref="G9:G25" si="5">VLOOKUP(B$4:B$25,I$4:M$25,5,0)</f>
        <v>C</v>
      </c>
      <c r="I9" s="238" t="s">
        <v>48</v>
      </c>
      <c r="J9" s="239">
        <f>ЯНВАРЬ!R13</f>
        <v>5</v>
      </c>
      <c r="K9" s="240">
        <f t="shared" ref="K9:K25" si="6">J9/J$26</f>
        <v>1.8518518518518517E-2</v>
      </c>
      <c r="L9" s="240">
        <f t="shared" si="3"/>
        <v>0.90370370370370368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ЯНВАРЬ!AE14</f>
        <v>1541.0225864420067</v>
      </c>
      <c r="D10" s="240">
        <f t="shared" si="4"/>
        <v>2.3898002278967531E-2</v>
      </c>
      <c r="E10" s="240">
        <f t="shared" si="2"/>
        <v>0.93102031836743382</v>
      </c>
      <c r="F10" s="241" t="str">
        <f t="shared" si="0"/>
        <v>B</v>
      </c>
      <c r="G10" s="241" t="str">
        <f t="shared" si="5"/>
        <v>B</v>
      </c>
      <c r="I10" s="238" t="s">
        <v>49</v>
      </c>
      <c r="J10" s="239">
        <f>ЯНВАРЬ!R14</f>
        <v>5</v>
      </c>
      <c r="K10" s="240">
        <f t="shared" si="6"/>
        <v>1.8518518518518517E-2</v>
      </c>
      <c r="L10" s="240">
        <f t="shared" si="3"/>
        <v>0.92222222222222217</v>
      </c>
      <c r="M10" s="241" t="str">
        <f t="shared" si="1"/>
        <v>B</v>
      </c>
    </row>
    <row r="11" spans="2:17" ht="28.5" customHeight="1" outlineLevel="1" thickBot="1">
      <c r="B11" s="238" t="s">
        <v>47</v>
      </c>
      <c r="C11" s="239">
        <f>ЯНВАРЬ!AE12</f>
        <v>1475.3243634144055</v>
      </c>
      <c r="D11" s="240">
        <f t="shared" si="4"/>
        <v>2.2879161739282283E-2</v>
      </c>
      <c r="E11" s="240">
        <f>D11+E8</f>
        <v>0.90404736950576459</v>
      </c>
      <c r="F11" s="241" t="str">
        <f t="shared" si="0"/>
        <v>B</v>
      </c>
      <c r="G11" s="241" t="str">
        <f t="shared" si="5"/>
        <v>B</v>
      </c>
      <c r="I11" s="238" t="s">
        <v>40</v>
      </c>
      <c r="J11" s="239">
        <f>ЯНВАРЬ!R5</f>
        <v>4</v>
      </c>
      <c r="K11" s="240">
        <f t="shared" si="6"/>
        <v>1.4814814814814815E-2</v>
      </c>
      <c r="L11" s="240">
        <f>K11+L8</f>
        <v>0.9</v>
      </c>
      <c r="M11" s="241" t="str">
        <f t="shared" si="1"/>
        <v>B</v>
      </c>
    </row>
    <row r="12" spans="2:17" ht="28.5" customHeight="1" outlineLevel="1" thickBot="1">
      <c r="B12" s="238" t="s">
        <v>51</v>
      </c>
      <c r="C12" s="239">
        <f>ЯНВАРЬ!AE16</f>
        <v>1147.4323688149975</v>
      </c>
      <c r="D12" s="240">
        <f t="shared" si="4"/>
        <v>1.7794250133746414E-2</v>
      </c>
      <c r="E12" s="240">
        <f t="shared" si="2"/>
        <v>0.92184161963951095</v>
      </c>
      <c r="F12" s="241" t="str">
        <f t="shared" si="0"/>
        <v>B</v>
      </c>
      <c r="G12" s="241" t="str">
        <f t="shared" si="5"/>
        <v>B</v>
      </c>
      <c r="I12" s="238" t="s">
        <v>47</v>
      </c>
      <c r="J12" s="239">
        <f>ЯНВАРЬ!R12</f>
        <v>4</v>
      </c>
      <c r="K12" s="240">
        <f t="shared" si="6"/>
        <v>1.4814814814814815E-2</v>
      </c>
      <c r="L12" s="240">
        <f t="shared" si="3"/>
        <v>0.91481481481481486</v>
      </c>
      <c r="M12" s="241" t="str">
        <f t="shared" si="1"/>
        <v>B</v>
      </c>
    </row>
    <row r="13" spans="2:17" ht="15" outlineLevel="1" thickBot="1">
      <c r="B13" s="238" t="s">
        <v>54</v>
      </c>
      <c r="C13" s="239">
        <f>ЯНВАРЬ!AE19</f>
        <v>935.83469337117856</v>
      </c>
      <c r="D13" s="240">
        <f t="shared" si="4"/>
        <v>1.4512817548351327E-2</v>
      </c>
      <c r="E13" s="240">
        <f t="shared" si="2"/>
        <v>0.93635443718786227</v>
      </c>
      <c r="F13" s="241" t="str">
        <f>IF(AND(E13&lt;=0),"C",IF(E13&lt;=0.8,"A",IF(E13&lt;=0.95,"B","C")))</f>
        <v>B</v>
      </c>
      <c r="G13" s="241" t="str">
        <f t="shared" si="5"/>
        <v>C</v>
      </c>
      <c r="I13" s="238" t="s">
        <v>51</v>
      </c>
      <c r="J13" s="239">
        <f>ЯНВАРЬ!R16</f>
        <v>4</v>
      </c>
      <c r="K13" s="240">
        <f t="shared" si="6"/>
        <v>1.4814814814814815E-2</v>
      </c>
      <c r="L13" s="240">
        <f t="shared" si="3"/>
        <v>0.92962962962962969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>
        <f>ЯНВАРЬ!AE13</f>
        <v>775.66419484038784</v>
      </c>
      <c r="D14" s="240">
        <f t="shared" si="4"/>
        <v>1.2028911749313091E-2</v>
      </c>
      <c r="E14" s="240">
        <f t="shared" si="2"/>
        <v>0.94838334893717535</v>
      </c>
      <c r="F14" s="241" t="str">
        <f t="shared" ref="F14:F25" si="7">IF(AND(E14&lt;=0),"C",IF(E14&lt;=0.8,"A",IF(E14&lt;=0.95,"B","C")))</f>
        <v>B</v>
      </c>
      <c r="G14" s="241" t="str">
        <f t="shared" si="5"/>
        <v>B</v>
      </c>
      <c r="I14" s="238" t="s">
        <v>43</v>
      </c>
      <c r="J14" s="239">
        <f>ЯНВАРЬ!R8</f>
        <v>3</v>
      </c>
      <c r="K14" s="240">
        <f t="shared" si="6"/>
        <v>1.1111111111111112E-2</v>
      </c>
      <c r="L14" s="240">
        <f t="shared" si="3"/>
        <v>0.94074074074074077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26.5" outlineLevel="1" thickBot="1">
      <c r="B15" s="238" t="s">
        <v>53</v>
      </c>
      <c r="C15" s="239">
        <f>ЯНВАРЬ!AE18</f>
        <v>703.75083855215871</v>
      </c>
      <c r="D15" s="240">
        <f t="shared" si="4"/>
        <v>1.0913687632817651E-2</v>
      </c>
      <c r="E15" s="240">
        <f t="shared" si="2"/>
        <v>0.95929703656999299</v>
      </c>
      <c r="F15" s="241" t="str">
        <f t="shared" si="7"/>
        <v>C</v>
      </c>
      <c r="G15" s="241" t="str">
        <f t="shared" si="5"/>
        <v>C</v>
      </c>
      <c r="I15" s="238" t="s">
        <v>50</v>
      </c>
      <c r="J15" s="239">
        <f>ЯНВАРЬ!R15</f>
        <v>2</v>
      </c>
      <c r="K15" s="240">
        <f t="shared" si="6"/>
        <v>7.4074074074074077E-3</v>
      </c>
      <c r="L15" s="240">
        <f t="shared" si="3"/>
        <v>0.94814814814814818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39</v>
      </c>
      <c r="C16" s="239">
        <f>ЯНВАРЬ!AE4</f>
        <v>368.9468450613183</v>
      </c>
      <c r="D16" s="240">
        <f t="shared" si="4"/>
        <v>5.7215855378542034E-3</v>
      </c>
      <c r="E16" s="240">
        <f t="shared" si="2"/>
        <v>0.96501862210784717</v>
      </c>
      <c r="F16" s="241" t="str">
        <f t="shared" si="7"/>
        <v>C</v>
      </c>
      <c r="G16" s="241" t="str">
        <f t="shared" si="5"/>
        <v>B</v>
      </c>
      <c r="I16" s="238" t="s">
        <v>45</v>
      </c>
      <c r="J16" s="239">
        <f>ЯНВАРЬ!R10</f>
        <v>1</v>
      </c>
      <c r="K16" s="240">
        <f t="shared" si="6"/>
        <v>3.7037037037037038E-3</v>
      </c>
      <c r="L16" s="240">
        <f t="shared" si="3"/>
        <v>0.95185185185185184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45</v>
      </c>
      <c r="C17" s="239">
        <f>ЯНВАРЬ!AE10</f>
        <v>285.9354437232015</v>
      </c>
      <c r="D17" s="240">
        <f t="shared" si="4"/>
        <v>4.4342542061707917E-3</v>
      </c>
      <c r="E17" s="240">
        <f t="shared" si="2"/>
        <v>0.969452876314018</v>
      </c>
      <c r="F17" s="241" t="str">
        <f t="shared" si="7"/>
        <v>C</v>
      </c>
      <c r="G17" s="241" t="str">
        <f t="shared" si="5"/>
        <v>C</v>
      </c>
      <c r="I17" s="238" t="s">
        <v>53</v>
      </c>
      <c r="J17" s="239">
        <f>ЯНВАРЬ!R18</f>
        <v>1</v>
      </c>
      <c r="K17" s="240">
        <f t="shared" si="6"/>
        <v>3.7037037037037038E-3</v>
      </c>
      <c r="L17" s="240">
        <f t="shared" si="3"/>
        <v>0.95555555555555549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52</v>
      </c>
      <c r="C18" s="239">
        <f>ЯНВАРЬ!AE17</f>
        <v>0</v>
      </c>
      <c r="D18" s="240">
        <f t="shared" si="4"/>
        <v>0</v>
      </c>
      <c r="E18" s="240">
        <f t="shared" si="2"/>
        <v>0.969452876314018</v>
      </c>
      <c r="F18" s="241" t="str">
        <f t="shared" si="7"/>
        <v>C</v>
      </c>
      <c r="G18" s="241" t="str">
        <f t="shared" si="5"/>
        <v>C</v>
      </c>
      <c r="I18" s="238" t="s">
        <v>54</v>
      </c>
      <c r="J18" s="239">
        <f>ЯНВАРЬ!R19</f>
        <v>1</v>
      </c>
      <c r="K18" s="240">
        <f t="shared" si="6"/>
        <v>3.7037037037037038E-3</v>
      </c>
      <c r="L18" s="240">
        <f t="shared" si="3"/>
        <v>0.95925925925925914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ЯНВАРЬ!AE21</f>
        <v>0</v>
      </c>
      <c r="D19" s="240">
        <f t="shared" si="4"/>
        <v>0</v>
      </c>
      <c r="E19" s="240">
        <f t="shared" si="2"/>
        <v>0.969452876314018</v>
      </c>
      <c r="F19" s="241" t="str">
        <f t="shared" si="7"/>
        <v>C</v>
      </c>
      <c r="G19" s="241" t="str">
        <f t="shared" si="5"/>
        <v>C</v>
      </c>
      <c r="I19" s="238" t="s">
        <v>55</v>
      </c>
      <c r="J19" s="239">
        <f>ЯНВАРЬ!R20</f>
        <v>1</v>
      </c>
      <c r="K19" s="240">
        <f t="shared" si="6"/>
        <v>3.7037037037037038E-3</v>
      </c>
      <c r="L19" s="240">
        <f t="shared" si="3"/>
        <v>0.9629629629629628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ЯНВАРЬ!AE22</f>
        <v>0</v>
      </c>
      <c r="D20" s="240">
        <f t="shared" si="4"/>
        <v>0</v>
      </c>
      <c r="E20" s="240">
        <f t="shared" si="2"/>
        <v>0.969452876314018</v>
      </c>
      <c r="F20" s="241" t="str">
        <f t="shared" si="7"/>
        <v>C</v>
      </c>
      <c r="G20" s="241" t="str">
        <f t="shared" si="5"/>
        <v>C</v>
      </c>
      <c r="I20" s="238" t="s">
        <v>46</v>
      </c>
      <c r="J20" s="239">
        <f>ЯНВАРЬ!R11</f>
        <v>0</v>
      </c>
      <c r="K20" s="240">
        <f t="shared" si="6"/>
        <v>0</v>
      </c>
      <c r="L20" s="240">
        <f t="shared" si="3"/>
        <v>0.9629629629629628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ЯНВАРЬ!AE23</f>
        <v>0</v>
      </c>
      <c r="D21" s="240">
        <f t="shared" si="4"/>
        <v>0</v>
      </c>
      <c r="E21" s="240">
        <f t="shared" si="2"/>
        <v>0.969452876314018</v>
      </c>
      <c r="F21" s="241" t="str">
        <f t="shared" si="7"/>
        <v>C</v>
      </c>
      <c r="G21" s="241" t="str">
        <f t="shared" si="5"/>
        <v>C</v>
      </c>
      <c r="I21" s="238" t="s">
        <v>52</v>
      </c>
      <c r="J21" s="239">
        <f>ЯНВАРЬ!R17</f>
        <v>0</v>
      </c>
      <c r="K21" s="240">
        <f t="shared" si="6"/>
        <v>0</v>
      </c>
      <c r="L21" s="240">
        <f t="shared" si="3"/>
        <v>0.9629629629629628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ЯНВАРЬ!AE24</f>
        <v>0</v>
      </c>
      <c r="D22" s="240">
        <f t="shared" si="4"/>
        <v>0</v>
      </c>
      <c r="E22" s="240">
        <f t="shared" si="2"/>
        <v>0.969452876314018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ЯНВАРЬ!R21</f>
        <v>0</v>
      </c>
      <c r="K22" s="240">
        <f t="shared" si="6"/>
        <v>0</v>
      </c>
      <c r="L22" s="240">
        <f t="shared" si="3"/>
        <v>0.9629629629629628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46</v>
      </c>
      <c r="C23" s="239">
        <f>ЯНВАРЬ!AE11</f>
        <v>-93.54</v>
      </c>
      <c r="D23" s="240">
        <f t="shared" si="4"/>
        <v>-1.4506076373194991E-3</v>
      </c>
      <c r="E23" s="240">
        <f t="shared" si="2"/>
        <v>0.96800226867669847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ЯНВАРЬ!R22</f>
        <v>0</v>
      </c>
      <c r="K23" s="240">
        <f t="shared" si="6"/>
        <v>0</v>
      </c>
      <c r="L23" s="240">
        <f t="shared" si="3"/>
        <v>0.9629629629629628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ЯНВАРЬ!AE9</f>
        <v>-210.09144607586333</v>
      </c>
      <c r="D24" s="240">
        <f t="shared" si="4"/>
        <v>-3.2580741523748668E-3</v>
      </c>
      <c r="E24" s="240">
        <f t="shared" si="2"/>
        <v>0.96474419452432358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ЯНВАРЬ!R23</f>
        <v>0</v>
      </c>
      <c r="K24" s="240">
        <f t="shared" si="6"/>
        <v>0</v>
      </c>
      <c r="L24" s="240">
        <f t="shared" si="3"/>
        <v>0.9629629629629628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50</v>
      </c>
      <c r="C25" s="239">
        <f>ЯНВАРЬ!AE15</f>
        <v>-941.21824971306341</v>
      </c>
      <c r="D25" s="240">
        <f t="shared" si="4"/>
        <v>-1.4596305125275402E-2</v>
      </c>
      <c r="E25" s="240">
        <f t="shared" si="2"/>
        <v>0.95014788939904815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ЯНВАРЬ!R24</f>
        <v>0</v>
      </c>
      <c r="K25" s="240">
        <f t="shared" si="6"/>
        <v>0</v>
      </c>
      <c r="L25" s="240">
        <f t="shared" si="3"/>
        <v>0.9629629629629628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64483.322432279216</v>
      </c>
      <c r="D26" s="248">
        <f>SUM(D4:D25)</f>
        <v>0.99999999999999989</v>
      </c>
      <c r="J26" s="247">
        <f>SUM(J4:J25)</f>
        <v>270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ЯНВАРЬ!AE45</f>
        <v>14105.94850482292</v>
      </c>
      <c r="D30" s="240">
        <f>C30/C$50</f>
        <v>0.61469287211481438</v>
      </c>
      <c r="E30" s="240">
        <f>D30</f>
        <v>0.61469287211481438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78</v>
      </c>
      <c r="J30" s="239">
        <f>ЯНВАРЬ!R45</f>
        <v>17</v>
      </c>
      <c r="K30" s="240">
        <f>J30/J$50</f>
        <v>0.40476190476190477</v>
      </c>
      <c r="L30" s="240">
        <f>K30</f>
        <v>0.40476190476190477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ЯНВАРЬ!AE37</f>
        <v>4099.5303671830734</v>
      </c>
      <c r="D31" s="240">
        <f t="shared" ref="D31:D49" si="11">C31/C$50</f>
        <v>0.17864464022848761</v>
      </c>
      <c r="E31" s="240">
        <f>D31+E30</f>
        <v>0.79333751234330196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77</v>
      </c>
      <c r="J31" s="239">
        <f>ЯНВАРЬ!R44</f>
        <v>15</v>
      </c>
      <c r="K31" s="240">
        <f t="shared" ref="K31:K49" si="13">J31/J$50</f>
        <v>0.35714285714285715</v>
      </c>
      <c r="L31" s="240">
        <f>K31+L30</f>
        <v>0.76190476190476186</v>
      </c>
      <c r="M31" s="241" t="str">
        <f t="shared" si="10"/>
        <v>A</v>
      </c>
    </row>
    <row r="32" spans="2:17" ht="26.5" thickBot="1">
      <c r="B32" s="238" t="s">
        <v>77</v>
      </c>
      <c r="C32" s="239">
        <f>ЯНВАРЬ!AE44</f>
        <v>2904.6307727843796</v>
      </c>
      <c r="D32" s="240">
        <f t="shared" si="11"/>
        <v>0.12657467390763857</v>
      </c>
      <c r="E32" s="240">
        <f t="shared" ref="E32:E49" si="14">D32+E31</f>
        <v>0.91991218625094051</v>
      </c>
      <c r="F32" s="241" t="str">
        <f t="shared" si="9"/>
        <v>B</v>
      </c>
      <c r="G32" s="241" t="str">
        <f t="shared" si="12"/>
        <v>A</v>
      </c>
      <c r="I32" s="238" t="s">
        <v>70</v>
      </c>
      <c r="J32" s="239">
        <f>ЯНВАРЬ!R37</f>
        <v>3</v>
      </c>
      <c r="K32" s="240">
        <f t="shared" si="13"/>
        <v>7.1428571428571425E-2</v>
      </c>
      <c r="L32" s="240">
        <f t="shared" ref="L32:L49" si="15">K32+L31</f>
        <v>0.83333333333333326</v>
      </c>
      <c r="M32" s="241" t="str">
        <f t="shared" si="10"/>
        <v>B</v>
      </c>
    </row>
    <row r="33" spans="2:13" ht="15" thickBot="1">
      <c r="B33" s="238" t="s">
        <v>68</v>
      </c>
      <c r="C33" s="239">
        <f>ЯНВАРЬ!AE35</f>
        <v>2517.4304525098778</v>
      </c>
      <c r="D33" s="240">
        <f t="shared" si="11"/>
        <v>0.10970170170928323</v>
      </c>
      <c r="E33" s="240">
        <f t="shared" si="14"/>
        <v>1.0296138879602237</v>
      </c>
      <c r="F33" s="241" t="str">
        <f t="shared" si="9"/>
        <v>C</v>
      </c>
      <c r="G33" s="241" t="str">
        <f t="shared" si="12"/>
        <v>B</v>
      </c>
      <c r="I33" s="238" t="s">
        <v>68</v>
      </c>
      <c r="J33" s="239">
        <f>ЯНВАРЬ!R35</f>
        <v>2</v>
      </c>
      <c r="K33" s="240">
        <f t="shared" si="13"/>
        <v>4.7619047619047616E-2</v>
      </c>
      <c r="L33" s="240">
        <f t="shared" si="15"/>
        <v>0.88095238095238093</v>
      </c>
      <c r="M33" s="241" t="str">
        <f t="shared" si="10"/>
        <v>B</v>
      </c>
    </row>
    <row r="34" spans="2:13" ht="15" thickBot="1">
      <c r="B34" s="238" t="s">
        <v>67</v>
      </c>
      <c r="C34" s="239">
        <f>ЯНВАРЬ!AE34</f>
        <v>1619.6822147822538</v>
      </c>
      <c r="D34" s="240">
        <f t="shared" si="11"/>
        <v>7.0580656960245E-2</v>
      </c>
      <c r="E34" s="240">
        <f t="shared" si="14"/>
        <v>1.1001945449204686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ЯНВАРЬ!R31</f>
        <v>1</v>
      </c>
      <c r="K34" s="240">
        <f t="shared" si="13"/>
        <v>2.3809523809523808E-2</v>
      </c>
      <c r="L34" s="240">
        <f t="shared" si="15"/>
        <v>0.90476190476190477</v>
      </c>
      <c r="M34" s="241" t="str">
        <f t="shared" si="10"/>
        <v>B</v>
      </c>
    </row>
    <row r="35" spans="2:13" ht="15" thickBot="1">
      <c r="B35" s="238" t="s">
        <v>64</v>
      </c>
      <c r="C35" s="239">
        <f>ЯНВАРЬ!AE31</f>
        <v>1255.3137253921461</v>
      </c>
      <c r="D35" s="240">
        <f t="shared" si="11"/>
        <v>5.4702624144886067E-2</v>
      </c>
      <c r="E35" s="240">
        <f t="shared" si="14"/>
        <v>1.1548971690653547</v>
      </c>
      <c r="F35" s="241" t="str">
        <f t="shared" si="9"/>
        <v>C</v>
      </c>
      <c r="G35" s="241" t="str">
        <f t="shared" si="12"/>
        <v>B</v>
      </c>
      <c r="I35" s="238" t="s">
        <v>66</v>
      </c>
      <c r="J35" s="239">
        <f>ЯНВАРЬ!R33</f>
        <v>1</v>
      </c>
      <c r="K35" s="240">
        <f t="shared" si="13"/>
        <v>2.3809523809523808E-2</v>
      </c>
      <c r="L35" s="240">
        <f t="shared" si="15"/>
        <v>0.9285714285714286</v>
      </c>
      <c r="M35" s="241" t="str">
        <f t="shared" si="10"/>
        <v>B</v>
      </c>
    </row>
    <row r="36" spans="2:13" ht="15" thickBot="1">
      <c r="B36" s="238" t="s">
        <v>66</v>
      </c>
      <c r="C36" s="239">
        <f>ЯНВАРЬ!AE33</f>
        <v>866.25295538717717</v>
      </c>
      <c r="D36" s="240">
        <f t="shared" si="11"/>
        <v>3.7748579398459575E-2</v>
      </c>
      <c r="E36" s="240">
        <f t="shared" si="14"/>
        <v>1.1926457484638142</v>
      </c>
      <c r="F36" s="241" t="str">
        <f t="shared" si="9"/>
        <v>C</v>
      </c>
      <c r="G36" s="241" t="str">
        <f t="shared" si="12"/>
        <v>B</v>
      </c>
      <c r="I36" s="238" t="s">
        <v>67</v>
      </c>
      <c r="J36" s="239">
        <f>ЯНВАРЬ!R34</f>
        <v>1</v>
      </c>
      <c r="K36" s="240">
        <f t="shared" si="13"/>
        <v>2.3809523809523808E-2</v>
      </c>
      <c r="L36" s="240">
        <f t="shared" si="15"/>
        <v>0.95238095238095244</v>
      </c>
      <c r="M36" s="241" t="str">
        <f t="shared" si="10"/>
        <v>C</v>
      </c>
    </row>
    <row r="37" spans="2:13" ht="26.5" thickBot="1">
      <c r="B37" s="238" t="s">
        <v>75</v>
      </c>
      <c r="C37" s="239">
        <f>ЯНВАРЬ!AE42</f>
        <v>469.31251054480589</v>
      </c>
      <c r="D37" s="240">
        <f t="shared" si="11"/>
        <v>2.0451163204485437E-2</v>
      </c>
      <c r="E37" s="240">
        <f t="shared" si="14"/>
        <v>1.2130969116682997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75</v>
      </c>
      <c r="J37" s="239">
        <f>ЯНВАРЬ!R42</f>
        <v>1</v>
      </c>
      <c r="K37" s="240">
        <f t="shared" si="13"/>
        <v>2.3809523809523808E-2</v>
      </c>
      <c r="L37" s="240">
        <f t="shared" si="15"/>
        <v>0.97619047619047628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ЯНВАРЬ!AE32</f>
        <v>0</v>
      </c>
      <c r="D38" s="240">
        <f t="shared" si="11"/>
        <v>0</v>
      </c>
      <c r="E38" s="240">
        <f t="shared" si="14"/>
        <v>1.2130969116682997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79</v>
      </c>
      <c r="J38" s="239">
        <f>ЯНВАРЬ!R46</f>
        <v>1</v>
      </c>
      <c r="K38" s="240">
        <f t="shared" si="13"/>
        <v>2.3809523809523808E-2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ЯНВАРЬ!AE39</f>
        <v>0</v>
      </c>
      <c r="D39" s="240">
        <f t="shared" si="11"/>
        <v>0</v>
      </c>
      <c r="E39" s="240">
        <f t="shared" si="14"/>
        <v>1.2130969116682997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ЯНВАРЬ!R28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73</v>
      </c>
      <c r="C40" s="239">
        <f>ЯНВАРЬ!AE40</f>
        <v>0</v>
      </c>
      <c r="D40" s="240">
        <f t="shared" si="11"/>
        <v>0</v>
      </c>
      <c r="E40" s="240">
        <f t="shared" si="14"/>
        <v>1.2130969116682997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ЯНВАРЬ!R29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74</v>
      </c>
      <c r="C41" s="239">
        <f>ЯНВАРЬ!AE41</f>
        <v>0</v>
      </c>
      <c r="D41" s="240">
        <f t="shared" si="11"/>
        <v>0</v>
      </c>
      <c r="E41" s="240">
        <f t="shared" si="14"/>
        <v>1.2130969116682997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ЯНВАРЬ!R30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80</v>
      </c>
      <c r="C42" s="239">
        <f>ЯНВАРЬ!AE47</f>
        <v>0</v>
      </c>
      <c r="D42" s="240">
        <f t="shared" si="11"/>
        <v>0</v>
      </c>
      <c r="E42" s="240">
        <f t="shared" si="14"/>
        <v>1.2130969116682997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ЯНВАРЬ!R32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62</v>
      </c>
      <c r="C43" s="239">
        <f>ЯНВАРЬ!AE29</f>
        <v>-113.88</v>
      </c>
      <c r="D43" s="240">
        <f t="shared" si="11"/>
        <v>-4.962532243223571E-3</v>
      </c>
      <c r="E43" s="240">
        <f t="shared" si="14"/>
        <v>1.2081343794250761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ЯНВАРЬ!R36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63</v>
      </c>
      <c r="C44" s="239">
        <f>ЯНВАРЬ!AE30</f>
        <v>-113.88</v>
      </c>
      <c r="D44" s="240">
        <f t="shared" si="11"/>
        <v>-4.962532243223571E-3</v>
      </c>
      <c r="E44" s="240">
        <f t="shared" si="14"/>
        <v>1.2031718471818524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ЯНВАРЬ!R38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69</v>
      </c>
      <c r="C45" s="239">
        <f>ЯНВАРЬ!AE36</f>
        <v>-113.88</v>
      </c>
      <c r="D45" s="240">
        <f t="shared" si="11"/>
        <v>-4.962532243223571E-3</v>
      </c>
      <c r="E45" s="240">
        <f t="shared" si="14"/>
        <v>1.1982093149386288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ЯНВАРЬ!R39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ЯНВАРЬ!AE43</f>
        <v>-227.76</v>
      </c>
      <c r="D46" s="240">
        <f t="shared" si="11"/>
        <v>-9.9250644864471421E-3</v>
      </c>
      <c r="E46" s="240">
        <f t="shared" si="14"/>
        <v>1.1882842504521818</v>
      </c>
      <c r="F46" s="241" t="str">
        <f t="shared" si="16"/>
        <v>C</v>
      </c>
      <c r="G46" s="241" t="str">
        <f t="shared" si="12"/>
        <v>C</v>
      </c>
      <c r="I46" s="238" t="s">
        <v>73</v>
      </c>
      <c r="J46" s="239">
        <f>ЯНВАРЬ!R40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ЯНВАРЬ!AE38</f>
        <v>-432.27</v>
      </c>
      <c r="D47" s="240">
        <f t="shared" si="11"/>
        <v>-1.8836967094996954E-2</v>
      </c>
      <c r="E47" s="240">
        <f t="shared" si="14"/>
        <v>1.1694472833571847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ЯНВАРЬ!R41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ЯНВАРЬ!AE28</f>
        <v>-1090.7745249999998</v>
      </c>
      <c r="D48" s="240">
        <f t="shared" si="11"/>
        <v>-4.7532523273615859E-2</v>
      </c>
      <c r="E48" s="240">
        <f t="shared" si="14"/>
        <v>1.1219147600835688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ЯНВАРЬ!R43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ЯНВАРЬ!AE46</f>
        <v>-2797.6952486858354</v>
      </c>
      <c r="D49" s="240">
        <f t="shared" si="11"/>
        <v>-0.12191476008356907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ЯНВАРЬ!R47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22947.961729720795</v>
      </c>
      <c r="D50" s="248">
        <f>SUM(D30:D49)</f>
        <v>0.99999999999999978</v>
      </c>
      <c r="J50" s="247">
        <f>SUM(J30:J49)</f>
        <v>42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5" priority="4" operator="equal">
      <formula>"C"</formula>
    </cfRule>
    <cfRule type="cellIs" dxfId="374" priority="5" operator="equal">
      <formula>"B"</formula>
    </cfRule>
    <cfRule type="cellIs" dxfId="373" priority="6" operator="equal">
      <formula>"A"</formula>
    </cfRule>
  </conditionalFormatting>
  <conditionalFormatting sqref="M30:M49 D30:D49 K30:K49 F30:G49">
    <cfRule type="cellIs" dxfId="372" priority="1" operator="equal">
      <formula>"C"</formula>
    </cfRule>
    <cfRule type="cellIs" dxfId="371" priority="2" operator="equal">
      <formula>"B"</formula>
    </cfRule>
    <cfRule type="cellIs" dxfId="370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26.01-01.02'!AE3</f>
        <v>15483.420292000012</v>
      </c>
      <c r="D4" s="240">
        <f>C4/C$26</f>
        <v>0.69780888106964678</v>
      </c>
      <c r="E4" s="240">
        <f>D4</f>
        <v>0.69780888106964678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26.01-01.02'!R3</f>
        <v>52</v>
      </c>
      <c r="K4" s="240">
        <f>J4/J$26</f>
        <v>0.68421052631578949</v>
      </c>
      <c r="L4" s="240">
        <f>K4</f>
        <v>0.68421052631578949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26.01-01.02'!AE7</f>
        <v>1981.02</v>
      </c>
      <c r="D5" s="240">
        <f>C5/C$26</f>
        <v>8.9280877448688623E-2</v>
      </c>
      <c r="E5" s="240">
        <f>D5+E4</f>
        <v>0.7870897585183354</v>
      </c>
      <c r="F5" s="241" t="str">
        <f t="shared" si="0"/>
        <v>A</v>
      </c>
      <c r="G5" s="241" t="str">
        <f>VLOOKUP(B$4:B$25,I$4:M$25,5,0)</f>
        <v>B</v>
      </c>
      <c r="I5" s="238" t="s">
        <v>44</v>
      </c>
      <c r="J5" s="239">
        <f>'Юнит 26.01-01.02'!R9</f>
        <v>5</v>
      </c>
      <c r="K5" s="240">
        <f>J5/J$26</f>
        <v>6.5789473684210523E-2</v>
      </c>
      <c r="L5" s="240">
        <f>K5+L4</f>
        <v>0.75</v>
      </c>
      <c r="M5" s="241" t="str">
        <f t="shared" si="1"/>
        <v>A</v>
      </c>
    </row>
    <row r="6" spans="2:17" ht="28.5" customHeight="1" outlineLevel="1" thickBot="1">
      <c r="B6" s="238" t="s">
        <v>43</v>
      </c>
      <c r="C6" s="239">
        <f>'Юнит 26.01-01.02'!AE8</f>
        <v>1098.3400000000006</v>
      </c>
      <c r="D6" s="240">
        <f>C6/C$26</f>
        <v>4.9500135756828663E-2</v>
      </c>
      <c r="E6" s="240">
        <f t="shared" ref="E6:E25" si="2">D6+E5</f>
        <v>0.83658989427516406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'Юнит 26.01-01.02'!R7</f>
        <v>4</v>
      </c>
      <c r="K6" s="240">
        <f>J6/J$26</f>
        <v>5.2631578947368418E-2</v>
      </c>
      <c r="L6" s="240">
        <f t="shared" ref="L6:L25" si="3">K6+L5</f>
        <v>0.80263157894736836</v>
      </c>
      <c r="M6" s="241" t="str">
        <f t="shared" si="1"/>
        <v>B</v>
      </c>
    </row>
    <row r="7" spans="2:17" ht="28.5" customHeight="1" outlineLevel="1" thickBot="1">
      <c r="B7" s="238" t="s">
        <v>48</v>
      </c>
      <c r="C7" s="239">
        <f>'Юнит 26.01-01.02'!AE13</f>
        <v>951.35999999999979</v>
      </c>
      <c r="D7" s="240">
        <f>C7/C$26</f>
        <v>4.2876021226229112E-2</v>
      </c>
      <c r="E7" s="240">
        <f t="shared" si="2"/>
        <v>0.87946591550139319</v>
      </c>
      <c r="F7" s="241" t="str">
        <f t="shared" si="0"/>
        <v>B</v>
      </c>
      <c r="G7" s="241" t="str">
        <f>VLOOKUP(B$4:B$25,I$4:M$25,5,0)</f>
        <v>B</v>
      </c>
      <c r="I7" s="238" t="s">
        <v>41</v>
      </c>
      <c r="J7" s="239">
        <f>'Юнит 26.01-01.02'!R6</f>
        <v>3</v>
      </c>
      <c r="K7" s="240">
        <f>J7/J$26</f>
        <v>3.9473684210526314E-2</v>
      </c>
      <c r="L7" s="240">
        <f t="shared" si="3"/>
        <v>0.84210526315789469</v>
      </c>
      <c r="M7" s="241" t="str">
        <f t="shared" si="1"/>
        <v>B</v>
      </c>
    </row>
    <row r="8" spans="2:17" ht="28.5" customHeight="1" outlineLevel="1" thickBot="1">
      <c r="B8" s="238" t="s">
        <v>41</v>
      </c>
      <c r="C8" s="239">
        <f>'Юнит 26.01-01.02'!AE6</f>
        <v>762.92999999999961</v>
      </c>
      <c r="D8" s="240">
        <f>C8/C$26</f>
        <v>3.4383832486258585E-2</v>
      </c>
      <c r="E8" s="240">
        <f t="shared" si="2"/>
        <v>0.91384974798765173</v>
      </c>
      <c r="F8" s="241" t="str">
        <f t="shared" si="0"/>
        <v>B</v>
      </c>
      <c r="G8" s="241" t="str">
        <f>VLOOKUP(B$4:B$25,I$4:M$25,5,0)</f>
        <v>B</v>
      </c>
      <c r="I8" s="238" t="s">
        <v>48</v>
      </c>
      <c r="J8" s="239">
        <f>'Юнит 26.01-01.02'!R13</f>
        <v>3</v>
      </c>
      <c r="K8" s="240">
        <f>J8/J$26</f>
        <v>3.9473684210526314E-2</v>
      </c>
      <c r="L8" s="240">
        <f t="shared" si="3"/>
        <v>0.88157894736842102</v>
      </c>
      <c r="M8" s="241" t="str">
        <f t="shared" si="1"/>
        <v>B</v>
      </c>
    </row>
    <row r="9" spans="2:17" ht="28.5" customHeight="1" outlineLevel="1" thickBot="1">
      <c r="B9" s="238" t="s">
        <v>49</v>
      </c>
      <c r="C9" s="239">
        <f>'Юнит 26.01-01.02'!AE14</f>
        <v>727.94999999999982</v>
      </c>
      <c r="D9" s="240">
        <f t="shared" ref="D9:D25" si="4">C9/C$26</f>
        <v>3.2807349112463711E-2</v>
      </c>
      <c r="E9" s="240">
        <f t="shared" si="2"/>
        <v>0.94665709710011547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49</v>
      </c>
      <c r="J9" s="239">
        <f>'Юнит 26.01-01.02'!R14</f>
        <v>3</v>
      </c>
      <c r="K9" s="240">
        <f t="shared" ref="K9:K25" si="6">J9/J$26</f>
        <v>3.9473684210526314E-2</v>
      </c>
      <c r="L9" s="240">
        <f t="shared" si="3"/>
        <v>0.92105263157894735</v>
      </c>
      <c r="M9" s="241" t="str">
        <f t="shared" si="1"/>
        <v>B</v>
      </c>
    </row>
    <row r="10" spans="2:17" ht="28.5" customHeight="1" outlineLevel="1" thickBot="1">
      <c r="B10" s="238" t="s">
        <v>53</v>
      </c>
      <c r="C10" s="239">
        <f>'Юнит 26.01-01.02'!AE18</f>
        <v>684.91999999999985</v>
      </c>
      <c r="D10" s="240">
        <f t="shared" si="4"/>
        <v>3.0868067249273504E-2</v>
      </c>
      <c r="E10" s="240">
        <f t="shared" si="2"/>
        <v>0.97752516434938896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26.01-01.02'!R8</f>
        <v>2</v>
      </c>
      <c r="K10" s="240">
        <f t="shared" si="6"/>
        <v>2.6315789473684209E-2</v>
      </c>
      <c r="L10" s="240">
        <f t="shared" si="3"/>
        <v>0.94736842105263153</v>
      </c>
      <c r="M10" s="241" t="str">
        <f t="shared" si="1"/>
        <v>B</v>
      </c>
    </row>
    <row r="11" spans="2:17" ht="28.5" customHeight="1" outlineLevel="1" thickBot="1">
      <c r="B11" s="238" t="s">
        <v>45</v>
      </c>
      <c r="C11" s="239">
        <f>'Юнит 26.01-01.02'!AE10</f>
        <v>556.66000000000008</v>
      </c>
      <c r="D11" s="240">
        <f t="shared" si="4"/>
        <v>2.508762821202563E-2</v>
      </c>
      <c r="E11" s="240">
        <f>D11+E8</f>
        <v>0.93893737619967732</v>
      </c>
      <c r="F11" s="241" t="str">
        <f t="shared" si="0"/>
        <v>B</v>
      </c>
      <c r="G11" s="241" t="str">
        <f t="shared" si="5"/>
        <v>B</v>
      </c>
      <c r="I11" s="238" t="s">
        <v>39</v>
      </c>
      <c r="J11" s="239">
        <f>'Юнит 26.01-01.02'!R4</f>
        <v>1</v>
      </c>
      <c r="K11" s="240">
        <f t="shared" si="6"/>
        <v>1.3157894736842105E-2</v>
      </c>
      <c r="L11" s="240">
        <f>K11+L8</f>
        <v>0.89473684210526316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26.01-01.02'!AE12</f>
        <v>428.41000000000008</v>
      </c>
      <c r="D12" s="240">
        <f>C12/C$26</f>
        <v>1.9307639856131032E-2</v>
      </c>
      <c r="E12" s="240">
        <f t="shared" si="2"/>
        <v>0.95824501605580836</v>
      </c>
      <c r="F12" s="241" t="str">
        <f t="shared" si="0"/>
        <v>C</v>
      </c>
      <c r="G12" s="241" t="str">
        <f t="shared" si="5"/>
        <v>B</v>
      </c>
      <c r="I12" s="238" t="s">
        <v>45</v>
      </c>
      <c r="J12" s="239">
        <f>'Юнит 26.01-01.02'!R10</f>
        <v>1</v>
      </c>
      <c r="K12" s="240">
        <f t="shared" si="6"/>
        <v>1.3157894736842105E-2</v>
      </c>
      <c r="L12" s="240">
        <f t="shared" si="3"/>
        <v>0.90789473684210531</v>
      </c>
      <c r="M12" s="241" t="str">
        <f t="shared" si="1"/>
        <v>B</v>
      </c>
    </row>
    <row r="13" spans="2:17" ht="15" outlineLevel="1" thickBot="1">
      <c r="B13" s="238" t="s">
        <v>44</v>
      </c>
      <c r="C13" s="239">
        <f>'Юнит 26.01-01.02'!AE9</f>
        <v>292.20370799999796</v>
      </c>
      <c r="D13" s="240">
        <f t="shared" si="4"/>
        <v>1.316907625566638E-2</v>
      </c>
      <c r="E13" s="240">
        <f t="shared" si="2"/>
        <v>0.9714140923114748</v>
      </c>
      <c r="F13" s="241" t="str">
        <f>IF(AND(E13&lt;=0),"C",IF(E13&lt;=0.8,"A",IF(E13&lt;=0.95,"B","C")))</f>
        <v>C</v>
      </c>
      <c r="G13" s="241" t="str">
        <f t="shared" si="5"/>
        <v>A</v>
      </c>
      <c r="I13" s="238" t="s">
        <v>47</v>
      </c>
      <c r="J13" s="239">
        <f>'Юнит 26.01-01.02'!R12</f>
        <v>1</v>
      </c>
      <c r="K13" s="240">
        <f t="shared" si="6"/>
        <v>1.3157894736842105E-2</v>
      </c>
      <c r="L13" s="240">
        <f t="shared" si="3"/>
        <v>0.92105263157894746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39</v>
      </c>
      <c r="C14" s="239">
        <f>'Юнит 26.01-01.02'!AE4</f>
        <v>156.78201500000014</v>
      </c>
      <c r="D14" s="240">
        <f t="shared" si="4"/>
        <v>7.0658730691126161E-3</v>
      </c>
      <c r="E14" s="240">
        <f t="shared" si="2"/>
        <v>0.97847996538058746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53</v>
      </c>
      <c r="J14" s="239">
        <f>'Юнит 26.01-01.02'!R18</f>
        <v>1</v>
      </c>
      <c r="K14" s="240">
        <f t="shared" si="6"/>
        <v>1.3157894736842105E-2</v>
      </c>
      <c r="L14" s="240">
        <f t="shared" si="3"/>
        <v>0.9342105263157896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'Юнит 26.01-01.02'!AE11</f>
        <v>0</v>
      </c>
      <c r="D15" s="240">
        <f t="shared" si="4"/>
        <v>0</v>
      </c>
      <c r="E15" s="240">
        <f t="shared" si="2"/>
        <v>0.97847996538058746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26.01-01.02'!R5</f>
        <v>0</v>
      </c>
      <c r="K15" s="240">
        <f t="shared" si="6"/>
        <v>0</v>
      </c>
      <c r="L15" s="240">
        <f t="shared" si="3"/>
        <v>0.9342105263157896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26.01-01.02'!AE17</f>
        <v>0</v>
      </c>
      <c r="D16" s="240">
        <f t="shared" si="4"/>
        <v>0</v>
      </c>
      <c r="E16" s="240">
        <f t="shared" si="2"/>
        <v>0.97847996538058746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26.01-01.02'!R11</f>
        <v>0</v>
      </c>
      <c r="K16" s="240">
        <f t="shared" si="6"/>
        <v>0</v>
      </c>
      <c r="L16" s="240">
        <f t="shared" si="3"/>
        <v>0.9342105263157896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54</v>
      </c>
      <c r="C17" s="239">
        <f>'Юнит 26.01-01.02'!AE19</f>
        <v>0</v>
      </c>
      <c r="D17" s="240">
        <f t="shared" si="4"/>
        <v>0</v>
      </c>
      <c r="E17" s="240">
        <f t="shared" si="2"/>
        <v>0.97847996538058746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26.01-01.02'!R15</f>
        <v>0</v>
      </c>
      <c r="K17" s="240">
        <f t="shared" si="6"/>
        <v>0</v>
      </c>
      <c r="L17" s="240">
        <f t="shared" si="3"/>
        <v>0.9342105263157896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26.01-01.02'!AE20</f>
        <v>0</v>
      </c>
      <c r="D18" s="240">
        <f t="shared" si="4"/>
        <v>0</v>
      </c>
      <c r="E18" s="240">
        <f t="shared" si="2"/>
        <v>0.97847996538058746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26.01-01.02'!R16</f>
        <v>0</v>
      </c>
      <c r="K18" s="240">
        <f t="shared" si="6"/>
        <v>0</v>
      </c>
      <c r="L18" s="240">
        <f t="shared" si="3"/>
        <v>0.9342105263157896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26.01-01.02'!AE21</f>
        <v>0</v>
      </c>
      <c r="D19" s="240">
        <f t="shared" si="4"/>
        <v>0</v>
      </c>
      <c r="E19" s="240">
        <f t="shared" si="2"/>
        <v>0.97847996538058746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26.01-01.02'!R17</f>
        <v>0</v>
      </c>
      <c r="K19" s="240">
        <f t="shared" si="6"/>
        <v>0</v>
      </c>
      <c r="L19" s="240">
        <f t="shared" si="3"/>
        <v>0.9342105263157896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26.01-01.02'!AE22</f>
        <v>0</v>
      </c>
      <c r="D20" s="240">
        <f t="shared" si="4"/>
        <v>0</v>
      </c>
      <c r="E20" s="240">
        <f t="shared" si="2"/>
        <v>0.97847996538058746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26.01-01.02'!R19</f>
        <v>0</v>
      </c>
      <c r="K20" s="240">
        <f t="shared" si="6"/>
        <v>0</v>
      </c>
      <c r="L20" s="240">
        <f t="shared" si="3"/>
        <v>0.9342105263157896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26.01-01.02'!AE23</f>
        <v>0</v>
      </c>
      <c r="D21" s="240">
        <f t="shared" si="4"/>
        <v>0</v>
      </c>
      <c r="E21" s="240">
        <f t="shared" si="2"/>
        <v>0.97847996538058746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26.01-01.02'!R20</f>
        <v>0</v>
      </c>
      <c r="K21" s="240">
        <f t="shared" si="6"/>
        <v>0</v>
      </c>
      <c r="L21" s="240">
        <f t="shared" si="3"/>
        <v>0.9342105263157896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26.01-01.02'!AE24</f>
        <v>0</v>
      </c>
      <c r="D22" s="240">
        <f t="shared" si="4"/>
        <v>0</v>
      </c>
      <c r="E22" s="240">
        <f t="shared" si="2"/>
        <v>0.97847996538058746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26.01-01.02'!R21</f>
        <v>0</v>
      </c>
      <c r="K22" s="240">
        <f t="shared" si="6"/>
        <v>0</v>
      </c>
      <c r="L22" s="240">
        <f t="shared" si="3"/>
        <v>0.9342105263157896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51</v>
      </c>
      <c r="C23" s="239">
        <f>'Юнит 26.01-01.02'!AE16</f>
        <v>-93.54</v>
      </c>
      <c r="D23" s="240">
        <f t="shared" si="4"/>
        <v>-4.2156733786384458E-3</v>
      </c>
      <c r="E23" s="240">
        <f t="shared" si="2"/>
        <v>0.97426429200194897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26.01-01.02'!R22</f>
        <v>0</v>
      </c>
      <c r="K23" s="240">
        <f t="shared" si="6"/>
        <v>0</v>
      </c>
      <c r="L23" s="240">
        <f t="shared" si="3"/>
        <v>0.9342105263157896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26.01-01.02'!AE5</f>
        <v>-141.32</v>
      </c>
      <c r="D24" s="240">
        <f t="shared" si="4"/>
        <v>-6.369028884639567E-3</v>
      </c>
      <c r="E24" s="240">
        <f t="shared" si="2"/>
        <v>0.96789526311730945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26.01-01.02'!R23</f>
        <v>0</v>
      </c>
      <c r="K24" s="240">
        <f t="shared" si="6"/>
        <v>0</v>
      </c>
      <c r="L24" s="240">
        <f t="shared" si="3"/>
        <v>0.9342105263157896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26.01-01.02'!AE15</f>
        <v>-700.51</v>
      </c>
      <c r="D25" s="240">
        <f t="shared" si="4"/>
        <v>-3.1570679479046584E-2</v>
      </c>
      <c r="E25" s="240">
        <f t="shared" si="2"/>
        <v>0.93632458363826288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26.01-01.02'!R24</f>
        <v>0</v>
      </c>
      <c r="K25" s="240">
        <f t="shared" si="6"/>
        <v>0</v>
      </c>
      <c r="L25" s="240">
        <f t="shared" si="3"/>
        <v>0.9342105263157896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22188.626015000009</v>
      </c>
      <c r="D26" s="248">
        <f>SUM(D4:D25)</f>
        <v>0.99999999999999989</v>
      </c>
      <c r="J26" s="247">
        <f>SUM(J4:J25)</f>
        <v>76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26.01-01.02'!AE45</f>
        <v>7813.189999999996</v>
      </c>
      <c r="D30" s="240">
        <f>C30/C$50</f>
        <v>0.70841511525371215</v>
      </c>
      <c r="E30" s="240">
        <f>D30</f>
        <v>0.70841511525371215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77</v>
      </c>
      <c r="J30" s="239">
        <f>'Юнит 26.01-01.02'!R44</f>
        <v>9</v>
      </c>
      <c r="K30" s="240">
        <f>J30/J$50</f>
        <v>0.42857142857142855</v>
      </c>
      <c r="L30" s="240">
        <f>K30</f>
        <v>0.42857142857142855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26.01-01.02'!AE44</f>
        <v>4264.5832489999984</v>
      </c>
      <c r="D31" s="240">
        <f t="shared" ref="D31:D49" si="11">C31/C$50</f>
        <v>0.38666603958810497</v>
      </c>
      <c r="E31" s="240">
        <f>D31+E30</f>
        <v>1.0950811548418171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78</v>
      </c>
      <c r="J31" s="239">
        <f>'Юнит 26.01-01.02'!R45</f>
        <v>8</v>
      </c>
      <c r="K31" s="240">
        <f t="shared" ref="K31:K49" si="13">J31/J$50</f>
        <v>0.38095238095238093</v>
      </c>
      <c r="L31" s="240">
        <f>K31+L30</f>
        <v>0.80952380952380953</v>
      </c>
      <c r="M31" s="241" t="str">
        <f t="shared" si="10"/>
        <v>B</v>
      </c>
    </row>
    <row r="32" spans="2:17" ht="15" thickBot="1">
      <c r="B32" s="238" t="s">
        <v>68</v>
      </c>
      <c r="C32" s="239">
        <f>'Юнит 26.01-01.02'!AE35</f>
        <v>2359.1800000000003</v>
      </c>
      <c r="D32" s="240">
        <f t="shared" si="11"/>
        <v>0.21390479069423038</v>
      </c>
      <c r="E32" s="240">
        <f t="shared" ref="E32:E49" si="14">D32+E31</f>
        <v>1.3089859455360475</v>
      </c>
      <c r="F32" s="241" t="str">
        <f t="shared" si="9"/>
        <v>C</v>
      </c>
      <c r="G32" s="241" t="str">
        <f t="shared" si="12"/>
        <v>B</v>
      </c>
      <c r="I32" s="238" t="s">
        <v>68</v>
      </c>
      <c r="J32" s="239">
        <f>'Юнит 26.01-01.02'!R35</f>
        <v>2</v>
      </c>
      <c r="K32" s="240">
        <f t="shared" si="13"/>
        <v>9.5238095238095233E-2</v>
      </c>
      <c r="L32" s="240">
        <f t="shared" ref="L32:L49" si="15">K32+L31</f>
        <v>0.90476190476190477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26.01-01.02'!AE37</f>
        <v>1447.0900000000001</v>
      </c>
      <c r="D33" s="240">
        <f t="shared" si="11"/>
        <v>0.13120638678087887</v>
      </c>
      <c r="E33" s="240">
        <f t="shared" si="14"/>
        <v>1.4401923323169263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26.01-01.02'!R37</f>
        <v>1</v>
      </c>
      <c r="K33" s="240">
        <f t="shared" si="13"/>
        <v>4.7619047619047616E-2</v>
      </c>
      <c r="L33" s="240">
        <f t="shared" si="15"/>
        <v>0.95238095238095233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26.01-01.02'!AE31</f>
        <v>0</v>
      </c>
      <c r="D34" s="240">
        <f t="shared" si="11"/>
        <v>0</v>
      </c>
      <c r="E34" s="240">
        <f t="shared" si="14"/>
        <v>1.4401923323169263</v>
      </c>
      <c r="F34" s="241" t="str">
        <f t="shared" si="9"/>
        <v>C</v>
      </c>
      <c r="G34" s="241" t="str">
        <f t="shared" si="12"/>
        <v>C</v>
      </c>
      <c r="I34" s="238" t="s">
        <v>79</v>
      </c>
      <c r="J34" s="239">
        <f>'Юнит 26.01-01.02'!R46</f>
        <v>1</v>
      </c>
      <c r="K34" s="240">
        <f t="shared" si="13"/>
        <v>4.7619047619047616E-2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65</v>
      </c>
      <c r="C35" s="239">
        <f>'Юнит 26.01-01.02'!AE32</f>
        <v>0</v>
      </c>
      <c r="D35" s="240">
        <f t="shared" si="11"/>
        <v>0</v>
      </c>
      <c r="E35" s="240">
        <f t="shared" si="14"/>
        <v>1.4401923323169263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26.01-01.02'!R28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66</v>
      </c>
      <c r="C36" s="239">
        <f>'Юнит 26.01-01.02'!AE33</f>
        <v>0</v>
      </c>
      <c r="D36" s="240">
        <f t="shared" si="11"/>
        <v>0</v>
      </c>
      <c r="E36" s="240">
        <f t="shared" si="14"/>
        <v>1.4401923323169263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26.01-01.02'!R29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74</v>
      </c>
      <c r="C37" s="239">
        <f>'Юнит 26.01-01.02'!AE41</f>
        <v>0</v>
      </c>
      <c r="D37" s="240">
        <f t="shared" si="11"/>
        <v>0</v>
      </c>
      <c r="E37" s="240">
        <f t="shared" si="14"/>
        <v>1.4401923323169263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26.01-01.02'!R30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26.5" thickBot="1">
      <c r="B38" s="238" t="s">
        <v>75</v>
      </c>
      <c r="C38" s="239">
        <f>'Юнит 26.01-01.02'!AE42</f>
        <v>0</v>
      </c>
      <c r="D38" s="240">
        <f t="shared" si="11"/>
        <v>0</v>
      </c>
      <c r="E38" s="240">
        <f t="shared" si="14"/>
        <v>1.4401923323169263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26.01-01.02'!R31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80</v>
      </c>
      <c r="C39" s="239">
        <f>'Юнит 26.01-01.02'!AE47</f>
        <v>0</v>
      </c>
      <c r="D39" s="240">
        <f t="shared" si="11"/>
        <v>0</v>
      </c>
      <c r="E39" s="240">
        <f t="shared" si="14"/>
        <v>1.4401923323169263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26.01-01.02'!R32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62</v>
      </c>
      <c r="C40" s="239">
        <f>'Юнит 26.01-01.02'!AE29</f>
        <v>-113.88</v>
      </c>
      <c r="D40" s="240">
        <f t="shared" si="11"/>
        <v>-1.0325400166269191E-2</v>
      </c>
      <c r="E40" s="240">
        <f t="shared" si="14"/>
        <v>1.4298669321506572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26.01-01.02'!R33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63</v>
      </c>
      <c r="C41" s="239">
        <f>'Юнит 26.01-01.02'!AE30</f>
        <v>-113.88</v>
      </c>
      <c r="D41" s="240">
        <f t="shared" si="11"/>
        <v>-1.0325400166269191E-2</v>
      </c>
      <c r="E41" s="240">
        <f t="shared" si="14"/>
        <v>1.419541531984388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26.01-01.02'!R34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26.01-01.02'!AE34</f>
        <v>-113.88</v>
      </c>
      <c r="D42" s="240">
        <f t="shared" si="11"/>
        <v>-1.0325400166269191E-2</v>
      </c>
      <c r="E42" s="240">
        <f t="shared" si="14"/>
        <v>1.4092161318181189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26.01-01.02'!R36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15" thickBot="1">
      <c r="B43" s="238" t="s">
        <v>69</v>
      </c>
      <c r="C43" s="239">
        <f>'Юнит 26.01-01.02'!AE36</f>
        <v>-113.88</v>
      </c>
      <c r="D43" s="240">
        <f t="shared" si="11"/>
        <v>-1.0325400166269191E-2</v>
      </c>
      <c r="E43" s="240">
        <f t="shared" si="14"/>
        <v>1.3988907316518497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26.01-01.02'!R38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26.01-01.02'!AE39</f>
        <v>-113.88</v>
      </c>
      <c r="D44" s="240">
        <f t="shared" si="11"/>
        <v>-1.0325400166269191E-2</v>
      </c>
      <c r="E44" s="240">
        <f t="shared" si="14"/>
        <v>1.3885653314855806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26.01-01.02'!R39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73</v>
      </c>
      <c r="C45" s="239">
        <f>'Юнит 26.01-01.02'!AE40</f>
        <v>-113.88</v>
      </c>
      <c r="D45" s="240">
        <f t="shared" si="11"/>
        <v>-1.0325400166269191E-2</v>
      </c>
      <c r="E45" s="240">
        <f t="shared" si="14"/>
        <v>1.3782399313193114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26.01-01.02'!R40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26.01-01.02'!AE43</f>
        <v>-227.76</v>
      </c>
      <c r="D46" s="240">
        <f t="shared" si="11"/>
        <v>-2.0650800332538383E-2</v>
      </c>
      <c r="E46" s="240">
        <f t="shared" si="14"/>
        <v>1.3575891309867731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26.01-01.02'!R41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26.01-01.02'!AE38</f>
        <v>-284.7</v>
      </c>
      <c r="D47" s="240">
        <f t="shared" si="11"/>
        <v>-2.5813500415672978E-2</v>
      </c>
      <c r="E47" s="240">
        <f t="shared" si="14"/>
        <v>1.3317756305711002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26.01-01.02'!R42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'Юнит 26.01-01.02'!AE28</f>
        <v>-980.66757500000006</v>
      </c>
      <c r="D48" s="240">
        <f t="shared" si="11"/>
        <v>-8.891627276044789E-2</v>
      </c>
      <c r="E48" s="240">
        <f t="shared" si="14"/>
        <v>1.2428593578106524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26.01-01.02'!R43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26.01-01.02'!AE46</f>
        <v>-2678.5231780000008</v>
      </c>
      <c r="D49" s="240">
        <f t="shared" si="11"/>
        <v>-0.24285935781065238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26.01-01.02'!R47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11029.112495999998</v>
      </c>
      <c r="D50" s="248">
        <f>SUM(D30:D49)</f>
        <v>1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9" priority="4" operator="equal">
      <formula>"C"</formula>
    </cfRule>
    <cfRule type="cellIs" dxfId="368" priority="5" operator="equal">
      <formula>"B"</formula>
    </cfRule>
    <cfRule type="cellIs" dxfId="367" priority="6" operator="equal">
      <formula>"A"</formula>
    </cfRule>
  </conditionalFormatting>
  <conditionalFormatting sqref="M30:M49 D30:D49 K30:K49 F30:G49">
    <cfRule type="cellIs" dxfId="366" priority="1" operator="equal">
      <formula>"C"</formula>
    </cfRule>
    <cfRule type="cellIs" dxfId="365" priority="2" operator="equal">
      <formula>"B"</formula>
    </cfRule>
    <cfRule type="cellIs" dxfId="364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19-25.01'!AE3</f>
        <v>5864.4518090000402</v>
      </c>
      <c r="D4" s="240">
        <f>C4/C$26</f>
        <v>0.58621261915732104</v>
      </c>
      <c r="E4" s="240">
        <f>D4</f>
        <v>0.58621261915732104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19-25.01'!R3</f>
        <v>38</v>
      </c>
      <c r="K4" s="240">
        <f>J4/J$26</f>
        <v>0.60317460317460314</v>
      </c>
      <c r="L4" s="240">
        <f>K4</f>
        <v>0.60317460317460314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19-25.01'!AE7</f>
        <v>2637.9799999999996</v>
      </c>
      <c r="D5" s="240">
        <f>C5/C$26</f>
        <v>0.26369338779651635</v>
      </c>
      <c r="E5" s="240">
        <f>D5+E4</f>
        <v>0.84990600695383733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'Юнит 19-25.01'!R7</f>
        <v>6</v>
      </c>
      <c r="K5" s="240">
        <f>J5/J$26</f>
        <v>9.5238095238095233E-2</v>
      </c>
      <c r="L5" s="240">
        <f>K5+L4</f>
        <v>0.69841269841269837</v>
      </c>
      <c r="M5" s="241" t="str">
        <f t="shared" si="1"/>
        <v>A</v>
      </c>
    </row>
    <row r="6" spans="2:17" ht="28.5" customHeight="1" outlineLevel="1" thickBot="1">
      <c r="B6" s="238" t="s">
        <v>54</v>
      </c>
      <c r="C6" s="239">
        <f>'Юнит 19-25.01'!AE19</f>
        <v>914.64999999999986</v>
      </c>
      <c r="D6" s="240">
        <f>C6/C$26</f>
        <v>9.1428728477124049E-2</v>
      </c>
      <c r="E6" s="240">
        <f t="shared" ref="E6:E25" si="2">D6+E5</f>
        <v>0.94133473543096136</v>
      </c>
      <c r="F6" s="241" t="str">
        <f t="shared" si="0"/>
        <v>B</v>
      </c>
      <c r="G6" s="241" t="str">
        <f>VLOOKUP(B$4:B$25,I$4:M$25,5,0)</f>
        <v>C</v>
      </c>
      <c r="I6" s="238" t="s">
        <v>39</v>
      </c>
      <c r="J6" s="239">
        <f>'Юнит 19-25.01'!R4</f>
        <v>5</v>
      </c>
      <c r="K6" s="240">
        <f>J6/J$26</f>
        <v>7.9365079365079361E-2</v>
      </c>
      <c r="L6" s="240">
        <f t="shared" ref="L6:L25" si="3">K6+L5</f>
        <v>0.77777777777777768</v>
      </c>
      <c r="M6" s="241" t="str">
        <f t="shared" si="1"/>
        <v>A</v>
      </c>
    </row>
    <row r="7" spans="2:17" ht="28.5" customHeight="1" outlineLevel="1" thickBot="1">
      <c r="B7" s="238" t="s">
        <v>43</v>
      </c>
      <c r="C7" s="239">
        <f>'Юнит 19-25.01'!AE8</f>
        <v>606.70000000000005</v>
      </c>
      <c r="D7" s="240">
        <f>C7/C$26</f>
        <v>6.0645940597027471E-2</v>
      </c>
      <c r="E7" s="240">
        <f t="shared" si="2"/>
        <v>1.0019806760279888</v>
      </c>
      <c r="F7" s="241" t="str">
        <f t="shared" si="0"/>
        <v>C</v>
      </c>
      <c r="G7" s="241" t="str">
        <f>VLOOKUP(B$4:B$25,I$4:M$25,5,0)</f>
        <v>C</v>
      </c>
      <c r="I7" s="238" t="s">
        <v>44</v>
      </c>
      <c r="J7" s="239">
        <f>'Юнит 19-25.01'!R9</f>
        <v>5</v>
      </c>
      <c r="K7" s="240">
        <f>J7/J$26</f>
        <v>7.9365079365079361E-2</v>
      </c>
      <c r="L7" s="240">
        <f t="shared" si="3"/>
        <v>0.85714285714285698</v>
      </c>
      <c r="M7" s="241" t="str">
        <f t="shared" si="1"/>
        <v>B</v>
      </c>
    </row>
    <row r="8" spans="2:17" ht="28.5" customHeight="1" outlineLevel="1" thickBot="1">
      <c r="B8" s="238" t="s">
        <v>49</v>
      </c>
      <c r="C8" s="239">
        <f>'Юнит 19-25.01'!AE14</f>
        <v>490.89000000000004</v>
      </c>
      <c r="D8" s="240">
        <f>C8/C$26</f>
        <v>4.9069533178959644E-2</v>
      </c>
      <c r="E8" s="240">
        <f t="shared" si="2"/>
        <v>1.0510502092069485</v>
      </c>
      <c r="F8" s="241" t="str">
        <f t="shared" si="0"/>
        <v>C</v>
      </c>
      <c r="G8" s="241" t="str">
        <f>VLOOKUP(B$4:B$25,I$4:M$25,5,0)</f>
        <v>B</v>
      </c>
      <c r="I8" s="238" t="s">
        <v>48</v>
      </c>
      <c r="J8" s="239">
        <f>'Юнит 19-25.01'!R13</f>
        <v>3</v>
      </c>
      <c r="K8" s="240">
        <f>J8/J$26</f>
        <v>4.7619047619047616E-2</v>
      </c>
      <c r="L8" s="240">
        <f t="shared" si="3"/>
        <v>0.90476190476190466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19-25.01'!AE12</f>
        <v>322.02000000000004</v>
      </c>
      <c r="D9" s="240">
        <f t="shared" ref="D9:D25" si="4">C9/C$26</f>
        <v>3.2189229917677246E-2</v>
      </c>
      <c r="E9" s="240">
        <f t="shared" si="2"/>
        <v>1.0832394391246256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41</v>
      </c>
      <c r="J9" s="239">
        <f>'Юнит 19-25.01'!R6</f>
        <v>2</v>
      </c>
      <c r="K9" s="240">
        <f t="shared" ref="K9:K25" si="6">J9/J$26</f>
        <v>3.1746031746031744E-2</v>
      </c>
      <c r="L9" s="240">
        <f t="shared" si="3"/>
        <v>0.9365079365079364</v>
      </c>
      <c r="M9" s="241" t="str">
        <f t="shared" si="1"/>
        <v>B</v>
      </c>
    </row>
    <row r="10" spans="2:17" ht="28.5" customHeight="1" outlineLevel="1" thickBot="1">
      <c r="B10" s="238" t="s">
        <v>48</v>
      </c>
      <c r="C10" s="239">
        <f>'Юнит 19-25.01'!AE13</f>
        <v>420.19</v>
      </c>
      <c r="D10" s="240">
        <f t="shared" si="4"/>
        <v>4.2002336870718589E-2</v>
      </c>
      <c r="E10" s="240">
        <f t="shared" si="2"/>
        <v>1.1252417759953441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19-25.01'!R8</f>
        <v>1</v>
      </c>
      <c r="K10" s="240">
        <f t="shared" si="6"/>
        <v>1.5873015873015872E-2</v>
      </c>
      <c r="L10" s="240">
        <f t="shared" si="3"/>
        <v>0.95238095238095233</v>
      </c>
      <c r="M10" s="241" t="str">
        <f t="shared" si="1"/>
        <v>C</v>
      </c>
    </row>
    <row r="11" spans="2:17" ht="28.5" customHeight="1" outlineLevel="1" thickBot="1">
      <c r="B11" s="238" t="s">
        <v>39</v>
      </c>
      <c r="C11" s="239">
        <f>'Юнит 19-25.01'!AE4</f>
        <v>591.94117299999994</v>
      </c>
      <c r="D11" s="240">
        <f t="shared" si="4"/>
        <v>5.9170643175692685E-2</v>
      </c>
      <c r="E11" s="240">
        <f>D11+E8</f>
        <v>1.1102208523826411</v>
      </c>
      <c r="F11" s="241" t="str">
        <f t="shared" si="0"/>
        <v>C</v>
      </c>
      <c r="G11" s="241" t="str">
        <f t="shared" si="5"/>
        <v>A</v>
      </c>
      <c r="I11" s="238" t="s">
        <v>47</v>
      </c>
      <c r="J11" s="239">
        <f>'Юнит 19-25.01'!R12</f>
        <v>1</v>
      </c>
      <c r="K11" s="240">
        <f t="shared" si="6"/>
        <v>1.5873015873015872E-2</v>
      </c>
      <c r="L11" s="240">
        <f>K11+L8</f>
        <v>0.92063492063492047</v>
      </c>
      <c r="M11" s="241" t="str">
        <f t="shared" si="1"/>
        <v>B</v>
      </c>
    </row>
    <row r="12" spans="2:17" ht="28.5" customHeight="1" outlineLevel="1" thickBot="1">
      <c r="B12" s="238" t="s">
        <v>40</v>
      </c>
      <c r="C12" s="239">
        <f>'Юнит 19-25.01'!AE5</f>
        <v>0</v>
      </c>
      <c r="D12" s="240">
        <f t="shared" si="4"/>
        <v>0</v>
      </c>
      <c r="E12" s="240">
        <f t="shared" si="2"/>
        <v>1.1102208523826411</v>
      </c>
      <c r="F12" s="241" t="str">
        <f t="shared" si="0"/>
        <v>C</v>
      </c>
      <c r="G12" s="241" t="str">
        <f t="shared" si="5"/>
        <v>C</v>
      </c>
      <c r="I12" s="238" t="s">
        <v>49</v>
      </c>
      <c r="J12" s="239">
        <f>'Юнит 19-25.01'!R14</f>
        <v>1</v>
      </c>
      <c r="K12" s="240">
        <f t="shared" si="6"/>
        <v>1.5873015873015872E-2</v>
      </c>
      <c r="L12" s="240">
        <f t="shared" si="3"/>
        <v>0.93650793650793629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19-25.01'!AE17</f>
        <v>0</v>
      </c>
      <c r="D13" s="240">
        <f t="shared" si="4"/>
        <v>0</v>
      </c>
      <c r="E13" s="240">
        <f t="shared" si="2"/>
        <v>1.1102208523826411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54</v>
      </c>
      <c r="J13" s="239">
        <f>'Юнит 19-25.01'!R19</f>
        <v>1</v>
      </c>
      <c r="K13" s="240">
        <f t="shared" si="6"/>
        <v>1.5873015873015872E-2</v>
      </c>
      <c r="L13" s="240">
        <f t="shared" si="3"/>
        <v>0.95238095238095211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19-25.01'!AE18</f>
        <v>0</v>
      </c>
      <c r="D14" s="240">
        <f t="shared" si="4"/>
        <v>0</v>
      </c>
      <c r="E14" s="240">
        <f t="shared" si="2"/>
        <v>1.1102208523826411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40</v>
      </c>
      <c r="J14" s="239">
        <f>'Юнит 19-25.01'!R5</f>
        <v>0</v>
      </c>
      <c r="K14" s="240">
        <f t="shared" si="6"/>
        <v>0</v>
      </c>
      <c r="L14" s="240">
        <f t="shared" si="3"/>
        <v>0.95238095238095211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19-25.01'!AE20</f>
        <v>0</v>
      </c>
      <c r="D15" s="240">
        <f t="shared" si="4"/>
        <v>0</v>
      </c>
      <c r="E15" s="240">
        <f t="shared" si="2"/>
        <v>1.1102208523826411</v>
      </c>
      <c r="F15" s="241" t="str">
        <f t="shared" si="7"/>
        <v>C</v>
      </c>
      <c r="G15" s="241" t="str">
        <f t="shared" si="5"/>
        <v>C</v>
      </c>
      <c r="I15" s="238" t="s">
        <v>45</v>
      </c>
      <c r="J15" s="239">
        <f>'Юнит 19-25.01'!R10</f>
        <v>0</v>
      </c>
      <c r="K15" s="240">
        <f t="shared" si="6"/>
        <v>0</v>
      </c>
      <c r="L15" s="240">
        <f t="shared" si="3"/>
        <v>0.95238095238095211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19-25.01'!AE21</f>
        <v>0</v>
      </c>
      <c r="D16" s="240">
        <f t="shared" si="4"/>
        <v>0</v>
      </c>
      <c r="E16" s="240">
        <f t="shared" si="2"/>
        <v>1.1102208523826411</v>
      </c>
      <c r="F16" s="241" t="str">
        <f t="shared" si="7"/>
        <v>C</v>
      </c>
      <c r="G16" s="241" t="str">
        <f t="shared" si="5"/>
        <v>C</v>
      </c>
      <c r="I16" s="238" t="s">
        <v>46</v>
      </c>
      <c r="J16" s="239">
        <f>'Юнит 19-25.01'!R11</f>
        <v>0</v>
      </c>
      <c r="K16" s="240">
        <f t="shared" si="6"/>
        <v>0</v>
      </c>
      <c r="L16" s="240">
        <f t="shared" si="3"/>
        <v>0.95238095238095211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57</v>
      </c>
      <c r="C17" s="239">
        <f>'Юнит 19-25.01'!AE22</f>
        <v>0</v>
      </c>
      <c r="D17" s="240">
        <f t="shared" si="4"/>
        <v>0</v>
      </c>
      <c r="E17" s="240">
        <f t="shared" si="2"/>
        <v>1.1102208523826411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19-25.01'!R15</f>
        <v>0</v>
      </c>
      <c r="K17" s="240">
        <f t="shared" si="6"/>
        <v>0</v>
      </c>
      <c r="L17" s="240">
        <f t="shared" si="3"/>
        <v>0.95238095238095211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58</v>
      </c>
      <c r="C18" s="239">
        <f>'Юнит 19-25.01'!AE23</f>
        <v>0</v>
      </c>
      <c r="D18" s="240">
        <f t="shared" si="4"/>
        <v>0</v>
      </c>
      <c r="E18" s="240">
        <f t="shared" si="2"/>
        <v>1.1102208523826411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19-25.01'!R16</f>
        <v>0</v>
      </c>
      <c r="K18" s="240">
        <f t="shared" si="6"/>
        <v>0</v>
      </c>
      <c r="L18" s="240">
        <f t="shared" si="3"/>
        <v>0.95238095238095211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59</v>
      </c>
      <c r="C19" s="239">
        <f>'Юнит 19-25.01'!AE24</f>
        <v>0</v>
      </c>
      <c r="D19" s="240">
        <f t="shared" si="4"/>
        <v>0</v>
      </c>
      <c r="E19" s="240">
        <f t="shared" si="2"/>
        <v>1.1102208523826411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19-25.01'!R17</f>
        <v>0</v>
      </c>
      <c r="K19" s="240">
        <f t="shared" si="6"/>
        <v>0</v>
      </c>
      <c r="L19" s="240">
        <f t="shared" si="3"/>
        <v>0.95238095238095211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45</v>
      </c>
      <c r="C20" s="239">
        <f>'Юнит 19-25.01'!AE10</f>
        <v>-93.54</v>
      </c>
      <c r="D20" s="240">
        <f t="shared" si="4"/>
        <v>-9.3502905611438092E-3</v>
      </c>
      <c r="E20" s="240">
        <f t="shared" si="2"/>
        <v>1.1008705618214973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19-25.01'!R18</f>
        <v>0</v>
      </c>
      <c r="K20" s="240">
        <f t="shared" si="6"/>
        <v>0</v>
      </c>
      <c r="L20" s="240">
        <f t="shared" si="3"/>
        <v>0.95238095238095211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46</v>
      </c>
      <c r="C21" s="239">
        <f>'Юнит 19-25.01'!AE11</f>
        <v>-93.54</v>
      </c>
      <c r="D21" s="240">
        <f t="shared" si="4"/>
        <v>-9.3502905611438092E-3</v>
      </c>
      <c r="E21" s="240">
        <f t="shared" si="2"/>
        <v>1.0915202712603536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19-25.01'!R20</f>
        <v>0</v>
      </c>
      <c r="K21" s="240">
        <f t="shared" si="6"/>
        <v>0</v>
      </c>
      <c r="L21" s="240">
        <f t="shared" si="3"/>
        <v>0.95238095238095211</v>
      </c>
      <c r="M21" s="241" t="str">
        <f t="shared" si="8"/>
        <v>C</v>
      </c>
      <c r="P21" s="246"/>
      <c r="Q21" s="240"/>
    </row>
    <row r="22" spans="2:17" ht="26.5" outlineLevel="1" thickBot="1">
      <c r="B22" s="238" t="s">
        <v>50</v>
      </c>
      <c r="C22" s="239">
        <f>'Юнит 19-25.01'!AE15</f>
        <v>-93.54</v>
      </c>
      <c r="D22" s="240">
        <f t="shared" si="4"/>
        <v>-9.3502905611438092E-3</v>
      </c>
      <c r="E22" s="240">
        <f t="shared" si="2"/>
        <v>1.0821699806992098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19-25.01'!R21</f>
        <v>0</v>
      </c>
      <c r="K22" s="240">
        <f t="shared" si="6"/>
        <v>0</v>
      </c>
      <c r="L22" s="240">
        <f t="shared" si="3"/>
        <v>0.95238095238095211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19-25.01'!AE16</f>
        <v>-328.67</v>
      </c>
      <c r="D23" s="240">
        <f t="shared" si="4"/>
        <v>-3.2853966204095961E-2</v>
      </c>
      <c r="E23" s="240">
        <f t="shared" si="2"/>
        <v>1.0493160144951139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19-25.01'!R22</f>
        <v>0</v>
      </c>
      <c r="K23" s="240">
        <f t="shared" si="6"/>
        <v>0</v>
      </c>
      <c r="L23" s="240">
        <f t="shared" si="3"/>
        <v>0.95238095238095211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19-25.01'!AE9</f>
        <v>72.942610000000514</v>
      </c>
      <c r="D24" s="240">
        <f t="shared" si="4"/>
        <v>7.2913683749005649E-3</v>
      </c>
      <c r="E24" s="240">
        <f t="shared" si="2"/>
        <v>1.0566073828700144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19-25.01'!R23</f>
        <v>0</v>
      </c>
      <c r="K24" s="240">
        <f t="shared" si="6"/>
        <v>0</v>
      </c>
      <c r="L24" s="240">
        <f t="shared" si="3"/>
        <v>0.95238095238095211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19-25.01'!AE6</f>
        <v>-1308.5084009999994</v>
      </c>
      <c r="D25" s="240">
        <f t="shared" si="4"/>
        <v>-0.13079894965841002</v>
      </c>
      <c r="E25" s="240">
        <f t="shared" si="2"/>
        <v>0.92580843321160444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19-25.01'!R24</f>
        <v>0</v>
      </c>
      <c r="K25" s="240">
        <f t="shared" si="6"/>
        <v>0</v>
      </c>
      <c r="L25" s="240">
        <f t="shared" si="3"/>
        <v>0.95238095238095211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10003.967191000038</v>
      </c>
      <c r="D26" s="248">
        <f>SUM(D4:D25)</f>
        <v>1</v>
      </c>
      <c r="J26" s="247">
        <f>SUM(J4:J25)</f>
        <v>63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19-25.01'!AE45</f>
        <v>6439.7034269999904</v>
      </c>
      <c r="D30" s="240">
        <f>C30/C$50</f>
        <v>1.6022371811607998</v>
      </c>
      <c r="E30" s="240">
        <f>D30</f>
        <v>1.6022371811607998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78</v>
      </c>
      <c r="J30" s="239">
        <f>'Юнит 19-25.01'!R45</f>
        <v>8</v>
      </c>
      <c r="K30" s="240">
        <f>J30/J$50</f>
        <v>0.5714285714285714</v>
      </c>
      <c r="L30" s="240">
        <f>K30</f>
        <v>0.5714285714285714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19-25.01'!AE37</f>
        <v>2688.1400000000003</v>
      </c>
      <c r="D31" s="240">
        <f t="shared" ref="D31:D49" si="11">C31/C$50</f>
        <v>0.66882549871898</v>
      </c>
      <c r="E31" s="240">
        <f>D31+E30</f>
        <v>2.2710626798797797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77</v>
      </c>
      <c r="J31" s="239">
        <f>'Юнит 19-25.01'!R44</f>
        <v>3</v>
      </c>
      <c r="K31" s="240">
        <f t="shared" ref="K31:K49" si="13">J31/J$50</f>
        <v>0.21428571428571427</v>
      </c>
      <c r="L31" s="240">
        <f>K31+L30</f>
        <v>0.7857142857142857</v>
      </c>
      <c r="M31" s="241" t="str">
        <f t="shared" si="10"/>
        <v>A</v>
      </c>
    </row>
    <row r="32" spans="2:17" ht="15" thickBot="1">
      <c r="B32" s="238" t="s">
        <v>64</v>
      </c>
      <c r="C32" s="239">
        <f>'Юнит 19-25.01'!AE31</f>
        <v>1234.21</v>
      </c>
      <c r="D32" s="240">
        <f t="shared" si="11"/>
        <v>0.30707891656459568</v>
      </c>
      <c r="E32" s="240">
        <f t="shared" ref="E32:E49" si="14">D32+E31</f>
        <v>2.5781415964443752</v>
      </c>
      <c r="F32" s="241" t="str">
        <f t="shared" si="9"/>
        <v>C</v>
      </c>
      <c r="G32" s="241" t="str">
        <f t="shared" si="12"/>
        <v>C</v>
      </c>
      <c r="I32" s="238" t="s">
        <v>70</v>
      </c>
      <c r="J32" s="239">
        <f>'Юнит 19-25.01'!R37</f>
        <v>2</v>
      </c>
      <c r="K32" s="240">
        <f t="shared" si="13"/>
        <v>0.14285714285714285</v>
      </c>
      <c r="L32" s="240">
        <f t="shared" ref="L32:L49" si="15">K32+L31</f>
        <v>0.9285714285714286</v>
      </c>
      <c r="M32" s="241" t="str">
        <f t="shared" si="10"/>
        <v>B</v>
      </c>
    </row>
    <row r="33" spans="2:13" ht="15" thickBot="1">
      <c r="B33" s="238" t="s">
        <v>66</v>
      </c>
      <c r="C33" s="239">
        <f>'Юнит 19-25.01'!AE33</f>
        <v>848.43999999999994</v>
      </c>
      <c r="D33" s="240">
        <f t="shared" si="11"/>
        <v>0.21109700615783822</v>
      </c>
      <c r="E33" s="240">
        <f t="shared" si="14"/>
        <v>2.7892386026022136</v>
      </c>
      <c r="F33" s="241" t="str">
        <f t="shared" si="9"/>
        <v>C</v>
      </c>
      <c r="G33" s="241" t="str">
        <f t="shared" si="12"/>
        <v>C</v>
      </c>
      <c r="I33" s="238" t="s">
        <v>64</v>
      </c>
      <c r="J33" s="239">
        <f>'Юнит 19-25.01'!R31</f>
        <v>1</v>
      </c>
      <c r="K33" s="240">
        <f t="shared" si="13"/>
        <v>7.1428571428571425E-2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62</v>
      </c>
      <c r="C34" s="239">
        <f>'Юнит 19-25.01'!AE29</f>
        <v>0</v>
      </c>
      <c r="D34" s="240">
        <f t="shared" si="11"/>
        <v>0</v>
      </c>
      <c r="E34" s="240">
        <f t="shared" si="14"/>
        <v>2.7892386026022136</v>
      </c>
      <c r="F34" s="241" t="str">
        <f t="shared" si="9"/>
        <v>C</v>
      </c>
      <c r="G34" s="241" t="str">
        <f t="shared" si="12"/>
        <v>C</v>
      </c>
      <c r="I34" s="238" t="s">
        <v>66</v>
      </c>
      <c r="J34" s="239">
        <f>'Юнит 19-25.01'!R33</f>
        <v>1</v>
      </c>
      <c r="K34" s="240">
        <f t="shared" si="13"/>
        <v>7.1428571428571425E-2</v>
      </c>
      <c r="L34" s="240">
        <f t="shared" si="15"/>
        <v>1.0714285714285714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19-25.01'!AE30</f>
        <v>0</v>
      </c>
      <c r="D35" s="240">
        <f t="shared" si="11"/>
        <v>0</v>
      </c>
      <c r="E35" s="240">
        <f t="shared" si="14"/>
        <v>2.7892386026022136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19-25.01'!R28</f>
        <v>0</v>
      </c>
      <c r="K35" s="240">
        <f t="shared" si="13"/>
        <v>0</v>
      </c>
      <c r="L35" s="240">
        <f t="shared" si="15"/>
        <v>1.0714285714285714</v>
      </c>
      <c r="M35" s="241" t="str">
        <f t="shared" si="10"/>
        <v>C</v>
      </c>
    </row>
    <row r="36" spans="2:13" ht="26.5" thickBot="1">
      <c r="B36" s="238" t="s">
        <v>65</v>
      </c>
      <c r="C36" s="239">
        <f>'Юнит 19-25.01'!AE32</f>
        <v>0</v>
      </c>
      <c r="D36" s="240">
        <f t="shared" si="11"/>
        <v>0</v>
      </c>
      <c r="E36" s="240">
        <f t="shared" si="14"/>
        <v>2.7892386026022136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19-25.01'!R29</f>
        <v>0</v>
      </c>
      <c r="K36" s="240">
        <f t="shared" si="13"/>
        <v>0</v>
      </c>
      <c r="L36" s="240">
        <f t="shared" si="15"/>
        <v>1.0714285714285714</v>
      </c>
      <c r="M36" s="241" t="str">
        <f t="shared" si="10"/>
        <v>C</v>
      </c>
    </row>
    <row r="37" spans="2:13" ht="26.5" thickBot="1">
      <c r="B37" s="238" t="s">
        <v>67</v>
      </c>
      <c r="C37" s="239">
        <f>'Юнит 19-25.01'!AE34</f>
        <v>0</v>
      </c>
      <c r="D37" s="240">
        <f t="shared" si="11"/>
        <v>0</v>
      </c>
      <c r="E37" s="240">
        <f t="shared" si="14"/>
        <v>2.7892386026022136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19-25.01'!R30</f>
        <v>0</v>
      </c>
      <c r="K37" s="240">
        <f t="shared" si="13"/>
        <v>0</v>
      </c>
      <c r="L37" s="240">
        <f t="shared" si="15"/>
        <v>1.0714285714285714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19-25.01'!AE35</f>
        <v>0</v>
      </c>
      <c r="D38" s="240">
        <f t="shared" si="11"/>
        <v>0</v>
      </c>
      <c r="E38" s="240">
        <f t="shared" si="14"/>
        <v>2.7892386026022136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19-25.01'!R32</f>
        <v>0</v>
      </c>
      <c r="K38" s="240">
        <f t="shared" si="13"/>
        <v>0</v>
      </c>
      <c r="L38" s="240">
        <f t="shared" si="15"/>
        <v>1.0714285714285714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19-25.01'!AE39</f>
        <v>0</v>
      </c>
      <c r="D39" s="240">
        <f t="shared" si="11"/>
        <v>0</v>
      </c>
      <c r="E39" s="240">
        <f t="shared" si="14"/>
        <v>2.7892386026022136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19-25.01'!R34</f>
        <v>0</v>
      </c>
      <c r="K39" s="240">
        <f t="shared" si="13"/>
        <v>0</v>
      </c>
      <c r="L39" s="240">
        <f t="shared" si="15"/>
        <v>1.0714285714285714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19-25.01'!AE40</f>
        <v>0</v>
      </c>
      <c r="D40" s="240">
        <f t="shared" si="11"/>
        <v>0</v>
      </c>
      <c r="E40" s="240">
        <f t="shared" si="14"/>
        <v>2.7892386026022136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19-25.01'!R35</f>
        <v>0</v>
      </c>
      <c r="K40" s="240">
        <f t="shared" si="13"/>
        <v>0</v>
      </c>
      <c r="L40" s="240">
        <f t="shared" si="15"/>
        <v>1.0714285714285714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19-25.01'!AE41</f>
        <v>0</v>
      </c>
      <c r="D41" s="240">
        <f t="shared" si="11"/>
        <v>0</v>
      </c>
      <c r="E41" s="240">
        <f t="shared" si="14"/>
        <v>2.7892386026022136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19-25.01'!R36</f>
        <v>0</v>
      </c>
      <c r="K41" s="240">
        <f t="shared" si="13"/>
        <v>0</v>
      </c>
      <c r="L41" s="240">
        <f t="shared" si="15"/>
        <v>1.0714285714285714</v>
      </c>
      <c r="M41" s="241" t="str">
        <f t="shared" si="17"/>
        <v>C</v>
      </c>
    </row>
    <row r="42" spans="2:13" ht="26.5" thickBot="1">
      <c r="B42" s="238" t="s">
        <v>75</v>
      </c>
      <c r="C42" s="239">
        <f>'Юнит 19-25.01'!AE42</f>
        <v>0</v>
      </c>
      <c r="D42" s="240">
        <f t="shared" si="11"/>
        <v>0</v>
      </c>
      <c r="E42" s="240">
        <f t="shared" si="14"/>
        <v>2.7892386026022136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19-25.01'!R39</f>
        <v>0</v>
      </c>
      <c r="K42" s="240">
        <f t="shared" si="13"/>
        <v>0</v>
      </c>
      <c r="L42" s="240">
        <f t="shared" si="15"/>
        <v>1.0714285714285714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19-25.01'!AE43</f>
        <v>0</v>
      </c>
      <c r="D43" s="240">
        <f t="shared" si="11"/>
        <v>0</v>
      </c>
      <c r="E43" s="240">
        <f t="shared" si="14"/>
        <v>2.7892386026022136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19-25.01'!R40</f>
        <v>0</v>
      </c>
      <c r="K43" s="240">
        <f t="shared" si="13"/>
        <v>0</v>
      </c>
      <c r="L43" s="240">
        <f t="shared" si="15"/>
        <v>1.0714285714285714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19-25.01'!AE47</f>
        <v>0</v>
      </c>
      <c r="D44" s="240">
        <f t="shared" si="11"/>
        <v>0</v>
      </c>
      <c r="E44" s="240">
        <f t="shared" si="14"/>
        <v>2.7892386026022136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19-25.01'!R41</f>
        <v>0</v>
      </c>
      <c r="K44" s="240">
        <f t="shared" si="13"/>
        <v>0</v>
      </c>
      <c r="L44" s="240">
        <f t="shared" si="15"/>
        <v>1.0714285714285714</v>
      </c>
      <c r="M44" s="241" t="str">
        <f t="shared" si="17"/>
        <v>C</v>
      </c>
    </row>
    <row r="45" spans="2:13" ht="26.5" thickBot="1">
      <c r="B45" s="238" t="s">
        <v>69</v>
      </c>
      <c r="C45" s="239">
        <f>'Юнит 19-25.01'!AE36</f>
        <v>-113.88</v>
      </c>
      <c r="D45" s="240">
        <f t="shared" si="11"/>
        <v>-2.8334033121086486E-2</v>
      </c>
      <c r="E45" s="240">
        <f t="shared" si="14"/>
        <v>2.7609045694811272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19-25.01'!R42</f>
        <v>0</v>
      </c>
      <c r="K45" s="240">
        <f t="shared" si="13"/>
        <v>0</v>
      </c>
      <c r="L45" s="240">
        <f t="shared" si="15"/>
        <v>1.0714285714285714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19-25.01'!AE28</f>
        <v>-537.70695000000001</v>
      </c>
      <c r="D46" s="240">
        <f t="shared" si="11"/>
        <v>-0.13378474298154544</v>
      </c>
      <c r="E46" s="240">
        <f t="shared" si="14"/>
        <v>2.6271198264995816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19-25.01'!R43</f>
        <v>0</v>
      </c>
      <c r="K46" s="240">
        <f t="shared" si="13"/>
        <v>0</v>
      </c>
      <c r="L46" s="240">
        <f t="shared" si="15"/>
        <v>1.0714285714285714</v>
      </c>
      <c r="M46" s="241" t="str">
        <f t="shared" si="17"/>
        <v>C</v>
      </c>
    </row>
    <row r="47" spans="2:13" ht="15" thickBot="1">
      <c r="B47" s="238" t="s">
        <v>79</v>
      </c>
      <c r="C47" s="239">
        <f>'Юнит 19-25.01'!AE46</f>
        <v>-810.57042999999999</v>
      </c>
      <c r="D47" s="240">
        <f t="shared" si="11"/>
        <v>-0.20167482798202771</v>
      </c>
      <c r="E47" s="240">
        <f t="shared" si="14"/>
        <v>2.4254449985175541</v>
      </c>
      <c r="F47" s="241" t="str">
        <f t="shared" si="16"/>
        <v>C</v>
      </c>
      <c r="G47" s="241" t="str">
        <f t="shared" si="12"/>
        <v>C</v>
      </c>
      <c r="I47" s="238" t="s">
        <v>79</v>
      </c>
      <c r="J47" s="239">
        <f>'Юнит 19-25.01'!R46</f>
        <v>0</v>
      </c>
      <c r="K47" s="240">
        <f t="shared" si="13"/>
        <v>0</v>
      </c>
      <c r="L47" s="240">
        <f t="shared" si="15"/>
        <v>1.0714285714285714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19-25.01'!AE38</f>
        <v>-1412.6399999999999</v>
      </c>
      <c r="D48" s="240">
        <f t="shared" si="11"/>
        <v>-0.35147338029655439</v>
      </c>
      <c r="E48" s="240">
        <f t="shared" si="14"/>
        <v>2.073971618221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19-25.01'!R47</f>
        <v>0</v>
      </c>
      <c r="K48" s="240">
        <f t="shared" si="13"/>
        <v>0</v>
      </c>
      <c r="L48" s="240">
        <f t="shared" si="15"/>
        <v>1.0714285714285714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19-25.01'!AE44</f>
        <v>-4316.5011970000023</v>
      </c>
      <c r="D49" s="240">
        <f t="shared" si="11"/>
        <v>-1.0739716182210004</v>
      </c>
      <c r="E49" s="240">
        <f t="shared" si="14"/>
        <v>0.99999999999999956</v>
      </c>
      <c r="F49" s="241" t="str">
        <f t="shared" si="16"/>
        <v>C</v>
      </c>
      <c r="G49" s="241" t="str">
        <f t="shared" si="12"/>
        <v>A</v>
      </c>
      <c r="I49" s="238" t="s">
        <v>71</v>
      </c>
      <c r="J49" s="239">
        <f>'Юнит 19-25.01'!R38</f>
        <v>-1</v>
      </c>
      <c r="K49" s="240">
        <f t="shared" si="13"/>
        <v>-7.1428571428571425E-2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4019.1948499999917</v>
      </c>
      <c r="D50" s="248">
        <f>SUM(D30:D49)</f>
        <v>0.99999999999999956</v>
      </c>
      <c r="J50" s="247">
        <f>SUM(J30:J49)</f>
        <v>14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3" priority="4" operator="equal">
      <formula>"C"</formula>
    </cfRule>
    <cfRule type="cellIs" dxfId="362" priority="5" operator="equal">
      <formula>"B"</formula>
    </cfRule>
    <cfRule type="cellIs" dxfId="361" priority="6" operator="equal">
      <formula>"A"</formula>
    </cfRule>
  </conditionalFormatting>
  <conditionalFormatting sqref="M30:M49 D30:D49 K30:K49 F30:G49">
    <cfRule type="cellIs" dxfId="360" priority="1" operator="equal">
      <formula>"C"</formula>
    </cfRule>
    <cfRule type="cellIs" dxfId="359" priority="2" operator="equal">
      <formula>"B"</formula>
    </cfRule>
    <cfRule type="cellIs" dxfId="358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12-18.01'!AE3</f>
        <v>11137.395480000014</v>
      </c>
      <c r="D4" s="240">
        <f>C4/C$26</f>
        <v>0.74671755480592805</v>
      </c>
      <c r="E4" s="240">
        <f>D4</f>
        <v>0.74671755480592805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12-18.01'!R3</f>
        <v>43</v>
      </c>
      <c r="K4" s="240">
        <f>J4/J$26</f>
        <v>0.7678571428571429</v>
      </c>
      <c r="L4" s="240">
        <f>K4</f>
        <v>0.7678571428571429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12-18.01'!AE6</f>
        <v>3561.251341000001</v>
      </c>
      <c r="D5" s="240">
        <f>C5/C$26</f>
        <v>0.2387675734579239</v>
      </c>
      <c r="E5" s="240">
        <f>D5+E4</f>
        <v>0.98548512826385193</v>
      </c>
      <c r="F5" s="241" t="str">
        <f t="shared" si="0"/>
        <v>C</v>
      </c>
      <c r="G5" s="241" t="str">
        <f>VLOOKUP(B$4:B$25,I$4:M$25,5,0)</f>
        <v>B</v>
      </c>
      <c r="I5" s="238" t="s">
        <v>41</v>
      </c>
      <c r="J5" s="239">
        <f>'Юнит 12-18.01'!R6</f>
        <v>7</v>
      </c>
      <c r="K5" s="240">
        <f>J5/J$26</f>
        <v>0.125</v>
      </c>
      <c r="L5" s="240">
        <f>K5+L4</f>
        <v>0.8928571428571429</v>
      </c>
      <c r="M5" s="241" t="str">
        <f t="shared" si="1"/>
        <v>B</v>
      </c>
    </row>
    <row r="6" spans="2:17" ht="28.5" customHeight="1" outlineLevel="1" thickBot="1">
      <c r="B6" s="238" t="s">
        <v>40</v>
      </c>
      <c r="C6" s="239">
        <f>'Юнит 12-18.01'!AE5</f>
        <v>881.45</v>
      </c>
      <c r="D6" s="240">
        <f>C6/C$26</f>
        <v>5.9097675921236527E-2</v>
      </c>
      <c r="E6" s="240">
        <f t="shared" ref="E6:E25" si="2">D6+E5</f>
        <v>1.0445828041850884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12-18.01'!R4</f>
        <v>2</v>
      </c>
      <c r="K6" s="240">
        <f>J6/J$26</f>
        <v>3.5714285714285712E-2</v>
      </c>
      <c r="L6" s="240">
        <f t="shared" ref="L6:L25" si="3">K6+L5</f>
        <v>0.9285714285714286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12-18.01'!AE16</f>
        <v>861.87000000000023</v>
      </c>
      <c r="D7" s="240">
        <f>C7/C$26</f>
        <v>5.7784915702803488E-2</v>
      </c>
      <c r="E7" s="240">
        <f t="shared" si="2"/>
        <v>1.1023677198878918</v>
      </c>
      <c r="F7" s="241" t="str">
        <f t="shared" si="0"/>
        <v>C</v>
      </c>
      <c r="G7" s="241" t="str">
        <f>VLOOKUP(B$4:B$25,I$4:M$25,5,0)</f>
        <v>C</v>
      </c>
      <c r="I7" s="238" t="s">
        <v>40</v>
      </c>
      <c r="J7" s="239">
        <f>'Юнит 12-18.01'!R5</f>
        <v>2</v>
      </c>
      <c r="K7" s="240">
        <f>J7/J$26</f>
        <v>3.5714285714285712E-2</v>
      </c>
      <c r="L7" s="240">
        <f t="shared" si="3"/>
        <v>0.9642857142857143</v>
      </c>
      <c r="M7" s="241" t="str">
        <f t="shared" si="1"/>
        <v>C</v>
      </c>
    </row>
    <row r="8" spans="2:17" ht="28.5" customHeight="1" outlineLevel="1" thickBot="1">
      <c r="B8" s="238" t="s">
        <v>42</v>
      </c>
      <c r="C8" s="239">
        <f>'Юнит 12-18.01'!AE7</f>
        <v>0</v>
      </c>
      <c r="D8" s="240">
        <f>C8/C$26</f>
        <v>0</v>
      </c>
      <c r="E8" s="240">
        <f t="shared" si="2"/>
        <v>1.1023677198878918</v>
      </c>
      <c r="F8" s="241" t="str">
        <f t="shared" si="0"/>
        <v>C</v>
      </c>
      <c r="G8" s="241" t="str">
        <f>VLOOKUP(B$4:B$25,I$4:M$25,5,0)</f>
        <v>C</v>
      </c>
      <c r="I8" s="238" t="s">
        <v>51</v>
      </c>
      <c r="J8" s="239">
        <f>'Юнит 12-18.01'!R16</f>
        <v>2</v>
      </c>
      <c r="K8" s="240">
        <f>J8/J$26</f>
        <v>3.5714285714285712E-2</v>
      </c>
      <c r="L8" s="240">
        <f t="shared" si="3"/>
        <v>1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12-18.01'!AE8</f>
        <v>0</v>
      </c>
      <c r="D9" s="240">
        <f t="shared" ref="D9:D25" si="4">C9/C$26</f>
        <v>0</v>
      </c>
      <c r="E9" s="240">
        <f t="shared" si="2"/>
        <v>1.1023677198878918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42</v>
      </c>
      <c r="J9" s="239">
        <f>'Юнит 12-18.01'!R7</f>
        <v>0</v>
      </c>
      <c r="K9" s="240">
        <f t="shared" ref="K9:K25" si="6">J9/J$26</f>
        <v>0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46</v>
      </c>
      <c r="C10" s="239">
        <f>'Юнит 12-18.01'!AE11</f>
        <v>0</v>
      </c>
      <c r="D10" s="240">
        <f t="shared" si="4"/>
        <v>0</v>
      </c>
      <c r="E10" s="240">
        <f t="shared" si="2"/>
        <v>1.1023677198878918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12-18.01'!R8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47</v>
      </c>
      <c r="C11" s="239">
        <f>'Юнит 12-18.01'!AE12</f>
        <v>0</v>
      </c>
      <c r="D11" s="240">
        <f t="shared" si="4"/>
        <v>0</v>
      </c>
      <c r="E11" s="240">
        <f>D11+E8</f>
        <v>1.1023677198878918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12-18.01'!R9</f>
        <v>0</v>
      </c>
      <c r="K11" s="240">
        <f t="shared" si="6"/>
        <v>0</v>
      </c>
      <c r="L11" s="240">
        <f>K11+L8</f>
        <v>1</v>
      </c>
      <c r="M11" s="241" t="str">
        <f t="shared" si="1"/>
        <v>C</v>
      </c>
    </row>
    <row r="12" spans="2:17" ht="28.5" customHeight="1" outlineLevel="1" thickBot="1">
      <c r="B12" s="238" t="s">
        <v>49</v>
      </c>
      <c r="C12" s="239">
        <f>'Юнит 12-18.01'!AE14</f>
        <v>0</v>
      </c>
      <c r="D12" s="240">
        <f t="shared" si="4"/>
        <v>0</v>
      </c>
      <c r="E12" s="240">
        <f t="shared" si="2"/>
        <v>1.1023677198878918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12-18.01'!R10</f>
        <v>0</v>
      </c>
      <c r="K12" s="240">
        <f t="shared" si="6"/>
        <v>0</v>
      </c>
      <c r="L12" s="240">
        <f t="shared" si="3"/>
        <v>1</v>
      </c>
      <c r="M12" s="241" t="str">
        <f t="shared" si="1"/>
        <v>C</v>
      </c>
    </row>
    <row r="13" spans="2:17" ht="26.5" outlineLevel="1" thickBot="1">
      <c r="B13" s="238" t="s">
        <v>50</v>
      </c>
      <c r="C13" s="239">
        <f>'Юнит 12-18.01'!AE15</f>
        <v>0</v>
      </c>
      <c r="D13" s="240">
        <f t="shared" si="4"/>
        <v>0</v>
      </c>
      <c r="E13" s="240">
        <f t="shared" si="2"/>
        <v>1.1023677198878918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12-18.01'!R11</f>
        <v>0</v>
      </c>
      <c r="K13" s="240">
        <f t="shared" si="6"/>
        <v>0</v>
      </c>
      <c r="L13" s="240">
        <f t="shared" si="3"/>
        <v>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12-18.01'!AE17</f>
        <v>0</v>
      </c>
      <c r="D14" s="240">
        <f t="shared" si="4"/>
        <v>0</v>
      </c>
      <c r="E14" s="240">
        <f t="shared" si="2"/>
        <v>1.1023677198878918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12-18.01'!R12</f>
        <v>0</v>
      </c>
      <c r="K14" s="240">
        <f t="shared" si="6"/>
        <v>0</v>
      </c>
      <c r="L14" s="240">
        <f t="shared" si="3"/>
        <v>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12-18.01'!AE18</f>
        <v>0</v>
      </c>
      <c r="D15" s="240">
        <f t="shared" si="4"/>
        <v>0</v>
      </c>
      <c r="E15" s="240">
        <f t="shared" si="2"/>
        <v>1.1023677198878918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12-18.01'!R13</f>
        <v>0</v>
      </c>
      <c r="K15" s="240">
        <f t="shared" si="6"/>
        <v>0</v>
      </c>
      <c r="L15" s="240">
        <f t="shared" si="3"/>
        <v>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12-18.01'!AE19</f>
        <v>0</v>
      </c>
      <c r="D16" s="240">
        <f t="shared" si="4"/>
        <v>0</v>
      </c>
      <c r="E16" s="240">
        <f t="shared" si="2"/>
        <v>1.1023677198878918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12-18.01'!R14</f>
        <v>0</v>
      </c>
      <c r="K16" s="240">
        <f t="shared" si="6"/>
        <v>0</v>
      </c>
      <c r="L16" s="240">
        <f t="shared" si="3"/>
        <v>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55</v>
      </c>
      <c r="C17" s="239">
        <f>'Юнит 12-18.01'!AE20</f>
        <v>0</v>
      </c>
      <c r="D17" s="240">
        <f t="shared" si="4"/>
        <v>0</v>
      </c>
      <c r="E17" s="240">
        <f t="shared" si="2"/>
        <v>1.1023677198878918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12-18.01'!R15</f>
        <v>0</v>
      </c>
      <c r="K17" s="240">
        <f t="shared" si="6"/>
        <v>0</v>
      </c>
      <c r="L17" s="240">
        <f t="shared" si="3"/>
        <v>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12-18.01'!AE21</f>
        <v>0</v>
      </c>
      <c r="D18" s="240">
        <f t="shared" si="4"/>
        <v>0</v>
      </c>
      <c r="E18" s="240">
        <f t="shared" si="2"/>
        <v>1.1023677198878918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12-18.01'!R17</f>
        <v>0</v>
      </c>
      <c r="K18" s="240">
        <f t="shared" si="6"/>
        <v>0</v>
      </c>
      <c r="L18" s="240">
        <f t="shared" si="3"/>
        <v>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12-18.01'!AE22</f>
        <v>0</v>
      </c>
      <c r="D19" s="240">
        <f t="shared" si="4"/>
        <v>0</v>
      </c>
      <c r="E19" s="240">
        <f t="shared" si="2"/>
        <v>1.1023677198878918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12-18.01'!R18</f>
        <v>0</v>
      </c>
      <c r="K19" s="240">
        <f t="shared" si="6"/>
        <v>0</v>
      </c>
      <c r="L19" s="240">
        <f t="shared" si="3"/>
        <v>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12-18.01'!AE23</f>
        <v>0</v>
      </c>
      <c r="D20" s="240">
        <f t="shared" si="4"/>
        <v>0</v>
      </c>
      <c r="E20" s="240">
        <f t="shared" si="2"/>
        <v>1.1023677198878918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12-18.01'!R19</f>
        <v>0</v>
      </c>
      <c r="K20" s="240">
        <f t="shared" si="6"/>
        <v>0</v>
      </c>
      <c r="L20" s="240">
        <f t="shared" si="3"/>
        <v>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12-18.01'!AE24</f>
        <v>0</v>
      </c>
      <c r="D21" s="240">
        <f t="shared" si="4"/>
        <v>0</v>
      </c>
      <c r="E21" s="240">
        <f t="shared" si="2"/>
        <v>1.1023677198878918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12-18.01'!R20</f>
        <v>0</v>
      </c>
      <c r="K21" s="240">
        <f t="shared" si="6"/>
        <v>0</v>
      </c>
      <c r="L21" s="240">
        <f t="shared" si="3"/>
        <v>1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45</v>
      </c>
      <c r="C22" s="239">
        <f>'Юнит 12-18.01'!AE10</f>
        <v>-93.54</v>
      </c>
      <c r="D22" s="240">
        <f t="shared" si="4"/>
        <v>-6.2714806349452208E-3</v>
      </c>
      <c r="E22" s="240">
        <f t="shared" si="2"/>
        <v>1.0960962392529465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12-18.01'!R21</f>
        <v>0</v>
      </c>
      <c r="K22" s="240">
        <f t="shared" si="6"/>
        <v>0</v>
      </c>
      <c r="L22" s="240">
        <f t="shared" si="3"/>
        <v>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48</v>
      </c>
      <c r="C23" s="239">
        <f>'Юнит 12-18.01'!AE13</f>
        <v>-93.54</v>
      </c>
      <c r="D23" s="240">
        <f t="shared" si="4"/>
        <v>-6.2714806349452208E-3</v>
      </c>
      <c r="E23" s="240">
        <f t="shared" si="2"/>
        <v>1.0898247586180012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12-18.01'!R22</f>
        <v>0</v>
      </c>
      <c r="K23" s="240">
        <f t="shared" si="6"/>
        <v>0</v>
      </c>
      <c r="L23" s="240">
        <f t="shared" si="3"/>
        <v>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12-18.01'!AE9</f>
        <v>-429.25018599999999</v>
      </c>
      <c r="D24" s="240">
        <f t="shared" si="4"/>
        <v>-2.877949785167451E-2</v>
      </c>
      <c r="E24" s="240">
        <f t="shared" si="2"/>
        <v>1.0610452607663268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12-18.01'!R23</f>
        <v>0</v>
      </c>
      <c r="K24" s="240">
        <f t="shared" si="6"/>
        <v>0</v>
      </c>
      <c r="L24" s="240">
        <f t="shared" si="3"/>
        <v>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39</v>
      </c>
      <c r="C25" s="239">
        <f>'Юнит 12-18.01'!AE4</f>
        <v>-910.4984969999997</v>
      </c>
      <c r="D25" s="240">
        <f t="shared" si="4"/>
        <v>-6.1045260766326992E-2</v>
      </c>
      <c r="E25" s="240">
        <f t="shared" si="2"/>
        <v>0.99999999999999978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12-18.01'!R24</f>
        <v>0</v>
      </c>
      <c r="K25" s="240">
        <f t="shared" si="6"/>
        <v>0</v>
      </c>
      <c r="L25" s="240">
        <f t="shared" si="3"/>
        <v>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14915.138138000015</v>
      </c>
      <c r="D26" s="248">
        <f>SUM(D4:D25)</f>
        <v>0.99999999999999978</v>
      </c>
      <c r="J26" s="247">
        <f>SUM(J4:J25)</f>
        <v>56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71</v>
      </c>
      <c r="C30" s="239">
        <f>'Юнит 12-18.01'!AE38</f>
        <v>1094.25</v>
      </c>
      <c r="D30" s="240">
        <f>C30/C$50</f>
        <v>1.0062694286786111</v>
      </c>
      <c r="E30" s="240">
        <f>D30</f>
        <v>1.0062694286786111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77</v>
      </c>
      <c r="J30" s="239">
        <f>'Юнит 12-18.01'!R44</f>
        <v>3</v>
      </c>
      <c r="K30" s="240">
        <f>J30/J$50</f>
        <v>0.6</v>
      </c>
      <c r="L30" s="240">
        <f>K30</f>
        <v>0.6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12-18.01'!AE44</f>
        <v>1366.2751290000003</v>
      </c>
      <c r="D31" s="240">
        <f t="shared" ref="D31:D49" si="11">C31/C$50</f>
        <v>1.2564230235107388</v>
      </c>
      <c r="E31" s="240">
        <f>D31+E30</f>
        <v>2.2626924521893499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71</v>
      </c>
      <c r="J31" s="239">
        <f>'Юнит 12-18.01'!R38</f>
        <v>1</v>
      </c>
      <c r="K31" s="240">
        <f t="shared" ref="K31:K49" si="13">J31/J$50</f>
        <v>0.2</v>
      </c>
      <c r="L31" s="240">
        <f>K31+L30</f>
        <v>0.8</v>
      </c>
      <c r="M31" s="241" t="str">
        <f t="shared" si="10"/>
        <v>B</v>
      </c>
    </row>
    <row r="32" spans="2:17" ht="26.5" thickBot="1">
      <c r="B32" s="238" t="s">
        <v>61</v>
      </c>
      <c r="C32" s="239">
        <f>'Юнит 12-18.01'!AE28</f>
        <v>0</v>
      </c>
      <c r="D32" s="240">
        <f t="shared" si="11"/>
        <v>0</v>
      </c>
      <c r="E32" s="240">
        <f t="shared" ref="E32:E49" si="14">D32+E31</f>
        <v>2.2626924521893499</v>
      </c>
      <c r="F32" s="241" t="str">
        <f t="shared" si="9"/>
        <v>C</v>
      </c>
      <c r="G32" s="241" t="str">
        <f t="shared" si="12"/>
        <v>C</v>
      </c>
      <c r="I32" s="238" t="s">
        <v>78</v>
      </c>
      <c r="J32" s="239">
        <f>'Юнит 12-18.01'!R45</f>
        <v>1</v>
      </c>
      <c r="K32" s="240">
        <f t="shared" si="13"/>
        <v>0.2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12-18.01'!AE29</f>
        <v>0</v>
      </c>
      <c r="D33" s="240">
        <f t="shared" si="11"/>
        <v>0</v>
      </c>
      <c r="E33" s="240">
        <f t="shared" si="14"/>
        <v>2.2626924521893499</v>
      </c>
      <c r="F33" s="241" t="str">
        <f t="shared" si="9"/>
        <v>C</v>
      </c>
      <c r="G33" s="241" t="str">
        <f t="shared" si="12"/>
        <v>C</v>
      </c>
      <c r="I33" s="238" t="s">
        <v>61</v>
      </c>
      <c r="J33" s="239">
        <f>'Юнит 12-18.01'!R28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12-18.01'!AE30</f>
        <v>0</v>
      </c>
      <c r="D34" s="240">
        <f t="shared" si="11"/>
        <v>0</v>
      </c>
      <c r="E34" s="240">
        <f t="shared" si="14"/>
        <v>2.2626924521893499</v>
      </c>
      <c r="F34" s="241" t="str">
        <f t="shared" si="9"/>
        <v>C</v>
      </c>
      <c r="G34" s="241" t="str">
        <f t="shared" si="12"/>
        <v>C</v>
      </c>
      <c r="I34" s="238" t="s">
        <v>62</v>
      </c>
      <c r="J34" s="239">
        <f>'Юнит 12-18.01'!R29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64</v>
      </c>
      <c r="C35" s="239">
        <f>'Юнит 12-18.01'!AE31</f>
        <v>0</v>
      </c>
      <c r="D35" s="240">
        <f t="shared" si="11"/>
        <v>0</v>
      </c>
      <c r="E35" s="240">
        <f t="shared" si="14"/>
        <v>2.2626924521893499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12-18.01'!R30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12-18.01'!AE32</f>
        <v>0</v>
      </c>
      <c r="D36" s="240">
        <f t="shared" si="11"/>
        <v>0</v>
      </c>
      <c r="E36" s="240">
        <f t="shared" si="14"/>
        <v>2.2626924521893499</v>
      </c>
      <c r="F36" s="241" t="str">
        <f t="shared" si="9"/>
        <v>C</v>
      </c>
      <c r="G36" s="241" t="str">
        <f t="shared" si="12"/>
        <v>C</v>
      </c>
      <c r="I36" s="238" t="s">
        <v>64</v>
      </c>
      <c r="J36" s="239">
        <f>'Юнит 12-18.01'!R31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12-18.01'!AE33</f>
        <v>0</v>
      </c>
      <c r="D37" s="240">
        <f t="shared" si="11"/>
        <v>0</v>
      </c>
      <c r="E37" s="240">
        <f t="shared" si="14"/>
        <v>2.2626924521893499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65</v>
      </c>
      <c r="J37" s="239">
        <f>'Юнит 12-18.01'!R32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12-18.01'!AE34</f>
        <v>0</v>
      </c>
      <c r="D38" s="240">
        <f t="shared" si="11"/>
        <v>0</v>
      </c>
      <c r="E38" s="240">
        <f t="shared" si="14"/>
        <v>2.2626924521893499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66</v>
      </c>
      <c r="J38" s="239">
        <f>'Юнит 12-18.01'!R33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12-18.01'!AE35</f>
        <v>0</v>
      </c>
      <c r="D39" s="240">
        <f t="shared" si="11"/>
        <v>0</v>
      </c>
      <c r="E39" s="240">
        <f t="shared" si="14"/>
        <v>2.2626924521893499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12-18.01'!R34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12-18.01'!AE36</f>
        <v>0</v>
      </c>
      <c r="D40" s="240">
        <f t="shared" si="11"/>
        <v>0</v>
      </c>
      <c r="E40" s="240">
        <f t="shared" si="14"/>
        <v>2.2626924521893499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12-18.01'!R35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70</v>
      </c>
      <c r="C41" s="239">
        <f>'Юнит 12-18.01'!AE37</f>
        <v>0</v>
      </c>
      <c r="D41" s="240">
        <f t="shared" si="11"/>
        <v>0</v>
      </c>
      <c r="E41" s="240">
        <f t="shared" si="14"/>
        <v>2.2626924521893499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12-18.01'!R36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12-18.01'!AE39</f>
        <v>0</v>
      </c>
      <c r="D42" s="240">
        <f t="shared" si="11"/>
        <v>0</v>
      </c>
      <c r="E42" s="240">
        <f t="shared" si="14"/>
        <v>2.2626924521893499</v>
      </c>
      <c r="F42" s="241" t="str">
        <f t="shared" si="16"/>
        <v>C</v>
      </c>
      <c r="G42" s="241" t="str">
        <f t="shared" si="12"/>
        <v>C</v>
      </c>
      <c r="I42" s="238" t="s">
        <v>70</v>
      </c>
      <c r="J42" s="239">
        <f>'Юнит 12-18.01'!R37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12-18.01'!AE40</f>
        <v>0</v>
      </c>
      <c r="D43" s="240">
        <f t="shared" si="11"/>
        <v>0</v>
      </c>
      <c r="E43" s="240">
        <f t="shared" si="14"/>
        <v>2.2626924521893499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12-18.01'!R39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12-18.01'!AE41</f>
        <v>0</v>
      </c>
      <c r="D44" s="240">
        <f t="shared" si="11"/>
        <v>0</v>
      </c>
      <c r="E44" s="240">
        <f t="shared" si="14"/>
        <v>2.2626924521893499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12-18.01'!R40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75</v>
      </c>
      <c r="C45" s="239">
        <f>'Юнит 12-18.01'!AE42</f>
        <v>0</v>
      </c>
      <c r="D45" s="240">
        <f t="shared" si="11"/>
        <v>0</v>
      </c>
      <c r="E45" s="240">
        <f t="shared" si="14"/>
        <v>2.2626924521893499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12-18.01'!R41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12-18.01'!AE43</f>
        <v>0</v>
      </c>
      <c r="D46" s="240">
        <f t="shared" si="11"/>
        <v>0</v>
      </c>
      <c r="E46" s="240">
        <f t="shared" si="14"/>
        <v>2.2626924521893499</v>
      </c>
      <c r="F46" s="241" t="str">
        <f t="shared" si="16"/>
        <v>C</v>
      </c>
      <c r="G46" s="241" t="str">
        <f t="shared" si="12"/>
        <v>C</v>
      </c>
      <c r="I46" s="238" t="s">
        <v>75</v>
      </c>
      <c r="J46" s="239">
        <f>'Юнит 12-18.01'!R42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79</v>
      </c>
      <c r="C47" s="239">
        <f>'Юнит 12-18.01'!AE46</f>
        <v>0</v>
      </c>
      <c r="D47" s="240">
        <f t="shared" si="11"/>
        <v>0</v>
      </c>
      <c r="E47" s="240">
        <f t="shared" si="14"/>
        <v>2.2626924521893499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12-18.01'!R43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12-18.01'!AE47</f>
        <v>0</v>
      </c>
      <c r="D48" s="240">
        <f t="shared" si="11"/>
        <v>0</v>
      </c>
      <c r="E48" s="240">
        <f t="shared" si="14"/>
        <v>2.2626924521893499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12-18.01'!R46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12-18.01'!AE45</f>
        <v>-1373.092709</v>
      </c>
      <c r="D49" s="240">
        <f t="shared" si="11"/>
        <v>-1.2626924521893501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12-18.01'!R47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1087.4324200000005</v>
      </c>
      <c r="D50" s="248">
        <f>SUM(D30:D49)</f>
        <v>0.99999999999999978</v>
      </c>
      <c r="J50" s="247">
        <f>SUM(J30:J49)</f>
        <v>5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7" priority="4" operator="equal">
      <formula>"C"</formula>
    </cfRule>
    <cfRule type="cellIs" dxfId="356" priority="5" operator="equal">
      <formula>"B"</formula>
    </cfRule>
    <cfRule type="cellIs" dxfId="355" priority="6" operator="equal">
      <formula>"A"</formula>
    </cfRule>
  </conditionalFormatting>
  <conditionalFormatting sqref="M30:M49 D30:D49 K30:K49 F30:G49">
    <cfRule type="cellIs" dxfId="354" priority="1" operator="equal">
      <formula>"C"</formula>
    </cfRule>
    <cfRule type="cellIs" dxfId="353" priority="2" operator="equal">
      <formula>"B"</formula>
    </cfRule>
    <cfRule type="cellIs" dxfId="352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05-11.01'!AE3</f>
        <v>6568.9866900000034</v>
      </c>
      <c r="D4" s="240">
        <f>C4/C$26</f>
        <v>0.6482752530447432</v>
      </c>
      <c r="E4" s="240">
        <f>D4</f>
        <v>0.6482752530447432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05-11.01'!R3</f>
        <v>32</v>
      </c>
      <c r="K4" s="240">
        <f>J4/J$26</f>
        <v>0.59259259259259256</v>
      </c>
      <c r="L4" s="240">
        <f>K4</f>
        <v>0.59259259259259256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47</v>
      </c>
      <c r="C5" s="239">
        <f>'Юнит 05-11.01'!AE12</f>
        <v>698.36000000000013</v>
      </c>
      <c r="D5" s="240">
        <f>C5/C$26</f>
        <v>6.8919230176781907E-2</v>
      </c>
      <c r="E5" s="240">
        <f>D5+E4</f>
        <v>0.71719448322152513</v>
      </c>
      <c r="F5" s="241" t="str">
        <f t="shared" si="0"/>
        <v>A</v>
      </c>
      <c r="G5" s="241" t="str">
        <f>VLOOKUP(B$4:B$25,I$4:M$25,5,0)</f>
        <v>B</v>
      </c>
      <c r="I5" s="238" t="s">
        <v>41</v>
      </c>
      <c r="J5" s="239">
        <f>'Юнит 05-11.01'!R6</f>
        <v>11</v>
      </c>
      <c r="K5" s="240">
        <f>J5/J$26</f>
        <v>0.20370370370370369</v>
      </c>
      <c r="L5" s="240">
        <f>K5+L4</f>
        <v>0.79629629629629628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'Юнит 05-11.01'!AE6</f>
        <v>1305.2943180000032</v>
      </c>
      <c r="D6" s="240">
        <f>C6/C$26</f>
        <v>0.12881591092085423</v>
      </c>
      <c r="E6" s="240">
        <f t="shared" ref="E6:E25" si="2">D6+E5</f>
        <v>0.84601039414237933</v>
      </c>
      <c r="F6" s="241" t="str">
        <f t="shared" si="0"/>
        <v>B</v>
      </c>
      <c r="G6" s="241" t="str">
        <f>VLOOKUP(B$4:B$25,I$4:M$25,5,0)</f>
        <v>A</v>
      </c>
      <c r="I6" s="238" t="s">
        <v>47</v>
      </c>
      <c r="J6" s="239">
        <f>'Юнит 05-11.01'!R12</f>
        <v>2</v>
      </c>
      <c r="K6" s="240">
        <f>J6/J$26</f>
        <v>3.7037037037037035E-2</v>
      </c>
      <c r="L6" s="240">
        <f t="shared" ref="L6:L25" si="3">K6+L5</f>
        <v>0.83333333333333326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05-11.01'!AE16</f>
        <v>584.28000000000009</v>
      </c>
      <c r="D7" s="240">
        <f>C7/C$26</f>
        <v>5.766098832649369E-2</v>
      </c>
      <c r="E7" s="240">
        <f t="shared" si="2"/>
        <v>0.90367138246887302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05-11.01'!R15</f>
        <v>2</v>
      </c>
      <c r="K7" s="240">
        <f>J7/J$26</f>
        <v>3.7037037037037035E-2</v>
      </c>
      <c r="L7" s="240">
        <f t="shared" si="3"/>
        <v>0.87037037037037024</v>
      </c>
      <c r="M7" s="241" t="str">
        <f t="shared" si="1"/>
        <v>B</v>
      </c>
    </row>
    <row r="8" spans="2:17" ht="28.5" customHeight="1" outlineLevel="1" thickBot="1">
      <c r="B8" s="238" t="s">
        <v>48</v>
      </c>
      <c r="C8" s="239">
        <f>'Юнит 05-11.01'!AE13</f>
        <v>497.35000000000014</v>
      </c>
      <c r="D8" s="240">
        <f>C8/C$26</f>
        <v>4.9082105401830695E-2</v>
      </c>
      <c r="E8" s="240">
        <f t="shared" si="2"/>
        <v>0.95275348787070369</v>
      </c>
      <c r="F8" s="241" t="str">
        <f t="shared" si="0"/>
        <v>C</v>
      </c>
      <c r="G8" s="241" t="str">
        <f>VLOOKUP(B$4:B$25,I$4:M$25,5,0)</f>
        <v>B</v>
      </c>
      <c r="I8" s="238" t="s">
        <v>51</v>
      </c>
      <c r="J8" s="239">
        <f>'Юнит 05-11.01'!R16</f>
        <v>2</v>
      </c>
      <c r="K8" s="240">
        <f>J8/J$26</f>
        <v>3.7037037037037035E-2</v>
      </c>
      <c r="L8" s="240">
        <f t="shared" si="3"/>
        <v>0.90740740740740722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05-11.01'!AE5</f>
        <v>360.57000000000005</v>
      </c>
      <c r="D9" s="240">
        <f t="shared" ref="D9:D25" si="4">C9/C$26</f>
        <v>3.558366290286135E-2</v>
      </c>
      <c r="E9" s="240">
        <f t="shared" si="2"/>
        <v>0.98833715077356499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05-11.01'!R5</f>
        <v>1</v>
      </c>
      <c r="K9" s="240">
        <f t="shared" ref="K9:K25" si="6">J9/J$26</f>
        <v>1.8518518518518517E-2</v>
      </c>
      <c r="L9" s="240">
        <f t="shared" si="3"/>
        <v>0.92592592592592571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'Юнит 05-11.01'!AE14</f>
        <v>280.86000000000013</v>
      </c>
      <c r="D10" s="240">
        <f t="shared" si="4"/>
        <v>2.77173019466335E-2</v>
      </c>
      <c r="E10" s="240">
        <f t="shared" si="2"/>
        <v>1.0160544527201985</v>
      </c>
      <c r="F10" s="241" t="str">
        <f t="shared" si="0"/>
        <v>C</v>
      </c>
      <c r="G10" s="241" t="str">
        <f t="shared" si="5"/>
        <v>C</v>
      </c>
      <c r="I10" s="238" t="s">
        <v>42</v>
      </c>
      <c r="J10" s="239">
        <f>'Юнит 05-11.01'!R7</f>
        <v>1</v>
      </c>
      <c r="K10" s="240">
        <f t="shared" si="6"/>
        <v>1.8518518518518517E-2</v>
      </c>
      <c r="L10" s="240">
        <f t="shared" si="3"/>
        <v>0.9444444444444442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05-11.01'!AE15</f>
        <v>132.94000000000045</v>
      </c>
      <c r="D11" s="240">
        <f t="shared" si="4"/>
        <v>1.3119483446505265E-2</v>
      </c>
      <c r="E11" s="240">
        <f>D11+E8</f>
        <v>0.96587297131720895</v>
      </c>
      <c r="F11" s="241" t="str">
        <f t="shared" si="0"/>
        <v>C</v>
      </c>
      <c r="G11" s="241" t="str">
        <f t="shared" si="5"/>
        <v>B</v>
      </c>
      <c r="I11" s="238" t="s">
        <v>44</v>
      </c>
      <c r="J11" s="239">
        <f>'Юнит 05-11.01'!R9</f>
        <v>1</v>
      </c>
      <c r="K11" s="240">
        <f t="shared" si="6"/>
        <v>1.8518518518518517E-2</v>
      </c>
      <c r="L11" s="240">
        <f>K11+L8</f>
        <v>0.92592592592592571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'Юнит 05-11.01'!AE4</f>
        <v>0</v>
      </c>
      <c r="D12" s="240">
        <f t="shared" si="4"/>
        <v>0</v>
      </c>
      <c r="E12" s="240">
        <f t="shared" si="2"/>
        <v>0.96587297131720895</v>
      </c>
      <c r="F12" s="241" t="str">
        <f t="shared" si="0"/>
        <v>C</v>
      </c>
      <c r="G12" s="241" t="str">
        <f t="shared" si="5"/>
        <v>C</v>
      </c>
      <c r="I12" s="238" t="s">
        <v>48</v>
      </c>
      <c r="J12" s="239">
        <f>'Юнит 05-11.01'!R13</f>
        <v>1</v>
      </c>
      <c r="K12" s="240">
        <f t="shared" si="6"/>
        <v>1.8518518518518517E-2</v>
      </c>
      <c r="L12" s="240">
        <f t="shared" si="3"/>
        <v>0.9444444444444442</v>
      </c>
      <c r="M12" s="241" t="str">
        <f t="shared" si="1"/>
        <v>B</v>
      </c>
    </row>
    <row r="13" spans="2:17" ht="15" outlineLevel="1" thickBot="1">
      <c r="B13" s="238" t="s">
        <v>43</v>
      </c>
      <c r="C13" s="239">
        <f>'Юнит 05-11.01'!AE8</f>
        <v>0</v>
      </c>
      <c r="D13" s="240">
        <f t="shared" si="4"/>
        <v>0</v>
      </c>
      <c r="E13" s="240">
        <f t="shared" si="2"/>
        <v>0.96587297131720895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49</v>
      </c>
      <c r="J13" s="239">
        <f>'Юнит 05-11.01'!R14</f>
        <v>1</v>
      </c>
      <c r="K13" s="240">
        <f t="shared" si="6"/>
        <v>1.8518518518518517E-2</v>
      </c>
      <c r="L13" s="240">
        <f t="shared" si="3"/>
        <v>0.96296296296296269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46</v>
      </c>
      <c r="C14" s="239">
        <f>'Юнит 05-11.01'!AE11</f>
        <v>0</v>
      </c>
      <c r="D14" s="240">
        <f t="shared" si="4"/>
        <v>0</v>
      </c>
      <c r="E14" s="240">
        <f t="shared" si="2"/>
        <v>0.96587297131720895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39</v>
      </c>
      <c r="J14" s="239">
        <f>'Юнит 05-11.01'!R4</f>
        <v>0</v>
      </c>
      <c r="K14" s="240">
        <f t="shared" si="6"/>
        <v>0</v>
      </c>
      <c r="L14" s="240">
        <f t="shared" si="3"/>
        <v>0.96296296296296269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05-11.01'!AE17</f>
        <v>0</v>
      </c>
      <c r="D15" s="240">
        <f t="shared" si="4"/>
        <v>0</v>
      </c>
      <c r="E15" s="240">
        <f t="shared" si="2"/>
        <v>0.96587297131720895</v>
      </c>
      <c r="F15" s="241" t="str">
        <f t="shared" si="7"/>
        <v>C</v>
      </c>
      <c r="G15" s="241" t="str">
        <f t="shared" si="5"/>
        <v>C</v>
      </c>
      <c r="I15" s="238" t="s">
        <v>43</v>
      </c>
      <c r="J15" s="239">
        <f>'Юнит 05-11.01'!R8</f>
        <v>0</v>
      </c>
      <c r="K15" s="240">
        <f t="shared" si="6"/>
        <v>0</v>
      </c>
      <c r="L15" s="240">
        <f t="shared" si="3"/>
        <v>0.96296296296296269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05-11.01'!AE18</f>
        <v>0</v>
      </c>
      <c r="D16" s="240">
        <f t="shared" si="4"/>
        <v>0</v>
      </c>
      <c r="E16" s="240">
        <f t="shared" si="2"/>
        <v>0.96587297131720895</v>
      </c>
      <c r="F16" s="241" t="str">
        <f t="shared" si="7"/>
        <v>C</v>
      </c>
      <c r="G16" s="241" t="str">
        <f t="shared" si="5"/>
        <v>C</v>
      </c>
      <c r="I16" s="238" t="s">
        <v>45</v>
      </c>
      <c r="J16" s="239">
        <f>'Юнит 05-11.01'!R10</f>
        <v>0</v>
      </c>
      <c r="K16" s="240">
        <f t="shared" si="6"/>
        <v>0</v>
      </c>
      <c r="L16" s="240">
        <f t="shared" si="3"/>
        <v>0.96296296296296269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54</v>
      </c>
      <c r="C17" s="239">
        <f>'Юнит 05-11.01'!AE19</f>
        <v>0</v>
      </c>
      <c r="D17" s="240">
        <f t="shared" si="4"/>
        <v>0</v>
      </c>
      <c r="E17" s="240">
        <f t="shared" si="2"/>
        <v>0.96587297131720895</v>
      </c>
      <c r="F17" s="241" t="str">
        <f t="shared" si="7"/>
        <v>C</v>
      </c>
      <c r="G17" s="241" t="str">
        <f t="shared" si="5"/>
        <v>C</v>
      </c>
      <c r="I17" s="238" t="s">
        <v>46</v>
      </c>
      <c r="J17" s="239">
        <f>'Юнит 05-11.01'!R11</f>
        <v>0</v>
      </c>
      <c r="K17" s="240">
        <f t="shared" si="6"/>
        <v>0</v>
      </c>
      <c r="L17" s="240">
        <f t="shared" si="3"/>
        <v>0.96296296296296269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55</v>
      </c>
      <c r="C18" s="239">
        <f>'Юнит 05-11.01'!AE20</f>
        <v>0</v>
      </c>
      <c r="D18" s="240">
        <f t="shared" si="4"/>
        <v>0</v>
      </c>
      <c r="E18" s="240">
        <f t="shared" si="2"/>
        <v>0.96587297131720895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05-11.01'!R17</f>
        <v>0</v>
      </c>
      <c r="K18" s="240">
        <f t="shared" si="6"/>
        <v>0</v>
      </c>
      <c r="L18" s="240">
        <f t="shared" si="3"/>
        <v>0.96296296296296269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'Юнит 05-11.01'!AE21</f>
        <v>0</v>
      </c>
      <c r="D19" s="240">
        <f t="shared" si="4"/>
        <v>0</v>
      </c>
      <c r="E19" s="240">
        <f t="shared" si="2"/>
        <v>0.96587297131720895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05-11.01'!R18</f>
        <v>0</v>
      </c>
      <c r="K19" s="240">
        <f t="shared" si="6"/>
        <v>0</v>
      </c>
      <c r="L19" s="240">
        <f t="shared" si="3"/>
        <v>0.96296296296296269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'Юнит 05-11.01'!AE22</f>
        <v>0</v>
      </c>
      <c r="D20" s="240">
        <f t="shared" si="4"/>
        <v>0</v>
      </c>
      <c r="E20" s="240">
        <f t="shared" si="2"/>
        <v>0.96587297131720895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05-11.01'!R19</f>
        <v>0</v>
      </c>
      <c r="K20" s="240">
        <f t="shared" si="6"/>
        <v>0</v>
      </c>
      <c r="L20" s="240">
        <f t="shared" si="3"/>
        <v>0.96296296296296269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'Юнит 05-11.01'!AE23</f>
        <v>0</v>
      </c>
      <c r="D21" s="240">
        <f t="shared" si="4"/>
        <v>0</v>
      </c>
      <c r="E21" s="240">
        <f t="shared" si="2"/>
        <v>0.96587297131720895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05-11.01'!R20</f>
        <v>0</v>
      </c>
      <c r="K21" s="240">
        <f t="shared" si="6"/>
        <v>0</v>
      </c>
      <c r="L21" s="240">
        <f t="shared" si="3"/>
        <v>0.96296296296296269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'Юнит 05-11.01'!AE24</f>
        <v>0</v>
      </c>
      <c r="D22" s="240">
        <f t="shared" si="4"/>
        <v>0</v>
      </c>
      <c r="E22" s="240">
        <f t="shared" si="2"/>
        <v>0.96587297131720895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05-11.01'!R21</f>
        <v>0</v>
      </c>
      <c r="K22" s="240">
        <f t="shared" si="6"/>
        <v>0</v>
      </c>
      <c r="L22" s="240">
        <f t="shared" si="3"/>
        <v>0.96296296296296269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42</v>
      </c>
      <c r="C23" s="239">
        <f>'Юнит 05-11.01'!AE7</f>
        <v>-11.197255000000037</v>
      </c>
      <c r="D23" s="240">
        <f t="shared" si="4"/>
        <v>-1.1050263398435256E-3</v>
      </c>
      <c r="E23" s="240">
        <f t="shared" si="2"/>
        <v>0.9647679449773654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05-11.01'!R22</f>
        <v>0</v>
      </c>
      <c r="K23" s="240">
        <f t="shared" si="6"/>
        <v>0</v>
      </c>
      <c r="L23" s="240">
        <f t="shared" si="3"/>
        <v>0.96296296296296269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45</v>
      </c>
      <c r="C24" s="239">
        <f>'Юнит 05-11.01'!AE10</f>
        <v>-93.54</v>
      </c>
      <c r="D24" s="240">
        <f t="shared" si="4"/>
        <v>-9.2312056686181618E-3</v>
      </c>
      <c r="E24" s="240">
        <f t="shared" si="2"/>
        <v>0.95553673930874727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05-11.01'!R23</f>
        <v>0</v>
      </c>
      <c r="K24" s="240">
        <f t="shared" si="6"/>
        <v>0</v>
      </c>
      <c r="L24" s="240">
        <f t="shared" si="3"/>
        <v>0.96296296296296269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44</v>
      </c>
      <c r="C25" s="239">
        <f>'Юнит 05-11.01'!AE9</f>
        <v>-190.88284999999999</v>
      </c>
      <c r="D25" s="240">
        <f t="shared" si="4"/>
        <v>-1.8837704158242357E-2</v>
      </c>
      <c r="E25" s="240">
        <f t="shared" si="2"/>
        <v>0.9366990351505049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05-11.01'!R24</f>
        <v>0</v>
      </c>
      <c r="K25" s="240">
        <f t="shared" si="6"/>
        <v>0</v>
      </c>
      <c r="L25" s="240">
        <f t="shared" si="3"/>
        <v>0.96296296296296269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10133.02090300001</v>
      </c>
      <c r="D26" s="248">
        <f>SUM(D4:D25)</f>
        <v>0.99999999999999978</v>
      </c>
      <c r="J26" s="247">
        <f>SUM(J4:J25)</f>
        <v>54</v>
      </c>
      <c r="K26" s="248">
        <f>SUM(K4:K25)</f>
        <v>0.99999999999999967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75</v>
      </c>
      <c r="C30" s="239">
        <f>'Юнит 05-11.01'!AE42</f>
        <v>1422.8500000000001</v>
      </c>
      <c r="D30" s="240">
        <f>C30/C$50</f>
        <v>0.53163258770943445</v>
      </c>
      <c r="E30" s="240">
        <f>D30</f>
        <v>0.53163258770943445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75</v>
      </c>
      <c r="J30" s="239">
        <f>'Юнит 05-11.01'!R42</f>
        <v>1</v>
      </c>
      <c r="K30" s="240">
        <f>J30/J$50</f>
        <v>0.5</v>
      </c>
      <c r="L30" s="240">
        <f>K30</f>
        <v>0.5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78</v>
      </c>
      <c r="C31" s="239">
        <f>'Юнит 05-11.01'!AE45</f>
        <v>1481.2884480000002</v>
      </c>
      <c r="D31" s="240">
        <f t="shared" ref="D31:D49" si="11">C31/C$50</f>
        <v>0.55346748480467511</v>
      </c>
      <c r="E31" s="240">
        <f>D31+E30</f>
        <v>1.0851000725141096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78</v>
      </c>
      <c r="J31" s="239">
        <f>'Юнит 05-11.01'!R45</f>
        <v>1</v>
      </c>
      <c r="K31" s="240">
        <f t="shared" ref="K31:K49" si="13">J31/J$50</f>
        <v>0.5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61</v>
      </c>
      <c r="C32" s="239">
        <f>'Юнит 05-11.01'!AE28</f>
        <v>0</v>
      </c>
      <c r="D32" s="240">
        <f t="shared" si="11"/>
        <v>0</v>
      </c>
      <c r="E32" s="240">
        <f t="shared" ref="E32:E49" si="14">D32+E31</f>
        <v>1.0851000725141096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05-11.01'!R28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05-11.01'!AE29</f>
        <v>0</v>
      </c>
      <c r="D33" s="240">
        <f t="shared" si="11"/>
        <v>0</v>
      </c>
      <c r="E33" s="240">
        <f t="shared" si="14"/>
        <v>1.0851000725141096</v>
      </c>
      <c r="F33" s="241" t="str">
        <f t="shared" si="9"/>
        <v>C</v>
      </c>
      <c r="G33" s="241" t="str">
        <f t="shared" si="12"/>
        <v>C</v>
      </c>
      <c r="I33" s="238" t="s">
        <v>62</v>
      </c>
      <c r="J33" s="239">
        <f>'Юнит 05-11.01'!R29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05-11.01'!AE30</f>
        <v>0</v>
      </c>
      <c r="D34" s="240">
        <f t="shared" si="11"/>
        <v>0</v>
      </c>
      <c r="E34" s="240">
        <f t="shared" si="14"/>
        <v>1.0851000725141096</v>
      </c>
      <c r="F34" s="241" t="str">
        <f t="shared" si="9"/>
        <v>C</v>
      </c>
      <c r="G34" s="241" t="str">
        <f t="shared" si="12"/>
        <v>C</v>
      </c>
      <c r="I34" s="238" t="s">
        <v>63</v>
      </c>
      <c r="J34" s="239">
        <f>'Юнит 05-11.01'!R30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64</v>
      </c>
      <c r="C35" s="239">
        <f>'Юнит 05-11.01'!AE31</f>
        <v>0</v>
      </c>
      <c r="D35" s="240">
        <f t="shared" si="11"/>
        <v>0</v>
      </c>
      <c r="E35" s="240">
        <f t="shared" si="14"/>
        <v>1.0851000725141096</v>
      </c>
      <c r="F35" s="241" t="str">
        <f t="shared" si="9"/>
        <v>C</v>
      </c>
      <c r="G35" s="241" t="str">
        <f t="shared" si="12"/>
        <v>C</v>
      </c>
      <c r="I35" s="238" t="s">
        <v>64</v>
      </c>
      <c r="J35" s="239">
        <f>'Юнит 05-11.01'!R31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05-11.01'!AE32</f>
        <v>0</v>
      </c>
      <c r="D36" s="240">
        <f t="shared" si="11"/>
        <v>0</v>
      </c>
      <c r="E36" s="240">
        <f t="shared" si="14"/>
        <v>1.0851000725141096</v>
      </c>
      <c r="F36" s="241" t="str">
        <f t="shared" si="9"/>
        <v>C</v>
      </c>
      <c r="G36" s="241" t="str">
        <f t="shared" si="12"/>
        <v>C</v>
      </c>
      <c r="I36" s="238" t="s">
        <v>65</v>
      </c>
      <c r="J36" s="239">
        <f>'Юнит 05-11.01'!R32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05-11.01'!AE33</f>
        <v>0</v>
      </c>
      <c r="D37" s="240">
        <f t="shared" si="11"/>
        <v>0</v>
      </c>
      <c r="E37" s="240">
        <f t="shared" si="14"/>
        <v>1.0851000725141096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66</v>
      </c>
      <c r="J37" s="239">
        <f>'Юнит 05-11.01'!R33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05-11.01'!AE34</f>
        <v>0</v>
      </c>
      <c r="D38" s="240">
        <f t="shared" si="11"/>
        <v>0</v>
      </c>
      <c r="E38" s="240">
        <f t="shared" si="14"/>
        <v>1.0851000725141096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67</v>
      </c>
      <c r="J38" s="239">
        <f>'Юнит 05-11.01'!R34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05-11.01'!AE35</f>
        <v>0</v>
      </c>
      <c r="D39" s="240">
        <f t="shared" si="11"/>
        <v>0</v>
      </c>
      <c r="E39" s="240">
        <f t="shared" si="14"/>
        <v>1.0851000725141096</v>
      </c>
      <c r="F39" s="241" t="str">
        <f t="shared" si="16"/>
        <v>C</v>
      </c>
      <c r="G39" s="241" t="str">
        <f t="shared" si="12"/>
        <v>C</v>
      </c>
      <c r="I39" s="238" t="s">
        <v>68</v>
      </c>
      <c r="J39" s="239">
        <f>'Юнит 05-11.01'!R35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05-11.01'!AE36</f>
        <v>0</v>
      </c>
      <c r="D40" s="240">
        <f t="shared" si="11"/>
        <v>0</v>
      </c>
      <c r="E40" s="240">
        <f t="shared" si="14"/>
        <v>1.0851000725141096</v>
      </c>
      <c r="F40" s="241" t="str">
        <f t="shared" si="16"/>
        <v>C</v>
      </c>
      <c r="G40" s="241" t="str">
        <f t="shared" si="12"/>
        <v>C</v>
      </c>
      <c r="I40" s="238" t="s">
        <v>69</v>
      </c>
      <c r="J40" s="239">
        <f>'Юнит 05-11.01'!R36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05-11.01'!AE38</f>
        <v>0</v>
      </c>
      <c r="D41" s="240">
        <f t="shared" si="11"/>
        <v>0</v>
      </c>
      <c r="E41" s="240">
        <f t="shared" si="14"/>
        <v>1.0851000725141096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05-11.01'!R37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05-11.01'!AE39</f>
        <v>0</v>
      </c>
      <c r="D42" s="240">
        <f t="shared" si="11"/>
        <v>0</v>
      </c>
      <c r="E42" s="240">
        <f t="shared" si="14"/>
        <v>1.0851000725141096</v>
      </c>
      <c r="F42" s="241" t="str">
        <f t="shared" si="16"/>
        <v>C</v>
      </c>
      <c r="G42" s="241" t="str">
        <f t="shared" si="12"/>
        <v>C</v>
      </c>
      <c r="I42" s="238" t="s">
        <v>71</v>
      </c>
      <c r="J42" s="239">
        <f>'Юнит 05-11.01'!R38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05-11.01'!AE40</f>
        <v>0</v>
      </c>
      <c r="D43" s="240">
        <f t="shared" si="11"/>
        <v>0</v>
      </c>
      <c r="E43" s="240">
        <f t="shared" si="14"/>
        <v>1.0851000725141096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05-11.01'!R39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05-11.01'!AE41</f>
        <v>0</v>
      </c>
      <c r="D44" s="240">
        <f t="shared" si="11"/>
        <v>0</v>
      </c>
      <c r="E44" s="240">
        <f t="shared" si="14"/>
        <v>1.0851000725141096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05-11.01'!R40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05-11.01'!AE43</f>
        <v>0</v>
      </c>
      <c r="D45" s="240">
        <f t="shared" si="11"/>
        <v>0</v>
      </c>
      <c r="E45" s="240">
        <f t="shared" si="14"/>
        <v>1.0851000725141096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05-11.01'!R41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77</v>
      </c>
      <c r="C46" s="239">
        <f>'Юнит 05-11.01'!AE44</f>
        <v>0</v>
      </c>
      <c r="D46" s="240">
        <f t="shared" si="11"/>
        <v>0</v>
      </c>
      <c r="E46" s="240">
        <f t="shared" si="14"/>
        <v>1.0851000725141096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05-11.01'!R43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05-11.01'!AE47</f>
        <v>0</v>
      </c>
      <c r="D47" s="240">
        <f t="shared" si="11"/>
        <v>0</v>
      </c>
      <c r="E47" s="240">
        <f t="shared" si="14"/>
        <v>1.0851000725141096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05-11.01'!R44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70</v>
      </c>
      <c r="C48" s="239">
        <f>'Юнит 05-11.01'!AE37</f>
        <v>-113.88</v>
      </c>
      <c r="D48" s="240">
        <f t="shared" si="11"/>
        <v>-4.2550036257054773E-2</v>
      </c>
      <c r="E48" s="240">
        <f t="shared" si="14"/>
        <v>1.0425500362570548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05-11.01'!R46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05-11.01'!AE46</f>
        <v>-113.88</v>
      </c>
      <c r="D49" s="240">
        <f t="shared" si="11"/>
        <v>-4.2550036257054773E-2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05-11.01'!R47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2676.3784480000004</v>
      </c>
      <c r="D50" s="248">
        <f>SUM(D30:D49)</f>
        <v>1</v>
      </c>
      <c r="J50" s="247">
        <f>SUM(J30:J49)</f>
        <v>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1" priority="4" operator="equal">
      <formula>"C"</formula>
    </cfRule>
    <cfRule type="cellIs" dxfId="350" priority="5" operator="equal">
      <formula>"B"</formula>
    </cfRule>
    <cfRule type="cellIs" dxfId="349" priority="6" operator="equal">
      <formula>"A"</formula>
    </cfRule>
  </conditionalFormatting>
  <conditionalFormatting sqref="M30:M49 D30:D49 K30:K49 F30:G49">
    <cfRule type="cellIs" dxfId="348" priority="1" operator="equal">
      <formula>"C"</formula>
    </cfRule>
    <cfRule type="cellIs" dxfId="347" priority="2" operator="equal">
      <formula>"B"</formula>
    </cfRule>
    <cfRule type="cellIs" dxfId="346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41</v>
      </c>
      <c r="C4" s="239">
        <f>'Юнит 01-04.01'!AE6</f>
        <v>2714.1158299999993</v>
      </c>
      <c r="D4" s="240">
        <f>C4/C$26</f>
        <v>0.52947686173780506</v>
      </c>
      <c r="E4" s="240">
        <f>D4</f>
        <v>0.52947686173780506</v>
      </c>
      <c r="F4" s="241" t="str">
        <f t="shared" ref="F4:F12" si="0">IF(AND(E4&lt;=0),"C",IF(E4&lt;=0.8,"A",IF(E4&lt;=0.95,"B","C")))</f>
        <v>A</v>
      </c>
      <c r="G4" s="241" t="str">
        <f>VLOOKUP(B$4:B$25,I$4:M$25,5,0)</f>
        <v>B</v>
      </c>
      <c r="I4" s="238" t="s">
        <v>38</v>
      </c>
      <c r="J4" s="239">
        <f>'Юнит 01-04.01'!R3</f>
        <v>14</v>
      </c>
      <c r="K4" s="240">
        <f>J4/J$26</f>
        <v>0.5</v>
      </c>
      <c r="L4" s="240">
        <f>K4</f>
        <v>0.5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55</v>
      </c>
      <c r="C5" s="239">
        <f>'Юнит 01-04.01'!AE20</f>
        <v>1644.69</v>
      </c>
      <c r="D5" s="240">
        <f>C5/C$26</f>
        <v>0.32085045527756673</v>
      </c>
      <c r="E5" s="240">
        <f>D5+E4</f>
        <v>0.85032731701537179</v>
      </c>
      <c r="F5" s="241" t="str">
        <f t="shared" si="0"/>
        <v>B</v>
      </c>
      <c r="G5" s="241" t="str">
        <f>VLOOKUP(B$4:B$25,I$4:M$25,5,0)</f>
        <v>C</v>
      </c>
      <c r="I5" s="238" t="s">
        <v>41</v>
      </c>
      <c r="J5" s="239">
        <f>'Юнит 01-04.01'!R6</f>
        <v>10</v>
      </c>
      <c r="K5" s="240">
        <f>J5/J$26</f>
        <v>0.35714285714285715</v>
      </c>
      <c r="L5" s="240">
        <f>K5+L4</f>
        <v>0.85714285714285721</v>
      </c>
      <c r="M5" s="241" t="str">
        <f t="shared" si="1"/>
        <v>B</v>
      </c>
    </row>
    <row r="6" spans="2:17" ht="28.5" customHeight="1" outlineLevel="1" thickBot="1">
      <c r="B6" s="238" t="s">
        <v>42</v>
      </c>
      <c r="C6" s="239">
        <f>'Юнит 01-04.01'!AE7</f>
        <v>576.14</v>
      </c>
      <c r="D6" s="240">
        <f>C6/C$26</f>
        <v>0.11239490803958029</v>
      </c>
      <c r="E6" s="240">
        <f t="shared" ref="E6:E25" si="2">D6+E5</f>
        <v>0.96272222505495209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01-04.01'!R4</f>
        <v>1</v>
      </c>
      <c r="K6" s="240">
        <f>J6/J$26</f>
        <v>3.5714285714285712E-2</v>
      </c>
      <c r="L6" s="240">
        <f t="shared" ref="L6:L25" si="3">K6+L5</f>
        <v>0.8928571428571429</v>
      </c>
      <c r="M6" s="241" t="str">
        <f t="shared" si="1"/>
        <v>B</v>
      </c>
    </row>
    <row r="7" spans="2:17" ht="28.5" customHeight="1" outlineLevel="1" thickBot="1">
      <c r="B7" s="238" t="s">
        <v>40</v>
      </c>
      <c r="C7" s="239">
        <f>'Юнит 01-04.01'!AE5</f>
        <v>458.39000000000004</v>
      </c>
      <c r="D7" s="240">
        <f>C7/C$26</f>
        <v>8.9423928031838115E-2</v>
      </c>
      <c r="E7" s="240">
        <f t="shared" si="2"/>
        <v>1.0521461530867902</v>
      </c>
      <c r="F7" s="241" t="str">
        <f t="shared" si="0"/>
        <v>C</v>
      </c>
      <c r="G7" s="241" t="str">
        <f>VLOOKUP(B$4:B$25,I$4:M$25,5,0)</f>
        <v>B</v>
      </c>
      <c r="I7" s="238" t="s">
        <v>40</v>
      </c>
      <c r="J7" s="239">
        <f>'Юнит 01-04.01'!R5</f>
        <v>1</v>
      </c>
      <c r="K7" s="240">
        <f>J7/J$26</f>
        <v>3.5714285714285712E-2</v>
      </c>
      <c r="L7" s="240">
        <f t="shared" si="3"/>
        <v>0.9285714285714286</v>
      </c>
      <c r="M7" s="241" t="str">
        <f t="shared" si="1"/>
        <v>B</v>
      </c>
    </row>
    <row r="8" spans="2:17" ht="28.5" customHeight="1" outlineLevel="1" thickBot="1">
      <c r="B8" s="238" t="s">
        <v>39</v>
      </c>
      <c r="C8" s="239">
        <f>'Юнит 01-04.01'!AE4</f>
        <v>448.21000000000009</v>
      </c>
      <c r="D8" s="240">
        <f>C8/C$26</f>
        <v>8.7437986830319517E-2</v>
      </c>
      <c r="E8" s="240">
        <f t="shared" si="2"/>
        <v>1.1395841399171096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01-04.01'!R7</f>
        <v>1</v>
      </c>
      <c r="K8" s="240">
        <f>J8/J$26</f>
        <v>3.5714285714285712E-2</v>
      </c>
      <c r="L8" s="240">
        <f t="shared" si="3"/>
        <v>0.9642857142857143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01-04.01'!AE8</f>
        <v>0</v>
      </c>
      <c r="D9" s="240">
        <f t="shared" ref="D9:D25" si="4">C9/C$26</f>
        <v>0</v>
      </c>
      <c r="E9" s="240">
        <f t="shared" si="2"/>
        <v>1.1395841399171096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55</v>
      </c>
      <c r="J9" s="239">
        <f>'Юнит 01-04.01'!R20</f>
        <v>1</v>
      </c>
      <c r="K9" s="240">
        <f t="shared" ref="K9:K25" si="6">J9/J$26</f>
        <v>3.5714285714285712E-2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45</v>
      </c>
      <c r="C10" s="239">
        <f>'Юнит 01-04.01'!AE10</f>
        <v>0</v>
      </c>
      <c r="D10" s="240">
        <f t="shared" si="4"/>
        <v>0</v>
      </c>
      <c r="E10" s="240">
        <f t="shared" si="2"/>
        <v>1.1395841399171096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01-04.01'!R8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46</v>
      </c>
      <c r="C11" s="239">
        <f>'Юнит 01-04.01'!AE11</f>
        <v>0</v>
      </c>
      <c r="D11" s="240">
        <f t="shared" si="4"/>
        <v>0</v>
      </c>
      <c r="E11" s="240">
        <f>D11+E8</f>
        <v>1.1395841399171096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01-04.01'!R9</f>
        <v>0</v>
      </c>
      <c r="K11" s="240">
        <f t="shared" si="6"/>
        <v>0</v>
      </c>
      <c r="L11" s="240">
        <f>K11+L8</f>
        <v>0.9642857142857143</v>
      </c>
      <c r="M11" s="241" t="str">
        <f t="shared" si="1"/>
        <v>C</v>
      </c>
    </row>
    <row r="12" spans="2:17" ht="28.5" customHeight="1" outlineLevel="1" thickBot="1">
      <c r="B12" s="238" t="s">
        <v>47</v>
      </c>
      <c r="C12" s="239">
        <f>'Юнит 01-04.01'!AE12</f>
        <v>0</v>
      </c>
      <c r="D12" s="240">
        <f t="shared" si="4"/>
        <v>0</v>
      </c>
      <c r="E12" s="240">
        <f t="shared" si="2"/>
        <v>1.1395841399171096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01-04.01'!R10</f>
        <v>0</v>
      </c>
      <c r="K12" s="240">
        <f t="shared" si="6"/>
        <v>0</v>
      </c>
      <c r="L12" s="240">
        <f t="shared" si="3"/>
        <v>0.9642857142857143</v>
      </c>
      <c r="M12" s="241" t="str">
        <f t="shared" si="1"/>
        <v>C</v>
      </c>
    </row>
    <row r="13" spans="2:17" ht="15" outlineLevel="1" thickBot="1">
      <c r="B13" s="238" t="s">
        <v>49</v>
      </c>
      <c r="C13" s="239">
        <f>'Юнит 01-04.01'!AE14</f>
        <v>0</v>
      </c>
      <c r="D13" s="240">
        <f t="shared" si="4"/>
        <v>0</v>
      </c>
      <c r="E13" s="240">
        <f t="shared" si="2"/>
        <v>1.1395841399171096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01-04.01'!R11</f>
        <v>0</v>
      </c>
      <c r="K13" s="240">
        <f t="shared" si="6"/>
        <v>0</v>
      </c>
      <c r="L13" s="240">
        <f t="shared" si="3"/>
        <v>0.9642857142857143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01-04.01'!AE16</f>
        <v>0</v>
      </c>
      <c r="D14" s="240">
        <f t="shared" si="4"/>
        <v>0</v>
      </c>
      <c r="E14" s="240">
        <f t="shared" si="2"/>
        <v>1.1395841399171096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01-04.01'!R12</f>
        <v>0</v>
      </c>
      <c r="K14" s="240">
        <f t="shared" si="6"/>
        <v>0</v>
      </c>
      <c r="L14" s="240">
        <f t="shared" si="3"/>
        <v>0.9642857142857143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01-04.01'!AE17</f>
        <v>0</v>
      </c>
      <c r="D15" s="240">
        <f t="shared" si="4"/>
        <v>0</v>
      </c>
      <c r="E15" s="240">
        <f t="shared" si="2"/>
        <v>1.1395841399171096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01-04.01'!R13</f>
        <v>0</v>
      </c>
      <c r="K15" s="240">
        <f t="shared" si="6"/>
        <v>0</v>
      </c>
      <c r="L15" s="240">
        <f t="shared" si="3"/>
        <v>0.9642857142857143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01-04.01'!AE18</f>
        <v>0</v>
      </c>
      <c r="D16" s="240">
        <f t="shared" si="4"/>
        <v>0</v>
      </c>
      <c r="E16" s="240">
        <f t="shared" si="2"/>
        <v>1.1395841399171096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01-04.01'!R14</f>
        <v>0</v>
      </c>
      <c r="K16" s="240">
        <f t="shared" si="6"/>
        <v>0</v>
      </c>
      <c r="L16" s="240">
        <f t="shared" si="3"/>
        <v>0.9642857142857143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54</v>
      </c>
      <c r="C17" s="239">
        <f>'Юнит 01-04.01'!AE19</f>
        <v>0</v>
      </c>
      <c r="D17" s="240">
        <f t="shared" si="4"/>
        <v>0</v>
      </c>
      <c r="E17" s="240">
        <f t="shared" si="2"/>
        <v>1.1395841399171096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01-04.01'!R15</f>
        <v>0</v>
      </c>
      <c r="K17" s="240">
        <f t="shared" si="6"/>
        <v>0</v>
      </c>
      <c r="L17" s="240">
        <f t="shared" si="3"/>
        <v>0.9642857142857143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01-04.01'!AE21</f>
        <v>0</v>
      </c>
      <c r="D18" s="240">
        <f t="shared" si="4"/>
        <v>0</v>
      </c>
      <c r="E18" s="240">
        <f t="shared" si="2"/>
        <v>1.1395841399171096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01-04.01'!R16</f>
        <v>0</v>
      </c>
      <c r="K18" s="240">
        <f t="shared" si="6"/>
        <v>0</v>
      </c>
      <c r="L18" s="240">
        <f t="shared" si="3"/>
        <v>0.9642857142857143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01-04.01'!AE22</f>
        <v>0</v>
      </c>
      <c r="D19" s="240">
        <f t="shared" si="4"/>
        <v>0</v>
      </c>
      <c r="E19" s="240">
        <f t="shared" si="2"/>
        <v>1.1395841399171096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01-04.01'!R17</f>
        <v>0</v>
      </c>
      <c r="K19" s="240">
        <f t="shared" si="6"/>
        <v>0</v>
      </c>
      <c r="L19" s="240">
        <f t="shared" si="3"/>
        <v>0.9642857142857143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01-04.01'!AE23</f>
        <v>0</v>
      </c>
      <c r="D20" s="240">
        <f t="shared" si="4"/>
        <v>0</v>
      </c>
      <c r="E20" s="240">
        <f t="shared" si="2"/>
        <v>1.1395841399171096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01-04.01'!R18</f>
        <v>0</v>
      </c>
      <c r="K20" s="240">
        <f t="shared" si="6"/>
        <v>0</v>
      </c>
      <c r="L20" s="240">
        <f t="shared" si="3"/>
        <v>0.9642857142857143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01-04.01'!AE24</f>
        <v>0</v>
      </c>
      <c r="D21" s="240">
        <f t="shared" si="4"/>
        <v>0</v>
      </c>
      <c r="E21" s="240">
        <f t="shared" si="2"/>
        <v>1.1395841399171096</v>
      </c>
      <c r="F21" s="241" t="str">
        <f t="shared" si="7"/>
        <v>C</v>
      </c>
      <c r="G21" s="241" t="str">
        <f t="shared" si="5"/>
        <v>C</v>
      </c>
      <c r="I21" s="238" t="s">
        <v>54</v>
      </c>
      <c r="J21" s="239">
        <f>'Юнит 01-04.01'!R19</f>
        <v>0</v>
      </c>
      <c r="K21" s="240">
        <f t="shared" si="6"/>
        <v>0</v>
      </c>
      <c r="L21" s="240">
        <f t="shared" si="3"/>
        <v>0.9642857142857143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48</v>
      </c>
      <c r="C22" s="239">
        <f>'Юнит 01-04.01'!AE13</f>
        <v>-93.54</v>
      </c>
      <c r="D22" s="240">
        <f t="shared" si="4"/>
        <v>-1.824802946857073E-2</v>
      </c>
      <c r="E22" s="240">
        <f t="shared" si="2"/>
        <v>1.1213361104485389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01-04.01'!R21</f>
        <v>0</v>
      </c>
      <c r="K22" s="240">
        <f t="shared" si="6"/>
        <v>0</v>
      </c>
      <c r="L22" s="240">
        <f t="shared" si="3"/>
        <v>0.9642857142857143</v>
      </c>
      <c r="M22" s="241" t="str">
        <f t="shared" si="8"/>
        <v>C</v>
      </c>
      <c r="P22" s="246"/>
      <c r="Q22" s="240"/>
    </row>
    <row r="23" spans="2:17" ht="26.5" outlineLevel="1" thickBot="1">
      <c r="B23" s="238" t="s">
        <v>50</v>
      </c>
      <c r="C23" s="239">
        <f>'Юнит 01-04.01'!AE15</f>
        <v>-295.55</v>
      </c>
      <c r="D23" s="240">
        <f t="shared" si="4"/>
        <v>-5.7656672112850964E-2</v>
      </c>
      <c r="E23" s="240">
        <f t="shared" si="2"/>
        <v>1.063679438335688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01-04.01'!R22</f>
        <v>0</v>
      </c>
      <c r="K23" s="240">
        <f t="shared" si="6"/>
        <v>0</v>
      </c>
      <c r="L23" s="240">
        <f t="shared" si="3"/>
        <v>0.9642857142857143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01-04.01'!AE9</f>
        <v>-509.46505400000001</v>
      </c>
      <c r="D24" s="240">
        <f t="shared" si="4"/>
        <v>-9.9387784034626656E-2</v>
      </c>
      <c r="E24" s="240">
        <f t="shared" si="2"/>
        <v>0.96429165430106134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01-04.01'!R23</f>
        <v>0</v>
      </c>
      <c r="K24" s="240">
        <f t="shared" si="6"/>
        <v>0</v>
      </c>
      <c r="L24" s="240">
        <f t="shared" si="3"/>
        <v>0.9642857142857143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38</v>
      </c>
      <c r="C25" s="239">
        <f>'Юнит 01-04.01'!AE3</f>
        <v>183.04215599999938</v>
      </c>
      <c r="D25" s="240">
        <f t="shared" si="4"/>
        <v>3.5708345698938521E-2</v>
      </c>
      <c r="E25" s="240">
        <f t="shared" si="2"/>
        <v>0.99999999999999989</v>
      </c>
      <c r="F25" s="241" t="str">
        <f t="shared" si="7"/>
        <v>C</v>
      </c>
      <c r="G25" s="241" t="str">
        <f t="shared" si="5"/>
        <v>A</v>
      </c>
      <c r="I25" s="238" t="s">
        <v>59</v>
      </c>
      <c r="J25" s="239">
        <f>'Юнит 01-04.01'!R24</f>
        <v>0</v>
      </c>
      <c r="K25" s="240">
        <f t="shared" si="6"/>
        <v>0</v>
      </c>
      <c r="L25" s="240">
        <f t="shared" si="3"/>
        <v>0.9642857142857143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5126.0329319999992</v>
      </c>
      <c r="D26" s="248">
        <f>SUM(D4:D25)</f>
        <v>0.99999999999999989</v>
      </c>
      <c r="J26" s="247">
        <f>SUM(J4:J25)</f>
        <v>28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3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67</v>
      </c>
      <c r="C30" s="239">
        <f>'Юнит 01-04.01'!AE34</f>
        <v>1595.12</v>
      </c>
      <c r="D30" s="240">
        <f>C30/C$50</f>
        <v>-1.7269283727561939</v>
      </c>
      <c r="E30" s="240">
        <f>D30</f>
        <v>-1.7269283727561939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C</v>
      </c>
      <c r="I30" s="238" t="s">
        <v>67</v>
      </c>
      <c r="J30" s="239">
        <f>'Юнит 01-04.01'!R34</f>
        <v>1</v>
      </c>
      <c r="K30" s="240">
        <f>J30/J$50</f>
        <v>1</v>
      </c>
      <c r="L30" s="240">
        <f>K30</f>
        <v>1</v>
      </c>
      <c r="M30" s="241" t="str">
        <f t="shared" ref="M30:M36" si="10">_xlfn.IFS(L30&lt;80%,"A",L30&lt;=95%,"B",L30&gt;95%,"C")</f>
        <v>C</v>
      </c>
    </row>
    <row r="31" spans="2:17" ht="26.5" thickBot="1">
      <c r="B31" s="238" t="s">
        <v>61</v>
      </c>
      <c r="C31" s="239">
        <f>'Юнит 01-04.01'!AE28</f>
        <v>0</v>
      </c>
      <c r="D31" s="240">
        <f t="shared" ref="D31:D49" si="11">C31/C$50</f>
        <v>0</v>
      </c>
      <c r="E31" s="240">
        <f>D31+E30</f>
        <v>-1.7269283727561939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01-04.01'!R28</f>
        <v>0</v>
      </c>
      <c r="K31" s="240">
        <f t="shared" ref="K31:K49" si="13">J31/J$50</f>
        <v>0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62</v>
      </c>
      <c r="C32" s="239">
        <f>'Юнит 01-04.01'!AE29</f>
        <v>0</v>
      </c>
      <c r="D32" s="240">
        <f t="shared" si="11"/>
        <v>0</v>
      </c>
      <c r="E32" s="240">
        <f t="shared" ref="E32:E49" si="14">D32+E31</f>
        <v>-1.7269283727561939</v>
      </c>
      <c r="F32" s="241" t="str">
        <f t="shared" si="9"/>
        <v>C</v>
      </c>
      <c r="G32" s="241" t="str">
        <f t="shared" si="12"/>
        <v>C</v>
      </c>
      <c r="I32" s="238" t="s">
        <v>62</v>
      </c>
      <c r="J32" s="239">
        <f>'Юнит 01-04.01'!R29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63</v>
      </c>
      <c r="C33" s="239">
        <f>'Юнит 01-04.01'!AE30</f>
        <v>0</v>
      </c>
      <c r="D33" s="240">
        <f t="shared" si="11"/>
        <v>0</v>
      </c>
      <c r="E33" s="240">
        <f t="shared" si="14"/>
        <v>-1.7269283727561939</v>
      </c>
      <c r="F33" s="241" t="str">
        <f t="shared" si="9"/>
        <v>C</v>
      </c>
      <c r="G33" s="241" t="str">
        <f t="shared" si="12"/>
        <v>C</v>
      </c>
      <c r="I33" s="238" t="s">
        <v>63</v>
      </c>
      <c r="J33" s="239">
        <f>'Юнит 01-04.01'!R30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01-04.01'!AE31</f>
        <v>0</v>
      </c>
      <c r="D34" s="240">
        <f t="shared" si="11"/>
        <v>0</v>
      </c>
      <c r="E34" s="240">
        <f t="shared" si="14"/>
        <v>-1.7269283727561939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01-04.01'!R31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65</v>
      </c>
      <c r="C35" s="239">
        <f>'Юнит 01-04.01'!AE32</f>
        <v>0</v>
      </c>
      <c r="D35" s="240">
        <f t="shared" si="11"/>
        <v>0</v>
      </c>
      <c r="E35" s="240">
        <f t="shared" si="14"/>
        <v>-1.7269283727561939</v>
      </c>
      <c r="F35" s="241" t="str">
        <f t="shared" si="9"/>
        <v>C</v>
      </c>
      <c r="G35" s="241" t="str">
        <f t="shared" si="12"/>
        <v>C</v>
      </c>
      <c r="I35" s="238" t="s">
        <v>65</v>
      </c>
      <c r="J35" s="239">
        <f>'Юнит 01-04.01'!R32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66</v>
      </c>
      <c r="C36" s="239">
        <f>'Юнит 01-04.01'!AE33</f>
        <v>0</v>
      </c>
      <c r="D36" s="240">
        <f t="shared" si="11"/>
        <v>0</v>
      </c>
      <c r="E36" s="240">
        <f t="shared" si="14"/>
        <v>-1.7269283727561939</v>
      </c>
      <c r="F36" s="241" t="str">
        <f t="shared" si="9"/>
        <v>C</v>
      </c>
      <c r="G36" s="241" t="str">
        <f t="shared" si="12"/>
        <v>C</v>
      </c>
      <c r="I36" s="238" t="s">
        <v>66</v>
      </c>
      <c r="J36" s="239">
        <f>'Юнит 01-04.01'!R33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68</v>
      </c>
      <c r="C37" s="239">
        <f>'Юнит 01-04.01'!AE35</f>
        <v>0</v>
      </c>
      <c r="D37" s="240">
        <f t="shared" si="11"/>
        <v>0</v>
      </c>
      <c r="E37" s="240">
        <f t="shared" si="14"/>
        <v>-1.7269283727561939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68</v>
      </c>
      <c r="J37" s="239">
        <f>'Юнит 01-04.01'!R35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69</v>
      </c>
      <c r="C38" s="239">
        <f>'Юнит 01-04.01'!AE36</f>
        <v>0</v>
      </c>
      <c r="D38" s="240">
        <f t="shared" si="11"/>
        <v>0</v>
      </c>
      <c r="E38" s="240">
        <f t="shared" si="14"/>
        <v>-1.7269283727561939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69</v>
      </c>
      <c r="J38" s="239">
        <f>'Юнит 01-04.01'!R36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70</v>
      </c>
      <c r="C39" s="239">
        <f>'Юнит 01-04.01'!AE37</f>
        <v>0</v>
      </c>
      <c r="D39" s="240">
        <f t="shared" si="11"/>
        <v>0</v>
      </c>
      <c r="E39" s="240">
        <f t="shared" si="14"/>
        <v>-1.7269283727561939</v>
      </c>
      <c r="F39" s="241" t="str">
        <f t="shared" si="16"/>
        <v>C</v>
      </c>
      <c r="G39" s="241" t="str">
        <f t="shared" si="12"/>
        <v>C</v>
      </c>
      <c r="I39" s="238" t="s">
        <v>70</v>
      </c>
      <c r="J39" s="239">
        <f>'Юнит 01-04.01'!R37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71</v>
      </c>
      <c r="C40" s="239">
        <f>'Юнит 01-04.01'!AE38</f>
        <v>0</v>
      </c>
      <c r="D40" s="240">
        <f t="shared" si="11"/>
        <v>0</v>
      </c>
      <c r="E40" s="240">
        <f t="shared" si="14"/>
        <v>-1.7269283727561939</v>
      </c>
      <c r="F40" s="241" t="str">
        <f t="shared" si="16"/>
        <v>C</v>
      </c>
      <c r="G40" s="241" t="str">
        <f t="shared" si="12"/>
        <v>C</v>
      </c>
      <c r="I40" s="238" t="s">
        <v>71</v>
      </c>
      <c r="J40" s="239">
        <f>'Юнит 01-04.01'!R38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01-04.01'!AE39</f>
        <v>0</v>
      </c>
      <c r="D41" s="240">
        <f t="shared" si="11"/>
        <v>0</v>
      </c>
      <c r="E41" s="240">
        <f t="shared" si="14"/>
        <v>-1.7269283727561939</v>
      </c>
      <c r="F41" s="241" t="str">
        <f t="shared" si="16"/>
        <v>C</v>
      </c>
      <c r="G41" s="241" t="str">
        <f t="shared" si="12"/>
        <v>C</v>
      </c>
      <c r="I41" s="238" t="s">
        <v>72</v>
      </c>
      <c r="J41" s="239">
        <f>'Юнит 01-04.01'!R39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73</v>
      </c>
      <c r="C42" s="239">
        <f>'Юнит 01-04.01'!AE40</f>
        <v>0</v>
      </c>
      <c r="D42" s="240">
        <f t="shared" si="11"/>
        <v>0</v>
      </c>
      <c r="E42" s="240">
        <f t="shared" si="14"/>
        <v>-1.7269283727561939</v>
      </c>
      <c r="F42" s="241" t="str">
        <f t="shared" si="16"/>
        <v>C</v>
      </c>
      <c r="G42" s="241" t="str">
        <f t="shared" si="12"/>
        <v>C</v>
      </c>
      <c r="I42" s="238" t="s">
        <v>73</v>
      </c>
      <c r="J42" s="239">
        <f>'Юнит 01-04.01'!R40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01-04.01'!AE41</f>
        <v>0</v>
      </c>
      <c r="D43" s="240">
        <f t="shared" si="11"/>
        <v>0</v>
      </c>
      <c r="E43" s="240">
        <f t="shared" si="14"/>
        <v>-1.7269283727561939</v>
      </c>
      <c r="F43" s="241" t="str">
        <f t="shared" si="16"/>
        <v>C</v>
      </c>
      <c r="G43" s="241" t="str">
        <f t="shared" si="12"/>
        <v>C</v>
      </c>
      <c r="I43" s="238" t="s">
        <v>74</v>
      </c>
      <c r="J43" s="239">
        <f>'Юнит 01-04.01'!R41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76</v>
      </c>
      <c r="C44" s="239">
        <f>'Юнит 01-04.01'!AE43</f>
        <v>0</v>
      </c>
      <c r="D44" s="240">
        <f t="shared" si="11"/>
        <v>0</v>
      </c>
      <c r="E44" s="240">
        <f t="shared" si="14"/>
        <v>-1.7269283727561939</v>
      </c>
      <c r="F44" s="241" t="str">
        <f t="shared" si="16"/>
        <v>C</v>
      </c>
      <c r="G44" s="241" t="str">
        <f t="shared" si="12"/>
        <v>C</v>
      </c>
      <c r="I44" s="238" t="s">
        <v>75</v>
      </c>
      <c r="J44" s="239">
        <f>'Юнит 01-04.01'!R42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80</v>
      </c>
      <c r="C45" s="239">
        <f>'Юнит 01-04.01'!AE47</f>
        <v>0</v>
      </c>
      <c r="D45" s="240">
        <f t="shared" si="11"/>
        <v>0</v>
      </c>
      <c r="E45" s="240">
        <f t="shared" si="14"/>
        <v>-1.7269283727561939</v>
      </c>
      <c r="F45" s="241" t="str">
        <f t="shared" si="16"/>
        <v>C</v>
      </c>
      <c r="G45" s="241" t="str">
        <f t="shared" si="12"/>
        <v>C</v>
      </c>
      <c r="I45" s="238" t="s">
        <v>76</v>
      </c>
      <c r="J45" s="239">
        <f>'Юнит 01-04.01'!R43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79</v>
      </c>
      <c r="C46" s="239">
        <f>'Юнит 01-04.01'!AE46</f>
        <v>-124.262242</v>
      </c>
      <c r="D46" s="240">
        <f t="shared" si="11"/>
        <v>0.13453031205934124</v>
      </c>
      <c r="E46" s="240">
        <f t="shared" si="14"/>
        <v>-1.5923980606968526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01-04.01'!R44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01-04.01'!AE44</f>
        <v>-149.55251699999999</v>
      </c>
      <c r="D47" s="240">
        <f t="shared" si="11"/>
        <v>0.16191037967325533</v>
      </c>
      <c r="E47" s="240">
        <f t="shared" si="14"/>
        <v>-1.4304876810235974</v>
      </c>
      <c r="F47" s="241" t="str">
        <f t="shared" si="16"/>
        <v>C</v>
      </c>
      <c r="G47" s="241" t="str">
        <f t="shared" si="12"/>
        <v>C</v>
      </c>
      <c r="I47" s="238" t="s">
        <v>78</v>
      </c>
      <c r="J47" s="239">
        <f>'Юнит 01-04.01'!R45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01-04.01'!AE42</f>
        <v>-976.81</v>
      </c>
      <c r="D48" s="240">
        <f t="shared" si="11"/>
        <v>1.0575260192286335</v>
      </c>
      <c r="E48" s="240">
        <f t="shared" si="14"/>
        <v>-0.37296166179496382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01-04.01'!R46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01-04.01'!AE45</f>
        <v>-1268.1699140000001</v>
      </c>
      <c r="D49" s="240">
        <f t="shared" si="11"/>
        <v>1.3729616617949638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01-04.01'!R47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-923.67467300000021</v>
      </c>
      <c r="D50" s="248">
        <f>SUM(D30:D49)</f>
        <v>1</v>
      </c>
      <c r="J50" s="247">
        <f>SUM(J30:J49)</f>
        <v>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45" priority="4" operator="equal">
      <formula>"C"</formula>
    </cfRule>
    <cfRule type="cellIs" dxfId="344" priority="5" operator="equal">
      <formula>"B"</formula>
    </cfRule>
    <cfRule type="cellIs" dxfId="343" priority="6" operator="equal">
      <formula>"A"</formula>
    </cfRule>
  </conditionalFormatting>
  <conditionalFormatting sqref="M30:M49 D30:D49 K30:K49 F30:G49">
    <cfRule type="cellIs" dxfId="342" priority="1" operator="equal">
      <formula>"C"</formula>
    </cfRule>
    <cfRule type="cellIs" dxfId="341" priority="2" operator="equal">
      <formula>"B"</formula>
    </cfRule>
    <cfRule type="cellIs" dxfId="340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60"/>
  <sheetViews>
    <sheetView zoomScale="70" zoomScaleNormal="70" workbookViewId="0">
      <pane xSplit="2" ySplit="2" topLeftCell="P43" activePane="bottomRight" state="frozen"/>
      <selection pane="topRight" activeCell="C1" sqref="C1"/>
      <selection pane="bottomLeft" activeCell="A3" sqref="A3"/>
      <selection pane="bottomRight" activeCell="AE58" sqref="AE58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2108</v>
      </c>
      <c r="C1" s="3"/>
      <c r="D1" s="4"/>
      <c r="E1" s="4"/>
      <c r="F1" s="4"/>
      <c r="G1" s="4"/>
      <c r="N1" s="281" t="s">
        <v>996</v>
      </c>
      <c r="O1" s="282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 t="s">
        <v>1262</v>
      </c>
      <c r="AB1" s="8"/>
      <c r="AC1" s="8"/>
      <c r="AD1" s="32"/>
      <c r="AE1" s="32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1286</v>
      </c>
      <c r="L3" s="36"/>
      <c r="M3" s="36"/>
      <c r="N3" s="37" t="e">
        <f>K3/$O$1</f>
        <v>#DIV/0!</v>
      </c>
      <c r="O3" s="38" t="e">
        <f ca="1">R3/$O$1</f>
        <v>#DIV/0!</v>
      </c>
      <c r="P3" s="32">
        <f ca="1">ЯНВАРЬ!P3+ФЕВРАЛЬ!P3+МАРТ!P3</f>
        <v>671</v>
      </c>
      <c r="Q3" s="32">
        <f ca="1">ЯНВАРЬ!Q3+ФЕВРАЛЬ!Q3+МАРТ!Q3</f>
        <v>23</v>
      </c>
      <c r="R3" s="40">
        <f ca="1">P3-Q3</f>
        <v>648</v>
      </c>
      <c r="S3" s="32">
        <f ca="1">ЯНВАРЬ!S3+ФЕВРАЛЬ!S3+МАРТ!S3</f>
        <v>1538129.9999999995</v>
      </c>
      <c r="T3" s="32">
        <f ca="1">ЯНВАРЬ!T3+ФЕВРАЛЬ!T3+МАРТ!T3</f>
        <v>-51394</v>
      </c>
      <c r="U3" s="309">
        <f t="shared" ref="U3" ca="1" si="1">S3+T3</f>
        <v>1486735.9999999995</v>
      </c>
      <c r="V3" s="43">
        <f ca="1">U3/$U$51</f>
        <v>0.41357466793403763</v>
      </c>
      <c r="W3" s="44">
        <f t="shared" ref="W3" ca="1" si="2">R3*H3</f>
        <v>92651.04</v>
      </c>
      <c r="X3" s="32">
        <f ca="1">ЯНВАРЬ!X3+ФЕВРАЛЬ!X3+МАРТ!X3</f>
        <v>639296.48</v>
      </c>
      <c r="Y3" s="45">
        <f t="shared" ref="Y3" ca="1" si="3">IF(U3=0,0,X3/U3)</f>
        <v>0.4300000000000001</v>
      </c>
      <c r="Z3" s="32">
        <f ca="1">ЯНВАРЬ!Z3+ФЕВРАЛЬ!Z3+МАРТ!Z3</f>
        <v>137678.85000000021</v>
      </c>
      <c r="AA3" s="32">
        <f>ЯНВАРЬ!AA3+ФЕВРАЛЬ!AA3+МАРТ!AA3</f>
        <v>258190.155275</v>
      </c>
      <c r="AB3" s="42"/>
      <c r="AC3" s="42"/>
      <c r="AD3" s="32">
        <f ca="1">ЯНВАРЬ!AD3+ФЕВРАЛЬ!AD3+МАРТ!AD3</f>
        <v>6374.0081537511396</v>
      </c>
      <c r="AE3" s="47">
        <f ca="1">U3-W3-X3-Z3-AA3-AB3-AC3-AD3</f>
        <v>352545.46657124814</v>
      </c>
      <c r="AF3" s="46"/>
      <c r="AG3" s="48">
        <f t="shared" ref="AG3:AG24" ca="1" si="4">IF(R3=0,0,U3/R3)</f>
        <v>2294.345679012345</v>
      </c>
      <c r="AH3" s="49">
        <f t="shared" ref="AH3:AH24" si="5">H3</f>
        <v>142.97999999999999</v>
      </c>
      <c r="AI3" s="49">
        <f t="shared" ref="AI3:AI24" ca="1" si="6">IF(R3=0,0,X3/R3)</f>
        <v>986.56864197530865</v>
      </c>
      <c r="AJ3" s="49">
        <f t="shared" ref="AJ3:AJ24" ca="1" si="7">IF(P3=0,Z3/1,Z3/P3)</f>
        <v>205.18457526080508</v>
      </c>
      <c r="AK3" s="49">
        <f t="shared" ref="AK3:AK24" ca="1" si="8">IF(P3=0,0,AA3/P3)</f>
        <v>384.78413602831597</v>
      </c>
      <c r="AL3" s="49">
        <f ca="1">_xlfn.IFS(R3=0,AE3,R3&lt;0,AE3/-R3,R3&gt;0,AE3/R3)</f>
        <v>544.05164594328414</v>
      </c>
      <c r="AM3" s="50">
        <f t="shared" ref="AM3:AM24" ca="1" si="9">IF(AG3=0,0,AL3/AG3)</f>
        <v>0.2371271473693031</v>
      </c>
      <c r="AN3" s="51">
        <f t="shared" ref="AN3:AN24" ca="1" si="10">IF(AH3=0,0,AL3/AH3)</f>
        <v>3.8050891449383424</v>
      </c>
      <c r="AP3" s="53">
        <f t="shared" ref="AP3:AP24" ca="1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90</v>
      </c>
      <c r="L4" s="36"/>
      <c r="M4" s="36"/>
      <c r="N4" s="37" t="e">
        <f t="shared" ref="N4:N24" si="12">K4/$O$1</f>
        <v>#DIV/0!</v>
      </c>
      <c r="O4" s="38" t="e">
        <f t="shared" ref="O4:O24" ca="1" si="13">R4/$O$1</f>
        <v>#DIV/0!</v>
      </c>
      <c r="P4" s="32">
        <f ca="1">ЯНВАРЬ!P4+ФЕВРАЛЬ!P4+МАРТ!P4</f>
        <v>39</v>
      </c>
      <c r="Q4" s="32">
        <f ca="1">ЯНВАРЬ!Q4+ФЕВРАЛЬ!Q4+МАРТ!Q4</f>
        <v>2</v>
      </c>
      <c r="R4" s="40">
        <f t="shared" ref="R4:R24" ca="1" si="14">P4-Q4</f>
        <v>37</v>
      </c>
      <c r="S4" s="32">
        <f ca="1">ЯНВАРЬ!S4+ФЕВРАЛЬ!S4+МАРТ!S4</f>
        <v>93136</v>
      </c>
      <c r="T4" s="32">
        <f ca="1">ЯНВАРЬ!T4+ФЕВРАЛЬ!T4+МАРТ!T4</f>
        <v>-5050</v>
      </c>
      <c r="U4" s="309">
        <f t="shared" ref="U4:U24" ca="1" si="15">S4+T4</f>
        <v>88086</v>
      </c>
      <c r="V4" s="43">
        <f t="shared" ref="V4:V24" ca="1" si="16">U4/$U$51</f>
        <v>2.4503434503259255E-2</v>
      </c>
      <c r="W4" s="44">
        <f t="shared" ref="W4:W24" ca="1" si="17">R4*H4</f>
        <v>4554.33</v>
      </c>
      <c r="X4" s="32">
        <f ca="1">ЯНВАРЬ!X4+ФЕВРАЛЬ!X4+МАРТ!X4</f>
        <v>37876.979999999996</v>
      </c>
      <c r="Y4" s="45">
        <f t="shared" ref="Y4:Y24" ca="1" si="18">IF(U4=0,0,X4/U4)</f>
        <v>0.42999999999999994</v>
      </c>
      <c r="Z4" s="32">
        <f ca="1">ЯНВАРЬ!Z4+ФЕВРАЛЬ!Z4+МАРТ!Z4</f>
        <v>9357.58</v>
      </c>
      <c r="AA4" s="32">
        <f>ЯНВАРЬ!AA4+ФЕВРАЛЬ!AA4+МАРТ!AA4</f>
        <v>19548.659960999998</v>
      </c>
      <c r="AB4" s="42"/>
      <c r="AC4" s="42"/>
      <c r="AD4" s="32">
        <f ca="1">ЯНВАРЬ!AD4+ФЕВРАЛЬ!AD4+МАРТ!AD4</f>
        <v>372.94653211600621</v>
      </c>
      <c r="AE4" s="47">
        <f t="shared" ref="AE4:AE24" ca="1" si="19">U4-W4-X4-Z4-AA4-AB4-AC4-AD4</f>
        <v>16375.503506883997</v>
      </c>
      <c r="AF4" s="46"/>
      <c r="AG4" s="48">
        <f t="shared" ca="1" si="4"/>
        <v>2380.7027027027025</v>
      </c>
      <c r="AH4" s="49">
        <f t="shared" si="5"/>
        <v>123.09</v>
      </c>
      <c r="AI4" s="49">
        <f t="shared" ca="1" si="6"/>
        <v>1023.702162162162</v>
      </c>
      <c r="AJ4" s="49">
        <f t="shared" ca="1" si="7"/>
        <v>239.93794871794873</v>
      </c>
      <c r="AK4" s="49">
        <f t="shared" ca="1" si="8"/>
        <v>501.24769130769226</v>
      </c>
      <c r="AL4" s="49">
        <f t="array" aca="1" ref="AL4" ca="1">_xlfn.IFS(R4=0,AE4,R4&lt;0,AE4/-R4,R4&gt;0,AE4/R4)</f>
        <v>442.58117586172966</v>
      </c>
      <c r="AM4" s="50">
        <f t="shared" ca="1" si="9"/>
        <v>0.18590358861662465</v>
      </c>
      <c r="AN4" s="51">
        <f t="shared" ca="1" si="10"/>
        <v>3.5955900224366695</v>
      </c>
      <c r="AP4" s="53">
        <f t="shared" ca="1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57</v>
      </c>
      <c r="L5" s="36"/>
      <c r="M5" s="36"/>
      <c r="N5" s="37" t="e">
        <f t="shared" si="12"/>
        <v>#DIV/0!</v>
      </c>
      <c r="O5" s="38" t="e">
        <f t="shared" ca="1" si="13"/>
        <v>#DIV/0!</v>
      </c>
      <c r="P5" s="32">
        <f ca="1">ЯНВАРЬ!P5+ФЕВРАЛЬ!P5+МАРТ!P5</f>
        <v>26</v>
      </c>
      <c r="Q5" s="32">
        <f ca="1">ЯНВАРЬ!Q5+ФЕВРАЛЬ!Q5+МАРТ!Q5</f>
        <v>1</v>
      </c>
      <c r="R5" s="40">
        <f t="shared" ca="1" si="14"/>
        <v>25</v>
      </c>
      <c r="S5" s="32">
        <f ca="1">ЯНВАРЬ!S5+ФЕВРАЛЬ!S5+МАРТ!S5</f>
        <v>58539</v>
      </c>
      <c r="T5" s="32">
        <f ca="1">ЯНВАРЬ!T5+ФЕВРАЛЬ!T5+МАРТ!T5</f>
        <v>-1655</v>
      </c>
      <c r="U5" s="309">
        <f t="shared" ca="1" si="15"/>
        <v>56884</v>
      </c>
      <c r="V5" s="43">
        <f t="shared" ca="1" si="16"/>
        <v>1.5823778674061706E-2</v>
      </c>
      <c r="W5" s="44">
        <f t="shared" ca="1" si="17"/>
        <v>3077.25</v>
      </c>
      <c r="X5" s="32">
        <f ca="1">ЯНВАРЬ!X5+ФЕВРАЛЬ!X5+МАРТ!X5</f>
        <v>24460.120000000003</v>
      </c>
      <c r="Y5" s="45">
        <f t="shared" ca="1" si="18"/>
        <v>0.43000000000000005</v>
      </c>
      <c r="Z5" s="32">
        <f ca="1">ЯНВАРЬ!Z5+ФЕВРАЛЬ!Z5+МАРТ!Z5</f>
        <v>5827.32</v>
      </c>
      <c r="AA5" s="32">
        <f>ЯНВАРЬ!AA5+ФЕВРАЛЬ!AA5+МАРТ!AA5</f>
        <v>19011.662683999999</v>
      </c>
      <c r="AB5" s="42"/>
      <c r="AC5" s="42"/>
      <c r="AD5" s="32">
        <f ca="1">ЯНВАРЬ!AD5+ФЕВРАЛЬ!AD5+МАРТ!AD5</f>
        <v>238.25315633908173</v>
      </c>
      <c r="AE5" s="47">
        <f t="shared" ca="1" si="19"/>
        <v>4269.3941596609166</v>
      </c>
      <c r="AF5" s="46"/>
      <c r="AG5" s="48">
        <f t="shared" ca="1" si="4"/>
        <v>2275.36</v>
      </c>
      <c r="AH5" s="49">
        <f t="shared" si="5"/>
        <v>123.09</v>
      </c>
      <c r="AI5" s="49">
        <f t="shared" ca="1" si="6"/>
        <v>978.40480000000014</v>
      </c>
      <c r="AJ5" s="49">
        <f t="shared" ca="1" si="7"/>
        <v>224.12769230769229</v>
      </c>
      <c r="AK5" s="49">
        <f t="shared" ca="1" si="8"/>
        <v>731.21779553846147</v>
      </c>
      <c r="AL5" s="49">
        <f t="array" aca="1" ref="AL5" ca="1">_xlfn.IFS(R5=0,AE5,R5&lt;0,AE5/-R5,R5&gt;0,AE5/R5)</f>
        <v>170.77576638643666</v>
      </c>
      <c r="AM5" s="50">
        <f t="shared" ca="1" si="9"/>
        <v>7.5054394199791083E-2</v>
      </c>
      <c r="AN5" s="51">
        <f t="shared" ca="1" si="10"/>
        <v>1.3874056900352316</v>
      </c>
      <c r="AP5" s="53">
        <f t="shared" ca="1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166</v>
      </c>
      <c r="L6" s="36"/>
      <c r="M6" s="36"/>
      <c r="N6" s="37" t="e">
        <f t="shared" si="12"/>
        <v>#DIV/0!</v>
      </c>
      <c r="O6" s="38" t="e">
        <f t="shared" ca="1" si="13"/>
        <v>#DIV/0!</v>
      </c>
      <c r="P6" s="32">
        <f ca="1">ЯНВАРЬ!P6+ФЕВРАЛЬ!P6+МАРТ!P6</f>
        <v>105</v>
      </c>
      <c r="Q6" s="32">
        <f ca="1">ЯНВАРЬ!Q6+ФЕВРАЛЬ!Q6+МАРТ!Q6</f>
        <v>4</v>
      </c>
      <c r="R6" s="40">
        <f t="shared" ca="1" si="14"/>
        <v>101</v>
      </c>
      <c r="S6" s="32">
        <f ca="1">ЯНВАРЬ!S6+ФЕВРАЛЬ!S6+МАРТ!S6</f>
        <v>236042</v>
      </c>
      <c r="T6" s="32">
        <f ca="1">ЯНВАРЬ!T6+ФЕВРАЛЬ!T6+МАРТ!T6</f>
        <v>-9637</v>
      </c>
      <c r="U6" s="309">
        <f t="shared" ca="1" si="15"/>
        <v>226405</v>
      </c>
      <c r="V6" s="43">
        <f t="shared" ca="1" si="16"/>
        <v>6.2980497340217642E-2</v>
      </c>
      <c r="W6" s="44">
        <f t="shared" ca="1" si="17"/>
        <v>12432.09</v>
      </c>
      <c r="X6" s="32">
        <f ca="1">ЯНВАРЬ!X6+ФЕВРАЛЬ!X6+МАРТ!X6</f>
        <v>97354.15</v>
      </c>
      <c r="Y6" s="45">
        <f t="shared" ca="1" si="18"/>
        <v>0.43</v>
      </c>
      <c r="Z6" s="32">
        <f ca="1">ЯНВАРЬ!Z6+ФЕВРАЛЬ!Z6+МАРТ!Z6</f>
        <v>20726.509999999995</v>
      </c>
      <c r="AA6" s="32">
        <f>ЯНВАРЬ!AA6+ФЕВРАЛЬ!AA6+МАРТ!AA6</f>
        <v>58515.255237999998</v>
      </c>
      <c r="AB6" s="42"/>
      <c r="AC6" s="42"/>
      <c r="AD6" s="32">
        <f ca="1">ЯНВАРЬ!AD6+ФЕВРАЛЬ!AD6+МАРТ!AD6</f>
        <v>964.86568873327587</v>
      </c>
      <c r="AE6" s="47">
        <f t="shared" ca="1" si="19"/>
        <v>36412.12907326674</v>
      </c>
      <c r="AF6" s="46"/>
      <c r="AG6" s="48">
        <f t="shared" ca="1" si="4"/>
        <v>2241.6336633663368</v>
      </c>
      <c r="AH6" s="49">
        <f t="shared" si="5"/>
        <v>123.09</v>
      </c>
      <c r="AI6" s="49">
        <f t="shared" ca="1" si="6"/>
        <v>963.90247524752465</v>
      </c>
      <c r="AJ6" s="49">
        <f t="shared" ca="1" si="7"/>
        <v>197.39533333333327</v>
      </c>
      <c r="AK6" s="49">
        <f t="shared" ca="1" si="8"/>
        <v>557.2881451238095</v>
      </c>
      <c r="AL6" s="49">
        <f t="array" aca="1" ref="AL6" ca="1">_xlfn.IFS(R6=0,AE6,R6&lt;0,AE6/-R6,R6&gt;0,AE6/R6)</f>
        <v>360.51612943828457</v>
      </c>
      <c r="AM6" s="50">
        <f t="shared" ca="1" si="9"/>
        <v>0.16082740696215517</v>
      </c>
      <c r="AN6" s="51">
        <f t="shared" ca="1" si="10"/>
        <v>2.9288823579355312</v>
      </c>
      <c r="AP6" s="53">
        <f t="shared" ca="1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155</v>
      </c>
      <c r="L7" s="36"/>
      <c r="M7" s="36"/>
      <c r="N7" s="37" t="e">
        <f t="shared" si="12"/>
        <v>#DIV/0!</v>
      </c>
      <c r="O7" s="38" t="e">
        <f t="shared" ca="1" si="13"/>
        <v>#DIV/0!</v>
      </c>
      <c r="P7" s="32">
        <f ca="1">ЯНВАРЬ!P7+ФЕВРАЛЬ!P7+МАРТ!P7</f>
        <v>72</v>
      </c>
      <c r="Q7" s="32">
        <f ca="1">ЯНВАРЬ!Q7+ФЕВРАЛЬ!Q7+МАРТ!Q7</f>
        <v>7</v>
      </c>
      <c r="R7" s="40">
        <f t="shared" ca="1" si="14"/>
        <v>65</v>
      </c>
      <c r="S7" s="32">
        <f ca="1">ЯНВАРЬ!S7+ФЕВРАЛЬ!S7+МАРТ!S7</f>
        <v>166478</v>
      </c>
      <c r="T7" s="32">
        <f ca="1">ЯНВАРЬ!T7+ФЕВРАЛЬ!T7+МАРТ!T7</f>
        <v>-18050</v>
      </c>
      <c r="U7" s="309">
        <f t="shared" ca="1" si="15"/>
        <v>148428</v>
      </c>
      <c r="V7" s="43">
        <f t="shared" ca="1" si="16"/>
        <v>4.1289146702651554E-2</v>
      </c>
      <c r="W7" s="44">
        <f t="shared" ca="1" si="17"/>
        <v>7620.5999999999995</v>
      </c>
      <c r="X7" s="32">
        <f ca="1">ЯНВАРЬ!X7+ФЕВРАЛЬ!X7+МАРТ!X7</f>
        <v>63824.04</v>
      </c>
      <c r="Y7" s="45">
        <f t="shared" ca="1" si="18"/>
        <v>0.43</v>
      </c>
      <c r="Z7" s="32">
        <f ca="1">ЯНВАРЬ!Z7+ФЕВРАЛЬ!Z7+МАРТ!Z7</f>
        <v>16657.549999999996</v>
      </c>
      <c r="AA7" s="32">
        <f>ЯНВАРЬ!AA7+ФЕВРАЛЬ!AA7+МАРТ!AA7</f>
        <v>35938.384329000008</v>
      </c>
      <c r="AB7" s="42"/>
      <c r="AC7" s="42"/>
      <c r="AD7" s="32">
        <f ca="1">ЯНВАРЬ!AD7+ФЕВРАЛЬ!AD7+МАРТ!AD7</f>
        <v>637.93898070717455</v>
      </c>
      <c r="AE7" s="47">
        <f t="shared" ca="1" si="19"/>
        <v>23749.486690292808</v>
      </c>
      <c r="AF7" s="46"/>
      <c r="AG7" s="48">
        <f t="shared" ca="1" si="4"/>
        <v>2283.5076923076922</v>
      </c>
      <c r="AH7" s="49">
        <f t="shared" si="5"/>
        <v>117.24</v>
      </c>
      <c r="AI7" s="49">
        <f t="shared" ca="1" si="6"/>
        <v>981.90830769230774</v>
      </c>
      <c r="AJ7" s="49">
        <f t="shared" ca="1" si="7"/>
        <v>231.35486111111106</v>
      </c>
      <c r="AK7" s="49">
        <f t="shared" ca="1" si="8"/>
        <v>499.14422679166677</v>
      </c>
      <c r="AL7" s="49">
        <f t="array" aca="1" ref="AL7" ca="1">_xlfn.IFS(R7=0,AE7,R7&lt;0,AE7/-R7,R7&gt;0,AE7/R7)</f>
        <v>365.37671831219706</v>
      </c>
      <c r="AM7" s="50">
        <f t="shared" ca="1" si="9"/>
        <v>0.16000678234762181</v>
      </c>
      <c r="AN7" s="51">
        <f t="shared" ca="1" si="10"/>
        <v>3.1164851442527897</v>
      </c>
      <c r="AP7" s="53">
        <f t="shared" ca="1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ЯНВАРЬ!K8+ФЕВРАЛЬ!K8+МАРТ!K8</f>
        <v>30</v>
      </c>
      <c r="L8" s="36"/>
      <c r="M8" s="36"/>
      <c r="N8" s="37" t="e">
        <f t="shared" si="12"/>
        <v>#DIV/0!</v>
      </c>
      <c r="O8" s="38" t="e">
        <f t="shared" ca="1" si="13"/>
        <v>#DIV/0!</v>
      </c>
      <c r="P8" s="32">
        <f ca="1">ЯНВАРЬ!P8+ФЕВРАЛЬ!P8+МАРТ!P8</f>
        <v>16</v>
      </c>
      <c r="Q8" s="32">
        <f ca="1">ЯНВАРЬ!Q8+ФЕВРАЛЬ!Q8+МАРТ!Q8</f>
        <v>0</v>
      </c>
      <c r="R8" s="40">
        <f t="shared" ca="1" si="14"/>
        <v>16</v>
      </c>
      <c r="S8" s="32">
        <f ca="1">ЯНВАРЬ!S8+ФЕВРАЛЬ!S8+МАРТ!S8</f>
        <v>34536</v>
      </c>
      <c r="T8" s="32">
        <f ca="1">ЯНВАРЬ!T8+ФЕВРАЛЬ!T8+МАРТ!T8</f>
        <v>0</v>
      </c>
      <c r="U8" s="309">
        <f t="shared" ca="1" si="15"/>
        <v>34536</v>
      </c>
      <c r="V8" s="43">
        <f t="shared" ca="1" si="16"/>
        <v>9.6070954976336942E-3</v>
      </c>
      <c r="W8" s="44">
        <f t="shared" ca="1" si="17"/>
        <v>1968</v>
      </c>
      <c r="X8" s="32">
        <f ca="1">ЯНВАРЬ!X8+ФЕВРАЛЬ!X8+МАРТ!X8</f>
        <v>14850.48</v>
      </c>
      <c r="Y8" s="45">
        <f t="shared" ca="1" si="18"/>
        <v>0.43</v>
      </c>
      <c r="Z8" s="32">
        <f ca="1">ЯНВАРЬ!Z8+ФЕВРАЛЬ!Z8+МАРТ!Z8</f>
        <v>3311.1800000000003</v>
      </c>
      <c r="AA8" s="32">
        <f>ЯНВАРЬ!AA8+ФЕВРАЛЬ!AA8+МАРТ!AA8</f>
        <v>11400.824788999998</v>
      </c>
      <c r="AB8" s="42"/>
      <c r="AC8" s="42"/>
      <c r="AD8" s="32">
        <f ca="1">ЯНВАРЬ!AD8+ФЕВРАЛЬ!AD8+МАРТ!AD8</f>
        <v>145.78892257404189</v>
      </c>
      <c r="AE8" s="47">
        <f t="shared" ca="1" si="19"/>
        <v>2859.7262884259599</v>
      </c>
      <c r="AF8" s="46"/>
      <c r="AG8" s="48">
        <f t="shared" ca="1" si="4"/>
        <v>2158.5</v>
      </c>
      <c r="AH8" s="49">
        <f t="shared" si="5"/>
        <v>123</v>
      </c>
      <c r="AI8" s="49">
        <f t="shared" ca="1" si="6"/>
        <v>928.15499999999997</v>
      </c>
      <c r="AJ8" s="49">
        <f t="shared" ca="1" si="7"/>
        <v>206.94875000000002</v>
      </c>
      <c r="AK8" s="49">
        <f t="shared" ca="1" si="8"/>
        <v>712.5515493124999</v>
      </c>
      <c r="AL8" s="49">
        <f t="array" aca="1" ref="AL8" ca="1">_xlfn.IFS(R8=0,AE8,R8&lt;0,AE8/-R8,R8&gt;0,AE8/R8)</f>
        <v>178.73289302662249</v>
      </c>
      <c r="AM8" s="50">
        <f t="shared" ca="1" si="9"/>
        <v>8.2804212660005788E-2</v>
      </c>
      <c r="AN8" s="51">
        <f t="shared" ca="1" si="10"/>
        <v>1.4531129514359553</v>
      </c>
      <c r="AP8" s="53">
        <f t="shared" ca="1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89</v>
      </c>
      <c r="L9" s="36"/>
      <c r="M9" s="36"/>
      <c r="N9" s="37" t="e">
        <f t="shared" si="12"/>
        <v>#DIV/0!</v>
      </c>
      <c r="O9" s="38" t="e">
        <f t="shared" ca="1" si="13"/>
        <v>#DIV/0!</v>
      </c>
      <c r="P9" s="32">
        <f ca="1">ЯНВАРЬ!P9+ФЕВРАЛЬ!P9+МАРТ!P9</f>
        <v>42</v>
      </c>
      <c r="Q9" s="32">
        <f ca="1">ЯНВАРЬ!Q9+ФЕВРАЛЬ!Q9+МАРТ!Q9</f>
        <v>1</v>
      </c>
      <c r="R9" s="40">
        <f t="shared" ca="1" si="14"/>
        <v>41</v>
      </c>
      <c r="S9" s="32">
        <f ca="1">ЯНВАРЬ!S9+ФЕВРАЛЬ!S9+МАРТ!S9</f>
        <v>89841</v>
      </c>
      <c r="T9" s="32">
        <f ca="1">ЯНВАРЬ!T9+ФЕВРАЛЬ!T9+МАРТ!T9</f>
        <v>-1778</v>
      </c>
      <c r="U9" s="309">
        <f t="shared" ca="1" si="15"/>
        <v>88063</v>
      </c>
      <c r="V9" s="43">
        <f t="shared" ca="1" si="16"/>
        <v>2.4497036449157867E-2</v>
      </c>
      <c r="W9" s="44">
        <f t="shared" ca="1" si="17"/>
        <v>5043</v>
      </c>
      <c r="X9" s="32">
        <f ca="1">ЯНВАРЬ!X9+ФЕВРАЛЬ!X9+МАРТ!X9</f>
        <v>37867.089999999997</v>
      </c>
      <c r="Y9" s="45">
        <f t="shared" ca="1" si="18"/>
        <v>0.42999999999999994</v>
      </c>
      <c r="Z9" s="32">
        <f ca="1">ЯНВАРЬ!Z9+ФЕВРАЛЬ!Z9+МАРТ!Z9</f>
        <v>9564.56</v>
      </c>
      <c r="AA9" s="32">
        <f>ЯНВАРЬ!AA9+ФЕВРАЛЬ!AA9+МАРТ!AA9</f>
        <v>23311.179246</v>
      </c>
      <c r="AB9" s="42"/>
      <c r="AC9" s="42"/>
      <c r="AD9" s="32">
        <f ca="1">ЯНВАРЬ!AD9+ФЕВРАЛЬ!AD9+МАРТ!AD9</f>
        <v>379.03744707303287</v>
      </c>
      <c r="AE9" s="47">
        <f t="shared" ca="1" si="19"/>
        <v>11898.133306926973</v>
      </c>
      <c r="AF9" s="46"/>
      <c r="AG9" s="48">
        <f t="shared" ca="1" si="4"/>
        <v>2147.8780487804879</v>
      </c>
      <c r="AH9" s="49">
        <f t="shared" si="5"/>
        <v>123</v>
      </c>
      <c r="AI9" s="49">
        <f t="shared" ca="1" si="6"/>
        <v>923.58756097560968</v>
      </c>
      <c r="AJ9" s="49">
        <f t="shared" ca="1" si="7"/>
        <v>227.72761904761904</v>
      </c>
      <c r="AK9" s="49">
        <f t="shared" ca="1" si="8"/>
        <v>555.02807728571429</v>
      </c>
      <c r="AL9" s="49">
        <f t="array" aca="1" ref="AL9" ca="1">_xlfn.IFS(R9=0,AE9,R9&lt;0,AE9/-R9,R9&gt;0,AE9/R9)</f>
        <v>290.19837333968229</v>
      </c>
      <c r="AM9" s="50">
        <f t="shared" ca="1" si="9"/>
        <v>0.13510933430529251</v>
      </c>
      <c r="AN9" s="51">
        <f t="shared" ca="1" si="10"/>
        <v>2.359336368615303</v>
      </c>
      <c r="AP9" s="53">
        <f t="shared" ca="1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ЯНВАРЬ!K10+ФЕВРАЛЬ!K10+МАРТ!K10</f>
        <v>201</v>
      </c>
      <c r="L10" s="36"/>
      <c r="M10" s="36"/>
      <c r="N10" s="37" t="e">
        <f t="shared" si="12"/>
        <v>#DIV/0!</v>
      </c>
      <c r="O10" s="38" t="e">
        <f t="shared" ca="1" si="13"/>
        <v>#DIV/0!</v>
      </c>
      <c r="P10" s="32">
        <f ca="1">ЯНВАРЬ!P10+ФЕВРАЛЬ!P10+МАРТ!P10</f>
        <v>88</v>
      </c>
      <c r="Q10" s="32">
        <f ca="1">ЯНВАРЬ!Q10+ФЕВРАЛЬ!Q10+МАРТ!Q10</f>
        <v>1</v>
      </c>
      <c r="R10" s="40">
        <f t="shared" ca="1" si="14"/>
        <v>87</v>
      </c>
      <c r="S10" s="32">
        <f ca="1">ЯНВАРЬ!S10+ФЕВРАЛЬ!S10+МАРТ!S10</f>
        <v>231460.99999999997</v>
      </c>
      <c r="T10" s="32">
        <f ca="1">ЯНВАРЬ!T10+ФЕВРАЛЬ!T10+МАРТ!T10</f>
        <v>-2650</v>
      </c>
      <c r="U10" s="309">
        <f t="shared" ca="1" si="15"/>
        <v>228810.99999999997</v>
      </c>
      <c r="V10" s="43">
        <f t="shared" ca="1" si="16"/>
        <v>6.3649789434475995E-2</v>
      </c>
      <c r="W10" s="44">
        <f t="shared" ca="1" si="17"/>
        <v>14780.429999999998</v>
      </c>
      <c r="X10" s="32">
        <f ca="1">ЯНВАРЬ!X10+ФЕВРАЛЬ!X10+МАРТ!X10</f>
        <v>98388.73</v>
      </c>
      <c r="Y10" s="45">
        <f t="shared" ca="1" si="18"/>
        <v>0.43000000000000005</v>
      </c>
      <c r="Z10" s="32">
        <f ca="1">ЯНВАРЬ!Z10+ФЕВРАЛЬ!Z10+МАРТ!Z10</f>
        <v>20819.150000000001</v>
      </c>
      <c r="AA10" s="32">
        <f>ЯНВАРЬ!AA10+ФЕВРАЛЬ!AA10+МАРТ!AA10</f>
        <v>51113.993872000006</v>
      </c>
      <c r="AB10" s="42"/>
      <c r="AC10" s="42"/>
      <c r="AD10" s="32">
        <f ca="1">ЯНВАРЬ!AD10+ФЕВРАЛЬ!AD10+МАРТ!AD10</f>
        <v>968.28776254469074</v>
      </c>
      <c r="AE10" s="47">
        <f t="shared" ca="1" si="19"/>
        <v>42740.408365455274</v>
      </c>
      <c r="AF10" s="46"/>
      <c r="AG10" s="48">
        <f t="shared" ca="1" si="4"/>
        <v>2630.011494252873</v>
      </c>
      <c r="AH10" s="49">
        <f t="shared" si="5"/>
        <v>169.89</v>
      </c>
      <c r="AI10" s="49">
        <f t="shared" ca="1" si="6"/>
        <v>1130.9049425287355</v>
      </c>
      <c r="AJ10" s="49">
        <f t="shared" ca="1" si="7"/>
        <v>236.58125000000001</v>
      </c>
      <c r="AK10" s="49">
        <f t="shared" ca="1" si="8"/>
        <v>580.84083945454552</v>
      </c>
      <c r="AL10" s="49">
        <f t="array" aca="1" ref="AL10" ca="1">_xlfn.IFS(R10=0,AE10,R10&lt;0,AE10/-R10,R10&gt;0,AE10/R10)</f>
        <v>491.26906167189969</v>
      </c>
      <c r="AM10" s="50">
        <f t="shared" ca="1" si="9"/>
        <v>0.18679350365784547</v>
      </c>
      <c r="AN10" s="51">
        <f t="shared" ca="1" si="10"/>
        <v>2.8916891027835643</v>
      </c>
      <c r="AP10" s="53">
        <f t="shared" ca="1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ЯНВАРЬ!K11+ФЕВРАЛЬ!K11+МАРТ!K11</f>
        <v>27</v>
      </c>
      <c r="L11" s="36"/>
      <c r="M11" s="36"/>
      <c r="N11" s="37" t="e">
        <f t="shared" si="12"/>
        <v>#DIV/0!</v>
      </c>
      <c r="O11" s="38" t="e">
        <f t="shared" ca="1" si="13"/>
        <v>#DIV/0!</v>
      </c>
      <c r="P11" s="32">
        <f ca="1">ЯНВАРЬ!P11+ФЕВРАЛЬ!P11+МАРТ!P11</f>
        <v>9</v>
      </c>
      <c r="Q11" s="32">
        <f ca="1">ЯНВАРЬ!Q11+ФЕВРАЛЬ!Q11+МАРТ!Q11</f>
        <v>1</v>
      </c>
      <c r="R11" s="40">
        <f t="shared" ca="1" si="14"/>
        <v>8</v>
      </c>
      <c r="S11" s="32">
        <f ca="1">ЯНВАРЬ!S11+ФЕВРАЛЬ!S11+МАРТ!S11</f>
        <v>14529</v>
      </c>
      <c r="T11" s="32">
        <f ca="1">ЯНВАРЬ!T11+ФЕВРАЛЬ!T11+МАРТ!T11</f>
        <v>-1571</v>
      </c>
      <c r="U11" s="309">
        <f t="shared" ca="1" si="15"/>
        <v>12958</v>
      </c>
      <c r="V11" s="43">
        <f t="shared" ca="1" si="16"/>
        <v>3.60460804546958E-3</v>
      </c>
      <c r="W11" s="44">
        <f t="shared" ca="1" si="17"/>
        <v>1359.12</v>
      </c>
      <c r="X11" s="32">
        <f ca="1">ЯНВАРЬ!X11+ФЕВРАЛЬ!X11+МАРТ!X11</f>
        <v>5571.9400000000005</v>
      </c>
      <c r="Y11" s="45">
        <f t="shared" ca="1" si="18"/>
        <v>0.43000000000000005</v>
      </c>
      <c r="Z11" s="32">
        <f ca="1">ЯНВАРЬ!Z11+ФЕВРАЛЬ!Z11+МАРТ!Z11</f>
        <v>2453.65</v>
      </c>
      <c r="AA11" s="32">
        <f>ЯНВАРЬ!AA11+ФЕВРАЛЬ!AA11+МАРТ!AA11</f>
        <v>0</v>
      </c>
      <c r="AB11" s="42"/>
      <c r="AC11" s="42"/>
      <c r="AD11" s="32">
        <f ca="1">ЯНВАРЬ!AD11+ФЕВРАЛЬ!AD11+МАРТ!AD11</f>
        <v>55.039103622042624</v>
      </c>
      <c r="AE11" s="47">
        <f t="shared" ca="1" si="19"/>
        <v>3518.2508963779578</v>
      </c>
      <c r="AF11" s="46"/>
      <c r="AG11" s="48">
        <f t="shared" ca="1" si="4"/>
        <v>1619.75</v>
      </c>
      <c r="AH11" s="49">
        <f t="shared" si="5"/>
        <v>169.89</v>
      </c>
      <c r="AI11" s="49">
        <f t="shared" ca="1" si="6"/>
        <v>696.49250000000006</v>
      </c>
      <c r="AJ11" s="49">
        <f t="shared" ca="1" si="7"/>
        <v>272.62777777777779</v>
      </c>
      <c r="AK11" s="49">
        <f t="shared" ca="1" si="8"/>
        <v>0</v>
      </c>
      <c r="AL11" s="49">
        <f t="array" aca="1" ref="AL11" ca="1">_xlfn.IFS(R11=0,AE11,R11&lt;0,AE11/-R11,R11&gt;0,AE11/R11)</f>
        <v>439.78136204724473</v>
      </c>
      <c r="AM11" s="50">
        <f t="shared" ca="1" si="9"/>
        <v>0.27151187655332287</v>
      </c>
      <c r="AN11" s="51">
        <f t="shared" ca="1" si="10"/>
        <v>2.5886241806300827</v>
      </c>
      <c r="AP11" s="53">
        <f t="shared" ca="1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ЯНВАРЬ!K12+ФЕВРАЛЬ!K12+МАРТ!K12</f>
        <v>21</v>
      </c>
      <c r="L12" s="36"/>
      <c r="M12" s="36"/>
      <c r="N12" s="37" t="e">
        <f t="shared" si="12"/>
        <v>#DIV/0!</v>
      </c>
      <c r="O12" s="38" t="e">
        <f t="shared" ca="1" si="13"/>
        <v>#DIV/0!</v>
      </c>
      <c r="P12" s="32">
        <f ca="1">ЯНВАРЬ!P12+ФЕВРАЛЬ!P12+МАРТ!P12</f>
        <v>12</v>
      </c>
      <c r="Q12" s="32">
        <f ca="1">ЯНВАРЬ!Q12+ФЕВРАЛЬ!Q12+МАРТ!Q12</f>
        <v>0</v>
      </c>
      <c r="R12" s="40">
        <f t="shared" ca="1" si="14"/>
        <v>12</v>
      </c>
      <c r="S12" s="32">
        <f ca="1">ЯНВАРЬ!S12+ФЕВРАЛЬ!S12+МАРТ!S12</f>
        <v>15802</v>
      </c>
      <c r="T12" s="32">
        <f ca="1">ЯНВАРЬ!T12+ФЕВРАЛЬ!T12+МАРТ!T12</f>
        <v>0</v>
      </c>
      <c r="U12" s="309">
        <f t="shared" ca="1" si="15"/>
        <v>15802</v>
      </c>
      <c r="V12" s="43">
        <f t="shared" ca="1" si="16"/>
        <v>4.3957413439196097E-3</v>
      </c>
      <c r="W12" s="44">
        <f t="shared" ca="1" si="17"/>
        <v>2038.6799999999998</v>
      </c>
      <c r="X12" s="32">
        <f ca="1">ЯНВАРЬ!X12+ФЕВРАЛЬ!X12+МАРТ!X12</f>
        <v>6794.8600000000006</v>
      </c>
      <c r="Y12" s="45">
        <f t="shared" ca="1" si="18"/>
        <v>0.43000000000000005</v>
      </c>
      <c r="Z12" s="32">
        <f ca="1">ЯНВАРЬ!Z12+ФЕВРАЛЬ!Z12+МАРТ!Z12</f>
        <v>2014.3000000000002</v>
      </c>
      <c r="AA12" s="32">
        <f>ЯНВАРЬ!AA12+ФЕВРАЛЬ!AA12+МАРТ!AA12</f>
        <v>0</v>
      </c>
      <c r="AB12" s="42"/>
      <c r="AC12" s="42"/>
      <c r="AD12" s="32">
        <f ca="1">ЯНВАРЬ!AD12+ФЕВРАЛЬ!AD12+МАРТ!AD12</f>
        <v>66.880949817457548</v>
      </c>
      <c r="AE12" s="47">
        <f t="shared" ca="1" si="19"/>
        <v>4887.2790501825411</v>
      </c>
      <c r="AF12" s="46"/>
      <c r="AG12" s="48">
        <f t="shared" ca="1" si="4"/>
        <v>1316.8333333333333</v>
      </c>
      <c r="AH12" s="49">
        <f t="shared" si="5"/>
        <v>169.89</v>
      </c>
      <c r="AI12" s="49">
        <f t="shared" ca="1" si="6"/>
        <v>566.23833333333334</v>
      </c>
      <c r="AJ12" s="49">
        <f t="shared" ca="1" si="7"/>
        <v>167.85833333333335</v>
      </c>
      <c r="AK12" s="49">
        <f t="shared" ca="1" si="8"/>
        <v>0</v>
      </c>
      <c r="AL12" s="49">
        <f t="array" aca="1" ref="AL12" ca="1">_xlfn.IFS(R12=0,AE12,R12&lt;0,AE12/-R12,R12&gt;0,AE12/R12)</f>
        <v>407.27325418187843</v>
      </c>
      <c r="AM12" s="50">
        <f t="shared" ca="1" si="9"/>
        <v>0.30928230921291872</v>
      </c>
      <c r="AN12" s="51">
        <f t="shared" ca="1" si="10"/>
        <v>2.39727620331908</v>
      </c>
      <c r="AP12" s="53">
        <f t="shared" ca="1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ЯНВАРЬ!K13+ФЕВРАЛЬ!K13+МАРТ!K13</f>
        <v>54</v>
      </c>
      <c r="L13" s="36"/>
      <c r="M13" s="36"/>
      <c r="N13" s="37" t="e">
        <f t="shared" si="12"/>
        <v>#DIV/0!</v>
      </c>
      <c r="O13" s="38" t="e">
        <f t="shared" ca="1" si="13"/>
        <v>#DIV/0!</v>
      </c>
      <c r="P13" s="32">
        <f ca="1">ЯНВАРЬ!P13+ФЕВРАЛЬ!P13+МАРТ!P13</f>
        <v>33</v>
      </c>
      <c r="Q13" s="32">
        <f ca="1">ЯНВАРЬ!Q13+ФЕВРАЛЬ!Q13+МАРТ!Q13</f>
        <v>2</v>
      </c>
      <c r="R13" s="40">
        <f t="shared" ca="1" si="14"/>
        <v>31</v>
      </c>
      <c r="S13" s="32">
        <f ca="1">ЯНВАРЬ!S13+ФЕВРАЛЬ!S13+МАРТ!S13</f>
        <v>51834</v>
      </c>
      <c r="T13" s="32">
        <f ca="1">ЯНВАРЬ!T13+ФЕВРАЛЬ!T13+МАРТ!T13</f>
        <v>-2358</v>
      </c>
      <c r="U13" s="309">
        <f t="shared" ca="1" si="15"/>
        <v>49476</v>
      </c>
      <c r="V13" s="43">
        <f t="shared" ca="1" si="16"/>
        <v>1.3763048900883852E-2</v>
      </c>
      <c r="W13" s="44">
        <f t="shared" ca="1" si="17"/>
        <v>5266.5899999999992</v>
      </c>
      <c r="X13" s="32">
        <f ca="1">ЯНВАРЬ!X13+ФЕВРАЛЬ!X13+МАРТ!X13</f>
        <v>21274.68</v>
      </c>
      <c r="Y13" s="45">
        <f t="shared" ca="1" si="18"/>
        <v>0.43</v>
      </c>
      <c r="Z13" s="32">
        <f ca="1">ЯНВАРЬ!Z13+ФЕВРАЛЬ!Z13+МАРТ!Z13</f>
        <v>6154.2999999999993</v>
      </c>
      <c r="AA13" s="32">
        <f>ЯНВАРЬ!AA13+ФЕВРАЛЬ!AA13+МАРТ!AA13</f>
        <v>8304.84</v>
      </c>
      <c r="AB13" s="42"/>
      <c r="AC13" s="42"/>
      <c r="AD13" s="32">
        <f ca="1">ЯНВАРЬ!AD13+ФЕВРАЛЬ!AD13+МАРТ!AD13</f>
        <v>218.98831384105139</v>
      </c>
      <c r="AE13" s="47">
        <f t="shared" ca="1" si="19"/>
        <v>8256.6016861589524</v>
      </c>
      <c r="AF13" s="46"/>
      <c r="AG13" s="48">
        <f t="shared" ca="1" si="4"/>
        <v>1596</v>
      </c>
      <c r="AH13" s="49">
        <f t="shared" si="5"/>
        <v>169.89</v>
      </c>
      <c r="AI13" s="49">
        <f t="shared" ca="1" si="6"/>
        <v>686.28</v>
      </c>
      <c r="AJ13" s="49">
        <f t="shared" ca="1" si="7"/>
        <v>186.49393939393937</v>
      </c>
      <c r="AK13" s="49">
        <f t="shared" ca="1" si="8"/>
        <v>251.66181818181818</v>
      </c>
      <c r="AL13" s="49">
        <f t="array" aca="1" ref="AL13" ca="1">_xlfn.IFS(R13=0,AE13,R13&lt;0,AE13/-R13,R13&gt;0,AE13/R13)</f>
        <v>266.34198987609523</v>
      </c>
      <c r="AM13" s="50">
        <f t="shared" ca="1" si="9"/>
        <v>0.16688094603765366</v>
      </c>
      <c r="AN13" s="51">
        <f t="shared" ca="1" si="10"/>
        <v>1.5677320023314807</v>
      </c>
      <c r="AP13" s="53">
        <f t="shared" ca="1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ЯНВАРЬ!K14+ФЕВРАЛЬ!K14+МАРТ!K14</f>
        <v>8</v>
      </c>
      <c r="L14" s="36"/>
      <c r="M14" s="36"/>
      <c r="N14" s="37" t="e">
        <f t="shared" si="12"/>
        <v>#DIV/0!</v>
      </c>
      <c r="O14" s="38" t="e">
        <f t="shared" ca="1" si="13"/>
        <v>#DIV/0!</v>
      </c>
      <c r="P14" s="32">
        <f ca="1">ЯНВАРЬ!P14+ФЕВРАЛЬ!P14+МАРТ!P14</f>
        <v>7</v>
      </c>
      <c r="Q14" s="32">
        <f ca="1">ЯНВАРЬ!Q14+ФЕВРАЛЬ!Q14+МАРТ!Q14</f>
        <v>0</v>
      </c>
      <c r="R14" s="40">
        <f t="shared" ca="1" si="14"/>
        <v>7</v>
      </c>
      <c r="S14" s="32">
        <f ca="1">ЯНВАРЬ!S14+ФЕВРАЛЬ!S14+МАРТ!S14</f>
        <v>10745</v>
      </c>
      <c r="T14" s="32">
        <f ca="1">ЯНВАРЬ!T14+ФЕВРАЛЬ!T14+МАРТ!T14</f>
        <v>0</v>
      </c>
      <c r="U14" s="309">
        <f t="shared" ca="1" si="15"/>
        <v>10745</v>
      </c>
      <c r="V14" s="43">
        <f t="shared" ca="1" si="16"/>
        <v>2.9890039704098346E-3</v>
      </c>
      <c r="W14" s="44">
        <f t="shared" ca="1" si="17"/>
        <v>1189.23</v>
      </c>
      <c r="X14" s="32">
        <f ca="1">ЯНВАРЬ!X14+ФЕВРАЛЬ!X14+МАРТ!X14</f>
        <v>4620.3500000000004</v>
      </c>
      <c r="Y14" s="45">
        <f t="shared" ca="1" si="18"/>
        <v>0.43000000000000005</v>
      </c>
      <c r="Z14" s="32">
        <f ca="1">ЯНВАРЬ!Z14+ФЕВРАЛЬ!Z14+МАРТ!Z14</f>
        <v>1082.9100000000001</v>
      </c>
      <c r="AA14" s="32">
        <f>ЯНВАРЬ!AA14+ФЕВРАЛЬ!AA14+МАРТ!AA14</f>
        <v>2501.02</v>
      </c>
      <c r="AB14" s="42"/>
      <c r="AC14" s="42"/>
      <c r="AD14" s="32">
        <f ca="1">ЯНВАРЬ!AD14+ФЕВРАЛЬ!AD14+МАРТ!AD14</f>
        <v>46.412139878136244</v>
      </c>
      <c r="AE14" s="47">
        <f t="shared" ca="1" si="19"/>
        <v>1305.077860121864</v>
      </c>
      <c r="AF14" s="46"/>
      <c r="AG14" s="48">
        <f t="shared" ca="1" si="4"/>
        <v>1535</v>
      </c>
      <c r="AH14" s="49">
        <f t="shared" si="5"/>
        <v>169.89</v>
      </c>
      <c r="AI14" s="49">
        <f t="shared" ca="1" si="6"/>
        <v>660.05000000000007</v>
      </c>
      <c r="AJ14" s="49">
        <f t="shared" ca="1" si="7"/>
        <v>154.70142857142858</v>
      </c>
      <c r="AK14" s="49">
        <f t="shared" ca="1" si="8"/>
        <v>357.2885714285714</v>
      </c>
      <c r="AL14" s="49">
        <f t="array" aca="1" ref="AL14" ca="1">_xlfn.IFS(R14=0,AE14,R14&lt;0,AE14/-R14,R14&gt;0,AE14/R14)</f>
        <v>186.43969430312342</v>
      </c>
      <c r="AM14" s="50">
        <f t="shared" ca="1" si="9"/>
        <v>0.12145908423656249</v>
      </c>
      <c r="AN14" s="51">
        <f t="shared" ca="1" si="10"/>
        <v>1.0974141756614482</v>
      </c>
      <c r="AP14" s="53">
        <f t="shared" ca="1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ЯНВАРЬ!K15+ФЕВРАЛЬ!K15+МАРТ!K15</f>
        <v>61</v>
      </c>
      <c r="L15" s="36"/>
      <c r="M15" s="36"/>
      <c r="N15" s="37" t="e">
        <f t="shared" si="12"/>
        <v>#DIV/0!</v>
      </c>
      <c r="O15" s="38" t="e">
        <f t="shared" ca="1" si="13"/>
        <v>#DIV/0!</v>
      </c>
      <c r="P15" s="32">
        <f ca="1">ЯНВАРЬ!P15+ФЕВРАЛЬ!P15+МАРТ!P15</f>
        <v>35</v>
      </c>
      <c r="Q15" s="32">
        <f ca="1">ЯНВАРЬ!Q15+ФЕВРАЛЬ!Q15+МАРТ!Q15</f>
        <v>4</v>
      </c>
      <c r="R15" s="40">
        <f t="shared" ca="1" si="14"/>
        <v>31</v>
      </c>
      <c r="S15" s="32">
        <f ca="1">ЯНВАРЬ!S15+ФЕВРАЛЬ!S15+МАРТ!S15</f>
        <v>50413</v>
      </c>
      <c r="T15" s="32">
        <f ca="1">ЯНВАРЬ!T15+ФЕВРАЛЬ!T15+МАРТ!T15</f>
        <v>-5876</v>
      </c>
      <c r="U15" s="309">
        <f t="shared" ca="1" si="15"/>
        <v>44537</v>
      </c>
      <c r="V15" s="43">
        <f t="shared" ca="1" si="16"/>
        <v>1.2389136326676856E-2</v>
      </c>
      <c r="W15" s="44">
        <f t="shared" ca="1" si="17"/>
        <v>5266.5899999999992</v>
      </c>
      <c r="X15" s="32">
        <f ca="1">ЯНВАРЬ!X15+ФЕВРАЛЬ!X15+МАРТ!X15</f>
        <v>19150.91</v>
      </c>
      <c r="Y15" s="45">
        <f t="shared" ca="1" si="18"/>
        <v>0.43</v>
      </c>
      <c r="Z15" s="32">
        <f ca="1">ЯНВАРЬ!Z15+ФЕВРАЛЬ!Z15+МАРТ!Z15</f>
        <v>6455.66</v>
      </c>
      <c r="AA15" s="32">
        <f>ЯНВАРЬ!AA15+ФЕВРАЛЬ!AA15+МАРТ!AA15</f>
        <v>15316.39</v>
      </c>
      <c r="AB15" s="42"/>
      <c r="AC15" s="42"/>
      <c r="AD15" s="32">
        <f ca="1">ЯНВАРЬ!AD15+ФЕВРАЛЬ!AD15+МАРТ!AD15</f>
        <v>193.57921179434695</v>
      </c>
      <c r="AE15" s="47">
        <f t="shared" ca="1" si="19"/>
        <v>-1846.1292117943426</v>
      </c>
      <c r="AF15" s="46"/>
      <c r="AG15" s="48">
        <f t="shared" ca="1" si="4"/>
        <v>1436.6774193548388</v>
      </c>
      <c r="AH15" s="49">
        <f t="shared" si="5"/>
        <v>169.89</v>
      </c>
      <c r="AI15" s="49">
        <f t="shared" ca="1" si="6"/>
        <v>617.77129032258063</v>
      </c>
      <c r="AJ15" s="49">
        <f t="shared" ca="1" si="7"/>
        <v>184.44742857142856</v>
      </c>
      <c r="AK15" s="49">
        <f t="shared" ca="1" si="8"/>
        <v>437.61114285714285</v>
      </c>
      <c r="AL15" s="49">
        <f t="array" aca="1" ref="AL15" ca="1">_xlfn.IFS(R15=0,AE15,R15&lt;0,AE15/-R15,R15&gt;0,AE15/R15)</f>
        <v>-59.552555219172341</v>
      </c>
      <c r="AM15" s="50">
        <f t="shared" ca="1" si="9"/>
        <v>-4.145158434098261E-2</v>
      </c>
      <c r="AN15" s="51">
        <f t="shared" ca="1" si="10"/>
        <v>-0.3505359657376676</v>
      </c>
      <c r="AP15" s="53">
        <f t="shared" ca="1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ЯНВАРЬ!K16+ФЕВРАЛЬ!K16+МАРТ!K16</f>
        <v>38</v>
      </c>
      <c r="L16" s="36"/>
      <c r="M16" s="36"/>
      <c r="N16" s="37" t="e">
        <f t="shared" si="12"/>
        <v>#DIV/0!</v>
      </c>
      <c r="O16" s="38" t="e">
        <f t="shared" ca="1" si="13"/>
        <v>#DIV/0!</v>
      </c>
      <c r="P16" s="32">
        <f ca="1">ЯНВАРЬ!P16+ФЕВРАЛЬ!P16+МАРТ!P16</f>
        <v>17</v>
      </c>
      <c r="Q16" s="32">
        <f ca="1">ЯНВАРЬ!Q16+ФЕВРАЛЬ!Q16+МАРТ!Q16</f>
        <v>0</v>
      </c>
      <c r="R16" s="40">
        <f t="shared" ca="1" si="14"/>
        <v>17</v>
      </c>
      <c r="S16" s="32">
        <f ca="1">ЯНВАРЬ!S16+ФЕВРАЛЬ!S16+МАРТ!S16</f>
        <v>23688</v>
      </c>
      <c r="T16" s="32">
        <f ca="1">ЯНВАРЬ!T16+ФЕВРАЛЬ!T16+МАРТ!T16</f>
        <v>0</v>
      </c>
      <c r="U16" s="309">
        <f t="shared" ca="1" si="15"/>
        <v>23688</v>
      </c>
      <c r="V16" s="43">
        <f t="shared" ca="1" si="16"/>
        <v>6.5894393719002483E-3</v>
      </c>
      <c r="W16" s="44">
        <f t="shared" ca="1" si="17"/>
        <v>2888.1299999999997</v>
      </c>
      <c r="X16" s="32">
        <f ca="1">ЯНВАРЬ!X16+ФЕВРАЛЬ!X16+МАРТ!X16</f>
        <v>10185.84</v>
      </c>
      <c r="Y16" s="45">
        <f t="shared" ca="1" si="18"/>
        <v>0.43</v>
      </c>
      <c r="Z16" s="32">
        <f ca="1">ЯНВАРЬ!Z16+ФЕВРАЛЬ!Z16+МАРТ!Z16</f>
        <v>3649.33</v>
      </c>
      <c r="AA16" s="32">
        <f>ЯНВАРЬ!AA16+ФЕВРАЛЬ!AA16+МАРТ!AA16</f>
        <v>4247.87</v>
      </c>
      <c r="AB16" s="42"/>
      <c r="AC16" s="42"/>
      <c r="AD16" s="32">
        <f ca="1">ЯНВАРЬ!AD16+ФЕВРАЛЬ!AD16+МАРТ!AD16</f>
        <v>98.64669854393577</v>
      </c>
      <c r="AE16" s="47">
        <f t="shared" ca="1" si="19"/>
        <v>2618.1833014560634</v>
      </c>
      <c r="AF16" s="46"/>
      <c r="AG16" s="48">
        <f t="shared" ca="1" si="4"/>
        <v>1393.4117647058824</v>
      </c>
      <c r="AH16" s="49">
        <f t="shared" si="5"/>
        <v>169.89</v>
      </c>
      <c r="AI16" s="49">
        <f t="shared" ca="1" si="6"/>
        <v>599.16705882352937</v>
      </c>
      <c r="AJ16" s="49">
        <f t="shared" ca="1" si="7"/>
        <v>214.66647058823528</v>
      </c>
      <c r="AK16" s="49">
        <f t="shared" ca="1" si="8"/>
        <v>249.87470588235294</v>
      </c>
      <c r="AL16" s="49">
        <f t="array" aca="1" ref="AL16" ca="1">_xlfn.IFS(R16=0,AE16,R16&lt;0,AE16/-R16,R16&gt;0,AE16/R16)</f>
        <v>154.01078243859197</v>
      </c>
      <c r="AM16" s="50">
        <f t="shared" ca="1" si="9"/>
        <v>0.11052783271935425</v>
      </c>
      <c r="AN16" s="51">
        <f t="shared" ca="1" si="10"/>
        <v>0.90653235881212546</v>
      </c>
      <c r="AP16" s="53">
        <f t="shared" ca="1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ЯНВАРЬ!K17+ФЕВРАЛЬ!K17+МАРТ!K17</f>
        <v>0</v>
      </c>
      <c r="L17" s="36"/>
      <c r="M17" s="36"/>
      <c r="N17" s="37" t="e">
        <f t="shared" si="12"/>
        <v>#DIV/0!</v>
      </c>
      <c r="O17" s="38" t="e">
        <f t="shared" ca="1" si="13"/>
        <v>#DIV/0!</v>
      </c>
      <c r="P17" s="32">
        <f ca="1">ЯНВАРЬ!P17+ФЕВРАЛЬ!P17+МАРТ!P17</f>
        <v>0</v>
      </c>
      <c r="Q17" s="32">
        <f ca="1">ЯНВАРЬ!Q17+ФЕВРАЛЬ!Q17+МАРТ!Q17</f>
        <v>0</v>
      </c>
      <c r="R17" s="40">
        <f t="shared" ca="1" si="14"/>
        <v>0</v>
      </c>
      <c r="S17" s="32">
        <f ca="1">ЯНВАРЬ!S17+ФЕВРАЛЬ!S17+МАРТ!S17</f>
        <v>0</v>
      </c>
      <c r="T17" s="32">
        <f ca="1">ЯНВАРЬ!T17+ФЕВРАЛЬ!T17+МАРТ!T17</f>
        <v>0</v>
      </c>
      <c r="U17" s="309">
        <f t="shared" ca="1" si="15"/>
        <v>0</v>
      </c>
      <c r="V17" s="43">
        <f t="shared" ca="1" si="16"/>
        <v>0</v>
      </c>
      <c r="W17" s="44">
        <f t="shared" ca="1" si="17"/>
        <v>0</v>
      </c>
      <c r="X17" s="32">
        <f ca="1">ЯНВАРЬ!X17+ФЕВРАЛЬ!X17+МАРТ!X17</f>
        <v>0</v>
      </c>
      <c r="Y17" s="45">
        <f t="shared" ca="1" si="18"/>
        <v>0</v>
      </c>
      <c r="Z17" s="32">
        <f ca="1">ЯНВАРЬ!Z17+ФЕВРАЛЬ!Z17+МАРТ!Z17</f>
        <v>0</v>
      </c>
      <c r="AA17" s="32">
        <f>ЯНВАРЬ!AA17+ФЕВРАЛЬ!AA17+МАРТ!AA17</f>
        <v>0</v>
      </c>
      <c r="AB17" s="42"/>
      <c r="AC17" s="42"/>
      <c r="AD17" s="32">
        <f ca="1">ЯНВАРЬ!AD17+ФЕВРАЛЬ!AD17+МАРТ!AD17</f>
        <v>0</v>
      </c>
      <c r="AE17" s="47">
        <f t="shared" ca="1" si="19"/>
        <v>0</v>
      </c>
      <c r="AF17" s="46"/>
      <c r="AG17" s="48">
        <f t="shared" ca="1" si="4"/>
        <v>0</v>
      </c>
      <c r="AH17" s="49">
        <f t="shared" si="5"/>
        <v>1002.82</v>
      </c>
      <c r="AI17" s="49">
        <f t="shared" ca="1" si="6"/>
        <v>0</v>
      </c>
      <c r="AJ17" s="49">
        <f t="shared" ca="1" si="7"/>
        <v>0</v>
      </c>
      <c r="AK17" s="49">
        <f t="shared" ca="1" si="8"/>
        <v>0</v>
      </c>
      <c r="AL17" s="49">
        <f t="array" aca="1" ref="AL17" ca="1">_xlfn.IFS(R17=0,AE17,R17&lt;0,AE17/-R17,R17&gt;0,AE17/R17)</f>
        <v>0</v>
      </c>
      <c r="AM17" s="50">
        <f t="shared" ca="1" si="9"/>
        <v>0</v>
      </c>
      <c r="AN17" s="51">
        <f t="shared" ca="1" si="10"/>
        <v>0</v>
      </c>
      <c r="AP17" s="53">
        <f t="shared" ca="1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20">C18*H18</f>
        <v>0</v>
      </c>
      <c r="J18" s="36"/>
      <c r="K18" s="32">
        <f>ЯНВАРЬ!K18+ФЕВРАЛЬ!K18+МАРТ!K18</f>
        <v>1</v>
      </c>
      <c r="L18" s="36"/>
      <c r="M18" s="36"/>
      <c r="N18" s="37" t="e">
        <f t="shared" si="12"/>
        <v>#DIV/0!</v>
      </c>
      <c r="O18" s="38" t="e">
        <f t="shared" ca="1" si="13"/>
        <v>#DIV/0!</v>
      </c>
      <c r="P18" s="32">
        <f ca="1">ЯНВАРЬ!P18+ФЕВРАЛЬ!P18+МАРТ!P18</f>
        <v>1</v>
      </c>
      <c r="Q18" s="32">
        <f ca="1">ЯНВАРЬ!Q18+ФЕВРАЛЬ!Q18+МАРТ!Q18</f>
        <v>0</v>
      </c>
      <c r="R18" s="40">
        <f t="shared" ca="1" si="14"/>
        <v>1</v>
      </c>
      <c r="S18" s="32">
        <f ca="1">ЯНВАРЬ!S18+ФЕВРАЛЬ!S18+МАРТ!S18</f>
        <v>3256</v>
      </c>
      <c r="T18" s="32">
        <f ca="1">ЯНВАРЬ!T18+ФЕВРАЛЬ!T18+МАРТ!T18</f>
        <v>0</v>
      </c>
      <c r="U18" s="309">
        <f t="shared" ca="1" si="15"/>
        <v>3256</v>
      </c>
      <c r="V18" s="43">
        <f t="shared" ca="1" si="16"/>
        <v>9.0574191974447855E-4</v>
      </c>
      <c r="W18" s="44">
        <f t="shared" ca="1" si="17"/>
        <v>909.22</v>
      </c>
      <c r="X18" s="32">
        <f ca="1">ЯНВАРЬ!X18+ФЕВРАЛЬ!X18+МАРТ!X18</f>
        <v>1400.08</v>
      </c>
      <c r="Y18" s="45">
        <f t="shared" ca="1" si="18"/>
        <v>0.43</v>
      </c>
      <c r="Z18" s="32">
        <f ca="1">ЯНВАРЬ!Z18+ФЕВРАЛЬ!Z18+МАРТ!Z18</f>
        <v>229.22</v>
      </c>
      <c r="AA18" s="32">
        <f>ЯНВАРЬ!AA18+ФЕВРАЛЬ!AA18+МАРТ!AA18</f>
        <v>0</v>
      </c>
      <c r="AB18" s="42"/>
      <c r="AC18" s="42"/>
      <c r="AD18" s="32">
        <f ca="1">ЯНВАРЬ!AD18+ФЕВРАЛЬ!AD18+МАРТ!AD18</f>
        <v>13.729161447841113</v>
      </c>
      <c r="AE18" s="47">
        <f t="shared" ca="1" si="19"/>
        <v>703.75083855215871</v>
      </c>
      <c r="AF18" s="46"/>
      <c r="AG18" s="48">
        <f t="shared" ca="1" si="4"/>
        <v>3256</v>
      </c>
      <c r="AH18" s="49">
        <f t="shared" si="5"/>
        <v>909.22</v>
      </c>
      <c r="AI18" s="49">
        <f t="shared" ca="1" si="6"/>
        <v>1400.08</v>
      </c>
      <c r="AJ18" s="49">
        <f t="shared" ca="1" si="7"/>
        <v>229.22</v>
      </c>
      <c r="AK18" s="49">
        <f t="shared" ca="1" si="8"/>
        <v>0</v>
      </c>
      <c r="AL18" s="49">
        <f t="array" aca="1" ref="AL18" ca="1">_xlfn.IFS(R18=0,AE18,R18&lt;0,AE18/-R18,R18&gt;0,AE18/R18)</f>
        <v>703.75083855215871</v>
      </c>
      <c r="AM18" s="50">
        <f t="shared" ca="1" si="9"/>
        <v>0.21613969243002418</v>
      </c>
      <c r="AN18" s="51">
        <f t="shared" ca="1" si="10"/>
        <v>0.77401601213365157</v>
      </c>
      <c r="AP18" s="53">
        <f t="shared" ca="1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20"/>
        <v>0</v>
      </c>
      <c r="J19" s="36"/>
      <c r="K19" s="32">
        <f>ЯНВАРЬ!K19+ФЕВРАЛЬ!K19+МАРТ!K19</f>
        <v>5</v>
      </c>
      <c r="L19" s="36"/>
      <c r="M19" s="36"/>
      <c r="N19" s="37" t="e">
        <f t="shared" si="12"/>
        <v>#DIV/0!</v>
      </c>
      <c r="O19" s="38" t="e">
        <f t="shared" ca="1" si="13"/>
        <v>#DIV/0!</v>
      </c>
      <c r="P19" s="32">
        <f ca="1">ЯНВАРЬ!P19+ФЕВРАЛЬ!P19+МАРТ!P19</f>
        <v>1</v>
      </c>
      <c r="Q19" s="32">
        <f ca="1">ЯНВАРЬ!Q19+ФЕВРАЛЬ!Q19+МАРТ!Q19</f>
        <v>0</v>
      </c>
      <c r="R19" s="40">
        <f t="shared" ca="1" si="14"/>
        <v>1</v>
      </c>
      <c r="S19" s="32">
        <f ca="1">ЯНВАРЬ!S19+ФЕВРАЛЬ!S19+МАРТ!S19</f>
        <v>3663</v>
      </c>
      <c r="T19" s="32">
        <f ca="1">ЯНВАРЬ!T19+ФЕВРАЛЬ!T19+МАРТ!T19</f>
        <v>0</v>
      </c>
      <c r="U19" s="309">
        <f t="shared" ca="1" si="15"/>
        <v>3663</v>
      </c>
      <c r="V19" s="43">
        <f t="shared" ca="1" si="16"/>
        <v>1.0189596597125383E-3</v>
      </c>
      <c r="W19" s="44">
        <f t="shared" ca="1" si="17"/>
        <v>909.22</v>
      </c>
      <c r="X19" s="32">
        <f ca="1">ЯНВАРЬ!X19+ФЕВРАЛЬ!X19+МАРТ!X19</f>
        <v>1575.09</v>
      </c>
      <c r="Y19" s="45">
        <f t="shared" ca="1" si="18"/>
        <v>0.43</v>
      </c>
      <c r="Z19" s="32">
        <f ca="1">ЯНВАРЬ!Z19+ФЕВРАЛЬ!Z19+МАРТ!Z19</f>
        <v>569.04999999999995</v>
      </c>
      <c r="AA19" s="32">
        <f>ЯНВАРЬ!AA19+ФЕВРАЛЬ!AA19+МАРТ!AA19</f>
        <v>0</v>
      </c>
      <c r="AB19" s="42"/>
      <c r="AC19" s="42"/>
      <c r="AD19" s="32">
        <f ca="1">ЯНВАРЬ!AD19+ФЕВРАЛЬ!AD19+МАРТ!AD19</f>
        <v>15.445306628821253</v>
      </c>
      <c r="AE19" s="47">
        <f t="shared" ca="1" si="19"/>
        <v>594.19469337117857</v>
      </c>
      <c r="AF19" s="46"/>
      <c r="AG19" s="48">
        <f t="shared" ca="1" si="4"/>
        <v>3663</v>
      </c>
      <c r="AH19" s="49">
        <f t="shared" si="5"/>
        <v>909.22</v>
      </c>
      <c r="AI19" s="49">
        <f t="shared" ca="1" si="6"/>
        <v>1575.09</v>
      </c>
      <c r="AJ19" s="49">
        <f t="shared" ca="1" si="7"/>
        <v>569.04999999999995</v>
      </c>
      <c r="AK19" s="49">
        <f t="shared" ca="1" si="8"/>
        <v>0</v>
      </c>
      <c r="AL19" s="49">
        <f t="array" aca="1" ref="AL19" ca="1">_xlfn.IFS(R19=0,AE19,R19&lt;0,AE19/-R19,R19&gt;0,AE19/R19)</f>
        <v>594.19469337117857</v>
      </c>
      <c r="AM19" s="50">
        <f t="shared" ca="1" si="9"/>
        <v>0.16221531350564525</v>
      </c>
      <c r="AN19" s="51">
        <f t="shared" ca="1" si="10"/>
        <v>0.65352136267479655</v>
      </c>
      <c r="AP19" s="53">
        <f t="shared" ca="1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20"/>
        <v>0</v>
      </c>
      <c r="J20" s="36"/>
      <c r="K20" s="32">
        <f>ЯНВАРЬ!K20+ФЕВРАЛЬ!K20+МАРТ!K20</f>
        <v>2</v>
      </c>
      <c r="L20" s="36"/>
      <c r="M20" s="36"/>
      <c r="N20" s="37" t="e">
        <f t="shared" si="12"/>
        <v>#DIV/0!</v>
      </c>
      <c r="O20" s="38" t="e">
        <f t="shared" ca="1" si="13"/>
        <v>#DIV/0!</v>
      </c>
      <c r="P20" s="32">
        <f ca="1">ЯНВАРЬ!P20+ФЕВРАЛЬ!P20+МАРТ!P20</f>
        <v>2</v>
      </c>
      <c r="Q20" s="32">
        <f ca="1">ЯНВАРЬ!Q20+ФЕВРАЛЬ!Q20+МАРТ!Q20</f>
        <v>1</v>
      </c>
      <c r="R20" s="40">
        <f t="shared" ca="1" si="14"/>
        <v>1</v>
      </c>
      <c r="S20" s="32">
        <f ca="1">ЯНВАРЬ!S20+ФЕВРАЛЬ!S20+МАРТ!S20</f>
        <v>8185</v>
      </c>
      <c r="T20" s="32">
        <f ca="1">ЯНВАРЬ!T20+ФЕВРАЛЬ!T20+МАРТ!T20</f>
        <v>-3185</v>
      </c>
      <c r="U20" s="309">
        <f t="shared" ca="1" si="15"/>
        <v>5000</v>
      </c>
      <c r="V20" s="43">
        <f t="shared" ca="1" si="16"/>
        <v>1.3908813263889413E-3</v>
      </c>
      <c r="W20" s="44">
        <f t="shared" ca="1" si="17"/>
        <v>932.62</v>
      </c>
      <c r="X20" s="32">
        <f ca="1">ЯНВАРЬ!X20+ФЕВРАЛЬ!X20+МАРТ!X20</f>
        <v>2150</v>
      </c>
      <c r="Y20" s="45">
        <f t="shared" ca="1" si="18"/>
        <v>0.43</v>
      </c>
      <c r="Z20" s="32">
        <f ca="1">ЯНВАРЬ!Z20+ФЕВРАЛЬ!Z20+МАРТ!Z20</f>
        <v>500.87</v>
      </c>
      <c r="AA20" s="32">
        <f>ЯНВАРЬ!AA20+ФЕВРАЛЬ!AA20+МАРТ!AA20</f>
        <v>0</v>
      </c>
      <c r="AB20" s="42"/>
      <c r="AC20" s="42"/>
      <c r="AD20" s="32">
        <f ca="1">ЯНВАРЬ!AD20+ФЕВРАЛЬ!AD20+МАРТ!AD20</f>
        <v>21.082864631205641</v>
      </c>
      <c r="AE20" s="47">
        <f t="shared" ca="1" si="19"/>
        <v>1395.4271353687946</v>
      </c>
      <c r="AF20" s="46"/>
      <c r="AG20" s="48">
        <f t="shared" ca="1" si="4"/>
        <v>5000</v>
      </c>
      <c r="AH20" s="49">
        <f t="shared" si="5"/>
        <v>932.62</v>
      </c>
      <c r="AI20" s="49">
        <f t="shared" ca="1" si="6"/>
        <v>2150</v>
      </c>
      <c r="AJ20" s="49">
        <f t="shared" ca="1" si="7"/>
        <v>250.435</v>
      </c>
      <c r="AK20" s="49">
        <f t="shared" ca="1" si="8"/>
        <v>0</v>
      </c>
      <c r="AL20" s="49">
        <f t="array" aca="1" ref="AL20" ca="1">_xlfn.IFS(R20=0,AE20,R20&lt;0,AE20/-R20,R20&gt;0,AE20/R20)</f>
        <v>1395.4271353687946</v>
      </c>
      <c r="AM20" s="50">
        <f t="shared" ca="1" si="9"/>
        <v>0.27908542707375888</v>
      </c>
      <c r="AN20" s="51">
        <f t="shared" ca="1" si="10"/>
        <v>1.496244060141102</v>
      </c>
      <c r="AP20" s="53">
        <f t="shared" ca="1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20"/>
        <v>0</v>
      </c>
      <c r="J21" s="36"/>
      <c r="K21" s="32">
        <f>ЯНВАРЬ!K21+ФЕВРАЛЬ!K21+МАРТ!K21</f>
        <v>0</v>
      </c>
      <c r="L21" s="36"/>
      <c r="M21" s="36"/>
      <c r="N21" s="37" t="e">
        <f t="shared" si="12"/>
        <v>#DIV/0!</v>
      </c>
      <c r="O21" s="38" t="e">
        <f t="shared" ca="1" si="13"/>
        <v>#DIV/0!</v>
      </c>
      <c r="P21" s="32">
        <f ca="1">ЯНВАРЬ!P21+ФЕВРАЛЬ!P21+МАРТ!P21</f>
        <v>0</v>
      </c>
      <c r="Q21" s="32">
        <f ca="1">ЯНВАРЬ!Q21+ФЕВРАЛЬ!Q21+МАРТ!Q21</f>
        <v>0</v>
      </c>
      <c r="R21" s="40">
        <f t="shared" ca="1" si="14"/>
        <v>0</v>
      </c>
      <c r="S21" s="32">
        <f ca="1">ЯНВАРЬ!S21+ФЕВРАЛЬ!S21+МАРТ!S21</f>
        <v>0</v>
      </c>
      <c r="T21" s="32">
        <f ca="1">ЯНВАРЬ!T21+ФЕВРАЛЬ!T21+МАРТ!T21</f>
        <v>0</v>
      </c>
      <c r="U21" s="309">
        <f t="shared" ca="1" si="15"/>
        <v>0</v>
      </c>
      <c r="V21" s="43">
        <f t="shared" ca="1" si="16"/>
        <v>0</v>
      </c>
      <c r="W21" s="44">
        <f t="shared" ca="1" si="17"/>
        <v>0</v>
      </c>
      <c r="X21" s="32">
        <f ca="1">ЯНВАРЬ!X21+ФЕВРАЛЬ!X21+МАРТ!X21</f>
        <v>0</v>
      </c>
      <c r="Y21" s="45">
        <f t="shared" ca="1" si="18"/>
        <v>0</v>
      </c>
      <c r="Z21" s="32">
        <f ca="1">ЯНВАРЬ!Z21+ФЕВРАЛЬ!Z21+МАРТ!Z21</f>
        <v>0</v>
      </c>
      <c r="AA21" s="32">
        <f>ЯНВАРЬ!AA21+ФЕВРАЛЬ!AA21+МАРТ!AA21</f>
        <v>0</v>
      </c>
      <c r="AB21" s="42"/>
      <c r="AC21" s="42"/>
      <c r="AD21" s="32">
        <f ca="1">ЯНВАРЬ!AD21+ФЕВРАЛЬ!AD21+МАРТ!AD21</f>
        <v>0</v>
      </c>
      <c r="AE21" s="47">
        <f t="shared" ca="1" si="19"/>
        <v>0</v>
      </c>
      <c r="AF21" s="46"/>
      <c r="AG21" s="48">
        <f t="shared" ca="1" si="4"/>
        <v>0</v>
      </c>
      <c r="AH21" s="49">
        <f t="shared" si="5"/>
        <v>1014.52</v>
      </c>
      <c r="AI21" s="49">
        <f t="shared" ca="1" si="6"/>
        <v>0</v>
      </c>
      <c r="AJ21" s="49">
        <f t="shared" ca="1" si="7"/>
        <v>0</v>
      </c>
      <c r="AK21" s="49">
        <f t="shared" ca="1" si="8"/>
        <v>0</v>
      </c>
      <c r="AL21" s="49">
        <f t="array" aca="1" ref="AL21" ca="1">_xlfn.IFS(R21=0,AE21,R21&lt;0,AE21/-R21,R21&gt;0,AE21/R21)</f>
        <v>0</v>
      </c>
      <c r="AM21" s="50">
        <f t="shared" ca="1" si="9"/>
        <v>0</v>
      </c>
      <c r="AN21" s="51">
        <f t="shared" ca="1" si="10"/>
        <v>0</v>
      </c>
      <c r="AP21" s="53">
        <f t="shared" ca="1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20"/>
        <v>0</v>
      </c>
      <c r="J22" s="36"/>
      <c r="K22" s="32">
        <f>ЯНВАРЬ!K22+ФЕВРАЛЬ!K22+МАРТ!K22</f>
        <v>0</v>
      </c>
      <c r="L22" s="36"/>
      <c r="M22" s="36"/>
      <c r="N22" s="37" t="e">
        <f t="shared" si="12"/>
        <v>#DIV/0!</v>
      </c>
      <c r="O22" s="38" t="e">
        <f t="shared" ca="1" si="13"/>
        <v>#DIV/0!</v>
      </c>
      <c r="P22" s="32">
        <f ca="1">ЯНВАРЬ!P22+ФЕВРАЛЬ!P22+МАРТ!P22</f>
        <v>0</v>
      </c>
      <c r="Q22" s="32">
        <f ca="1">ЯНВАРЬ!Q22+ФЕВРАЛЬ!Q22+МАРТ!Q22</f>
        <v>0</v>
      </c>
      <c r="R22" s="40">
        <f t="shared" ca="1" si="14"/>
        <v>0</v>
      </c>
      <c r="S22" s="32">
        <f ca="1">ЯНВАРЬ!S22+ФЕВРАЛЬ!S22+МАРТ!S22</f>
        <v>0</v>
      </c>
      <c r="T22" s="32">
        <f ca="1">ЯНВАРЬ!T22+ФЕВРАЛЬ!T22+МАРТ!T22</f>
        <v>0</v>
      </c>
      <c r="U22" s="309">
        <f t="shared" ca="1" si="15"/>
        <v>0</v>
      </c>
      <c r="V22" s="43">
        <f t="shared" ca="1" si="16"/>
        <v>0</v>
      </c>
      <c r="W22" s="44">
        <f t="shared" ca="1" si="17"/>
        <v>0</v>
      </c>
      <c r="X22" s="32">
        <f ca="1">ЯНВАРЬ!X22+ФЕВРАЛЬ!X22+МАРТ!X22</f>
        <v>0</v>
      </c>
      <c r="Y22" s="45">
        <f t="shared" ca="1" si="18"/>
        <v>0</v>
      </c>
      <c r="Z22" s="32">
        <f ca="1">ЯНВАРЬ!Z22+ФЕВРАЛЬ!Z22+МАРТ!Z22</f>
        <v>0</v>
      </c>
      <c r="AA22" s="32">
        <f>ЯНВАРЬ!AA22+ФЕВРАЛЬ!AA22+МАРТ!AA22</f>
        <v>0</v>
      </c>
      <c r="AB22" s="42"/>
      <c r="AC22" s="42"/>
      <c r="AD22" s="32">
        <f ca="1">ЯНВАРЬ!AD22+ФЕВРАЛЬ!AD22+МАРТ!AD22</f>
        <v>0</v>
      </c>
      <c r="AE22" s="47">
        <f t="shared" ca="1" si="19"/>
        <v>0</v>
      </c>
      <c r="AF22" s="46"/>
      <c r="AG22" s="48">
        <f t="shared" ca="1" si="4"/>
        <v>0</v>
      </c>
      <c r="AH22" s="49">
        <f t="shared" si="5"/>
        <v>1014.52</v>
      </c>
      <c r="AI22" s="49">
        <f t="shared" ca="1" si="6"/>
        <v>0</v>
      </c>
      <c r="AJ22" s="49">
        <f t="shared" ca="1" si="7"/>
        <v>0</v>
      </c>
      <c r="AK22" s="49">
        <f t="shared" ca="1" si="8"/>
        <v>0</v>
      </c>
      <c r="AL22" s="49">
        <f t="array" aca="1" ref="AL22" ca="1">_xlfn.IFS(R22=0,AE22,R22&lt;0,AE22/-R22,R22&gt;0,AE22/R22)</f>
        <v>0</v>
      </c>
      <c r="AM22" s="50">
        <f t="shared" ca="1" si="9"/>
        <v>0</v>
      </c>
      <c r="AN22" s="51">
        <f t="shared" ca="1" si="10"/>
        <v>0</v>
      </c>
      <c r="AP22" s="53">
        <f t="shared" ca="1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20"/>
        <v>0</v>
      </c>
      <c r="J23" s="36"/>
      <c r="K23" s="32">
        <f>ЯНВАРЬ!K23+ФЕВРАЛЬ!K23+МАРТ!K23</f>
        <v>0</v>
      </c>
      <c r="L23" s="36"/>
      <c r="M23" s="36"/>
      <c r="N23" s="37" t="e">
        <f t="shared" si="12"/>
        <v>#DIV/0!</v>
      </c>
      <c r="O23" s="38" t="e">
        <f t="shared" ca="1" si="13"/>
        <v>#DIV/0!</v>
      </c>
      <c r="P23" s="32">
        <f ca="1">ЯНВАРЬ!P23+ФЕВРАЛЬ!P23+МАРТ!P23</f>
        <v>0</v>
      </c>
      <c r="Q23" s="32">
        <f ca="1">ЯНВАРЬ!Q23+ФЕВРАЛЬ!Q23+МАРТ!Q23</f>
        <v>0</v>
      </c>
      <c r="R23" s="40">
        <f t="shared" ca="1" si="14"/>
        <v>0</v>
      </c>
      <c r="S23" s="32">
        <f ca="1">ЯНВАРЬ!S23+ФЕВРАЛЬ!S23+МАРТ!S23</f>
        <v>0</v>
      </c>
      <c r="T23" s="32">
        <f ca="1">ЯНВАРЬ!T23+ФЕВРАЛЬ!T23+МАРТ!T23</f>
        <v>0</v>
      </c>
      <c r="U23" s="309">
        <f t="shared" ca="1" si="15"/>
        <v>0</v>
      </c>
      <c r="V23" s="43">
        <f t="shared" ca="1" si="16"/>
        <v>0</v>
      </c>
      <c r="W23" s="44">
        <f t="shared" ca="1" si="17"/>
        <v>0</v>
      </c>
      <c r="X23" s="32">
        <f ca="1">ЯНВАРЬ!X23+ФЕВРАЛЬ!X23+МАРТ!X23</f>
        <v>0</v>
      </c>
      <c r="Y23" s="45">
        <f t="shared" ca="1" si="18"/>
        <v>0</v>
      </c>
      <c r="Z23" s="32">
        <f ca="1">ЯНВАРЬ!Z23+ФЕВРАЛЬ!Z23+МАРТ!Z23</f>
        <v>0</v>
      </c>
      <c r="AA23" s="32">
        <f>ЯНВАРЬ!AA23+ФЕВРАЛЬ!AA23+МАРТ!AA23</f>
        <v>0</v>
      </c>
      <c r="AB23" s="42"/>
      <c r="AC23" s="42"/>
      <c r="AD23" s="32">
        <f ca="1">ЯНВАРЬ!AD23+ФЕВРАЛЬ!AD23+МАРТ!AD23</f>
        <v>0</v>
      </c>
      <c r="AE23" s="47">
        <f t="shared" ca="1" si="19"/>
        <v>0</v>
      </c>
      <c r="AF23" s="46"/>
      <c r="AG23" s="48">
        <f t="shared" ca="1" si="4"/>
        <v>0</v>
      </c>
      <c r="AH23" s="49">
        <f t="shared" si="5"/>
        <v>1014.52</v>
      </c>
      <c r="AI23" s="49">
        <f t="shared" ca="1" si="6"/>
        <v>0</v>
      </c>
      <c r="AJ23" s="49">
        <f t="shared" ca="1" si="7"/>
        <v>0</v>
      </c>
      <c r="AK23" s="49">
        <f t="shared" ca="1" si="8"/>
        <v>0</v>
      </c>
      <c r="AL23" s="49">
        <f t="array" aca="1" ref="AL23" ca="1">_xlfn.IFS(R23=0,AE23,R23&lt;0,AE23/-R23,R23&gt;0,AE23/R23)</f>
        <v>0</v>
      </c>
      <c r="AM23" s="50">
        <f t="shared" ca="1" si="9"/>
        <v>0</v>
      </c>
      <c r="AN23" s="51">
        <f t="shared" ca="1" si="10"/>
        <v>0</v>
      </c>
      <c r="AP23" s="53">
        <f t="shared" ca="1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20"/>
        <v>0</v>
      </c>
      <c r="J24" s="36"/>
      <c r="K24" s="32">
        <f>ЯНВАРЬ!K24+ФЕВРАЛЬ!K24+МАРТ!K24</f>
        <v>0</v>
      </c>
      <c r="L24" s="36"/>
      <c r="M24" s="36"/>
      <c r="N24" s="37" t="e">
        <f t="shared" si="12"/>
        <v>#DIV/0!</v>
      </c>
      <c r="O24" s="38" t="e">
        <f t="shared" ca="1" si="13"/>
        <v>#DIV/0!</v>
      </c>
      <c r="P24" s="32">
        <f ca="1">ЯНВАРЬ!P24+ФЕВРАЛЬ!P24+МАРТ!P24</f>
        <v>0</v>
      </c>
      <c r="Q24" s="32">
        <f ca="1">ЯНВАРЬ!Q24+ФЕВРАЛЬ!Q24+МАРТ!Q24</f>
        <v>0</v>
      </c>
      <c r="R24" s="40">
        <f t="shared" ca="1" si="14"/>
        <v>0</v>
      </c>
      <c r="S24" s="32">
        <f ca="1">ЯНВАРЬ!S24+ФЕВРАЛЬ!S24+МАРТ!S24</f>
        <v>0</v>
      </c>
      <c r="T24" s="32">
        <f ca="1">ЯНВАРЬ!T24+ФЕВРАЛЬ!T24+МАРТ!T24</f>
        <v>0</v>
      </c>
      <c r="U24" s="309">
        <f t="shared" ca="1" si="15"/>
        <v>0</v>
      </c>
      <c r="V24" s="43">
        <f t="shared" ca="1" si="16"/>
        <v>0</v>
      </c>
      <c r="W24" s="44">
        <f t="shared" ca="1" si="17"/>
        <v>0</v>
      </c>
      <c r="X24" s="32">
        <f ca="1">ЯНВАРЬ!X24+ФЕВРАЛЬ!X24+МАРТ!X24</f>
        <v>0</v>
      </c>
      <c r="Y24" s="45">
        <f t="shared" ca="1" si="18"/>
        <v>0</v>
      </c>
      <c r="Z24" s="32">
        <f ca="1">ЯНВАРЬ!Z24+ФЕВРАЛЬ!Z24+МАРТ!Z24</f>
        <v>0</v>
      </c>
      <c r="AA24" s="32">
        <f>ЯНВАРЬ!AA24+ФЕВРАЛЬ!AA24+МАРТ!AA24</f>
        <v>0</v>
      </c>
      <c r="AB24" s="42"/>
      <c r="AC24" s="42"/>
      <c r="AD24" s="32">
        <f ca="1">ЯНВАРЬ!AD24+ФЕВРАЛЬ!AD24+МАРТ!AD24</f>
        <v>0</v>
      </c>
      <c r="AE24" s="47">
        <f t="shared" ca="1" si="19"/>
        <v>0</v>
      </c>
      <c r="AF24" s="46"/>
      <c r="AG24" s="48">
        <f t="shared" ca="1" si="4"/>
        <v>0</v>
      </c>
      <c r="AH24" s="49">
        <f t="shared" si="5"/>
        <v>991.12</v>
      </c>
      <c r="AI24" s="49">
        <f t="shared" ca="1" si="6"/>
        <v>0</v>
      </c>
      <c r="AJ24" s="49">
        <f t="shared" ca="1" si="7"/>
        <v>0</v>
      </c>
      <c r="AK24" s="49">
        <f t="shared" ca="1" si="8"/>
        <v>0</v>
      </c>
      <c r="AL24" s="49">
        <f t="array" aca="1" ref="AL24" ca="1">_xlfn.IFS(R24=0,AE24,R24&lt;0,AE24/-R24,R24&gt;0,AE24/R24)</f>
        <v>0</v>
      </c>
      <c r="AM24" s="50">
        <f t="shared" ca="1" si="9"/>
        <v>0</v>
      </c>
      <c r="AN24" s="51">
        <f t="shared" ca="1" si="10"/>
        <v>0</v>
      </c>
      <c r="AP24" s="53">
        <f t="shared" ca="1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ca="1" si="21">AVERAGEIF(AG3:AG24,"&lt;&gt;0",AG3:AG24)</f>
        <v>2307.5653998715579</v>
      </c>
      <c r="AH25" s="58">
        <f t="shared" si="21"/>
        <v>447.87636363636369</v>
      </c>
      <c r="AI25" s="58">
        <f t="shared" ca="1" si="21"/>
        <v>992.2531219447701</v>
      </c>
      <c r="AJ25" s="58">
        <f t="shared" ca="1" si="21"/>
        <v>235.22108282439129</v>
      </c>
      <c r="AK25" s="58">
        <f t="shared" ca="1" si="21"/>
        <v>484.87822493271597</v>
      </c>
      <c r="AL25" s="58">
        <f t="shared" ca="1" si="21"/>
        <v>407.71582111176645</v>
      </c>
      <c r="AM25" s="59">
        <f t="shared" ca="1" si="21"/>
        <v>0.16583983926746454</v>
      </c>
      <c r="AN25" s="59">
        <f t="shared" ca="1" si="21"/>
        <v>1.9216714807293822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2291</v>
      </c>
      <c r="L26" s="67"/>
      <c r="M26" s="67"/>
      <c r="N26" s="68"/>
      <c r="O26" s="69"/>
      <c r="P26" s="64">
        <f ca="1">SUM(P3:P24)</f>
        <v>1176</v>
      </c>
      <c r="Q26" s="64">
        <f ca="1">SUM(Q3:Q24)</f>
        <v>47</v>
      </c>
      <c r="R26" s="64">
        <f t="shared" ref="R26:AC26" ca="1" si="22">SUM(R3:R24)</f>
        <v>1129</v>
      </c>
      <c r="S26" s="64">
        <f ca="1">SUM(S3:S24)</f>
        <v>2630277.9999999995</v>
      </c>
      <c r="T26" s="64">
        <f ca="1">SUM(T3:T24)</f>
        <v>-103204</v>
      </c>
      <c r="U26" s="304">
        <f t="shared" ca="1" si="22"/>
        <v>2527073.9999999995</v>
      </c>
      <c r="V26" s="71">
        <f t="shared" ca="1" si="22"/>
        <v>0.7029720074006014</v>
      </c>
      <c r="W26" s="64">
        <f t="shared" ca="1" si="22"/>
        <v>162886.13999999998</v>
      </c>
      <c r="X26" s="64">
        <f ca="1">SUM(X3:X24)</f>
        <v>1086641.82</v>
      </c>
      <c r="Y26" s="72">
        <f ca="1">IF(U26=0,0,X26/U26)</f>
        <v>0.4300000000000001</v>
      </c>
      <c r="Z26" s="64">
        <f ca="1">SUM(Z3:Z24)</f>
        <v>247051.99000000011</v>
      </c>
      <c r="AA26" s="64">
        <f>SUM(AA3:AA24)</f>
        <v>507400.23539400008</v>
      </c>
      <c r="AB26" s="64">
        <f t="shared" si="22"/>
        <v>0</v>
      </c>
      <c r="AC26" s="64">
        <f t="shared" si="22"/>
        <v>0</v>
      </c>
      <c r="AD26" s="64">
        <f ca="1">SUM(AD3:AD24)</f>
        <v>10810.930394043284</v>
      </c>
      <c r="AE26" s="74">
        <f ca="1">SUM(AE3:AE24)</f>
        <v>512282.884211956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3">C28*H28</f>
        <v>0</v>
      </c>
      <c r="J28" s="36"/>
      <c r="K28" s="32">
        <f>ЯНВАРЬ!K28+ФЕВРАЛЬ!K28+МАРТ!K28</f>
        <v>68</v>
      </c>
      <c r="L28" s="36"/>
      <c r="M28" s="36"/>
      <c r="N28" s="37" t="e">
        <f t="shared" ref="N28:N47" si="24">K28/$O$1</f>
        <v>#DIV/0!</v>
      </c>
      <c r="O28" s="38" t="e">
        <f t="shared" ref="O28:O47" ca="1" si="25">R28/$O$1</f>
        <v>#DIV/0!</v>
      </c>
      <c r="P28" s="32">
        <f ca="1">ЯНВАРЬ!P28+ФЕВРАЛЬ!P28+МАРТ!P28</f>
        <v>25</v>
      </c>
      <c r="Q28" s="32">
        <f ca="1">ЯНВАРЬ!Q28+ФЕВРАЛЬ!Q28+МАРТ!Q28</f>
        <v>2</v>
      </c>
      <c r="R28" s="40">
        <f t="shared" ref="R28" ca="1" si="26">P28-Q28</f>
        <v>23</v>
      </c>
      <c r="S28" s="32">
        <f ca="1">ЯНВАРЬ!S28+ФЕВРАЛЬ!S28+МАРТ!S28</f>
        <v>96358</v>
      </c>
      <c r="T28" s="32">
        <f ca="1">ЯНВАРЬ!T28+ФЕВРАЛЬ!T28+МАРТ!T28</f>
        <v>-8000</v>
      </c>
      <c r="U28" s="309">
        <f t="shared" ref="U28" ca="1" si="27">S28+T28</f>
        <v>88358</v>
      </c>
      <c r="V28" s="43">
        <f t="shared" ref="V28:V47" ca="1" si="28">U28/$U$51</f>
        <v>2.4579098447414814E-2</v>
      </c>
      <c r="W28" s="44">
        <f t="shared" ref="W28" ca="1" si="29">R28*H28</f>
        <v>15456</v>
      </c>
      <c r="X28" s="32">
        <f ca="1">ЯНВАРЬ!X28+ФЕВРАЛЬ!X28+МАРТ!X28</f>
        <v>37993.94</v>
      </c>
      <c r="Y28" s="45">
        <f t="shared" ref="Y28" ca="1" si="30">IF(U28=0,0,X28/U28)</f>
        <v>0.43000000000000005</v>
      </c>
      <c r="Z28" s="32">
        <f ca="1">ЯНВАРЬ!Z28+ФЕВРАЛЬ!Z28+МАРТ!Z28</f>
        <v>7734.2200000000012</v>
      </c>
      <c r="AA28" s="32">
        <f>ЯНВАРЬ!AA28+ФЕВРАЛЬ!AA28+МАРТ!AA28</f>
        <v>27451.534525000003</v>
      </c>
      <c r="AB28" s="42"/>
      <c r="AC28" s="42"/>
      <c r="AD28" s="32">
        <f ca="1">ЯНВАРЬ!AD28+ФЕВРАЛЬ!AD28+МАРТ!AD28</f>
        <v>371.65560563788989</v>
      </c>
      <c r="AE28" s="47">
        <f t="shared" ref="AE28:AE47" ca="1" si="31">U28-W28-X28-Z28-AA28-AB28-AC28-AD28</f>
        <v>-649.3501306378962</v>
      </c>
      <c r="AF28" s="46"/>
      <c r="AG28" s="48">
        <f t="shared" ref="AG28:AG47" ca="1" si="32">IF(R28=0,0,U28/R28)</f>
        <v>3841.6521739130435</v>
      </c>
      <c r="AH28" s="49">
        <f t="shared" ref="AH28:AH47" si="33">H28</f>
        <v>672</v>
      </c>
      <c r="AI28" s="49">
        <f t="shared" ref="AI28:AI47" ca="1" si="34">IF(R28=0,0,X28/R28)</f>
        <v>1651.9104347826087</v>
      </c>
      <c r="AJ28" s="49">
        <f t="shared" ref="AJ28:AJ47" ca="1" si="35">IF(P28=0,Z28/1,Z28/P28)</f>
        <v>309.36880000000002</v>
      </c>
      <c r="AK28" s="49">
        <f t="shared" ref="AK28:AK47" ca="1" si="36">IF(P28=0,0,AA28/P28)</f>
        <v>1098.0613810000002</v>
      </c>
      <c r="AL28" s="49">
        <f t="array" aca="1" ref="AL28" ca="1">_xlfn.IFS(R28=0,AE28,R28&lt;0,AE28/-R28,R28&gt;0,AE28/R28)</f>
        <v>-28.232614375560704</v>
      </c>
      <c r="AM28" s="50">
        <f t="shared" ref="AM28:AM47" ca="1" si="37">IF(AG28=0,0,AL28/AG28)</f>
        <v>-7.3490813580875097E-3</v>
      </c>
      <c r="AN28" s="51">
        <f t="shared" ref="AN28:AN47" ca="1" si="38">IF(AH28=0,0,AL28/AH28)</f>
        <v>-4.2012819011251049E-2</v>
      </c>
      <c r="AP28" s="53">
        <f t="shared" ref="AP28:AP47" ca="1" si="39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3"/>
        <v>0</v>
      </c>
      <c r="J29" s="36"/>
      <c r="K29" s="32">
        <f>ЯНВАРЬ!K29+ФЕВРАЛЬ!K29+МАРТ!K29</f>
        <v>6</v>
      </c>
      <c r="L29" s="36"/>
      <c r="M29" s="36"/>
      <c r="N29" s="37" t="e">
        <f t="shared" si="24"/>
        <v>#DIV/0!</v>
      </c>
      <c r="O29" s="38" t="e">
        <f t="shared" ca="1" si="25"/>
        <v>#DIV/0!</v>
      </c>
      <c r="P29" s="32">
        <f ca="1">ЯНВАРЬ!P29+ФЕВРАЛЬ!P29+МАРТ!P29</f>
        <v>1</v>
      </c>
      <c r="Q29" s="32">
        <f ca="1">ЯНВАРЬ!Q29+ФЕВРАЛЬ!Q29+МАРТ!Q29</f>
        <v>1</v>
      </c>
      <c r="R29" s="40">
        <f t="shared" ref="R29:R47" ca="1" si="40">P29-Q29</f>
        <v>0</v>
      </c>
      <c r="S29" s="32">
        <f ca="1">ЯНВАРЬ!S29+ФЕВРАЛЬ!S29+МАРТ!S29</f>
        <v>5000</v>
      </c>
      <c r="T29" s="32">
        <f ca="1">ЯНВАРЬ!T29+ФЕВРАЛЬ!T29+МАРТ!T29</f>
        <v>-5000</v>
      </c>
      <c r="U29" s="309">
        <f t="shared" ref="U29:U47" ca="1" si="41">S29+T29</f>
        <v>0</v>
      </c>
      <c r="V29" s="43">
        <f t="shared" ca="1" si="28"/>
        <v>0</v>
      </c>
      <c r="W29" s="44">
        <f t="shared" ref="W29:W47" ca="1" si="42">R29*H29</f>
        <v>0</v>
      </c>
      <c r="X29" s="32">
        <f ca="1">ЯНВАРЬ!X29+ФЕВРАЛЬ!X29+МАРТ!X29</f>
        <v>0</v>
      </c>
      <c r="Y29" s="45">
        <f t="shared" ref="Y29:Y47" ca="1" si="43">IF(U29=0,0,X29/U29)</f>
        <v>0</v>
      </c>
      <c r="Z29" s="32">
        <f ca="1">ЯНВАРЬ!Z29+ФЕВРАЛЬ!Z29+МАРТ!Z29</f>
        <v>762.77</v>
      </c>
      <c r="AA29" s="32">
        <f>ЯНВАРЬ!AA29+ФЕВРАЛЬ!AA29+МАРТ!AA29</f>
        <v>0</v>
      </c>
      <c r="AB29" s="42"/>
      <c r="AC29" s="42"/>
      <c r="AD29" s="32">
        <f ca="1">ЯНВАРЬ!AD29+ФЕВРАЛЬ!AD29+МАРТ!AD29</f>
        <v>0</v>
      </c>
      <c r="AE29" s="47">
        <f t="shared" ca="1" si="31"/>
        <v>-762.77</v>
      </c>
      <c r="AF29" s="46"/>
      <c r="AG29" s="48">
        <f t="shared" ca="1" si="32"/>
        <v>0</v>
      </c>
      <c r="AH29" s="49">
        <f t="shared" si="33"/>
        <v>627</v>
      </c>
      <c r="AI29" s="49">
        <f t="shared" ca="1" si="34"/>
        <v>0</v>
      </c>
      <c r="AJ29" s="49">
        <f t="shared" ca="1" si="35"/>
        <v>762.77</v>
      </c>
      <c r="AK29" s="49">
        <f t="shared" ca="1" si="36"/>
        <v>0</v>
      </c>
      <c r="AL29" s="49">
        <f t="array" aca="1" ref="AL29" ca="1">_xlfn.IFS(R29=0,AE29,R29&lt;0,AE29/-R29,R29&gt;0,AE29/R29)</f>
        <v>-762.77</v>
      </c>
      <c r="AM29" s="50">
        <f t="shared" ca="1" si="37"/>
        <v>0</v>
      </c>
      <c r="AN29" s="51">
        <f t="shared" ca="1" si="38"/>
        <v>-1.2165390749601275</v>
      </c>
      <c r="AP29" s="53">
        <f t="shared" ca="1" si="39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3"/>
        <v>0</v>
      </c>
      <c r="J30" s="36"/>
      <c r="K30" s="32">
        <f>ЯНВАРЬ!K30+ФЕВРАЛЬ!K30+МАРТ!K30</f>
        <v>17</v>
      </c>
      <c r="L30" s="36"/>
      <c r="M30" s="36"/>
      <c r="N30" s="37" t="e">
        <f t="shared" si="24"/>
        <v>#DIV/0!</v>
      </c>
      <c r="O30" s="38" t="e">
        <f t="shared" ca="1" si="25"/>
        <v>#DIV/0!</v>
      </c>
      <c r="P30" s="32">
        <f ca="1">ЯНВАРЬ!P30+ФЕВРАЛЬ!P30+МАРТ!P30</f>
        <v>8</v>
      </c>
      <c r="Q30" s="32">
        <f ca="1">ЯНВАРЬ!Q30+ФЕВРАЛЬ!Q30+МАРТ!Q30</f>
        <v>1</v>
      </c>
      <c r="R30" s="40">
        <f t="shared" ca="1" si="40"/>
        <v>7</v>
      </c>
      <c r="S30" s="32">
        <f ca="1">ЯНВАРЬ!S30+ФЕВРАЛЬ!S30+МАРТ!S30</f>
        <v>31321</v>
      </c>
      <c r="T30" s="32">
        <f ca="1">ЯНВАРЬ!T30+ФЕВРАЛЬ!T30+МАРТ!T30</f>
        <v>-4504</v>
      </c>
      <c r="U30" s="309">
        <f t="shared" ca="1" si="41"/>
        <v>26817</v>
      </c>
      <c r="V30" s="43">
        <f t="shared" ca="1" si="28"/>
        <v>7.4598529059544472E-3</v>
      </c>
      <c r="W30" s="44">
        <f t="shared" ca="1" si="42"/>
        <v>4389</v>
      </c>
      <c r="X30" s="32">
        <f ca="1">ЯНВАРЬ!X30+ФЕВРАЛЬ!X30+МАРТ!X30</f>
        <v>11531.31</v>
      </c>
      <c r="Y30" s="45">
        <f t="shared" ca="1" si="43"/>
        <v>0.43</v>
      </c>
      <c r="Z30" s="32">
        <f ca="1">ЯНВАРЬ!Z30+ФЕВРАЛЬ!Z30+МАРТ!Z30</f>
        <v>2541.19</v>
      </c>
      <c r="AA30" s="32">
        <f>ЯНВАРЬ!AA30+ФЕВРАЛЬ!AA30+МАРТ!AA30</f>
        <v>0</v>
      </c>
      <c r="AB30" s="42"/>
      <c r="AC30" s="42"/>
      <c r="AD30" s="32">
        <f ca="1">ЯНВАРЬ!AD30+ФЕВРАЛЬ!AD30+МАРТ!AD30</f>
        <v>114.87967145539376</v>
      </c>
      <c r="AE30" s="47">
        <f t="shared" ca="1" si="31"/>
        <v>8240.6203285446063</v>
      </c>
      <c r="AF30" s="46"/>
      <c r="AG30" s="48">
        <f t="shared" ca="1" si="32"/>
        <v>3831</v>
      </c>
      <c r="AH30" s="49">
        <f t="shared" si="33"/>
        <v>627</v>
      </c>
      <c r="AI30" s="49">
        <f t="shared" ca="1" si="34"/>
        <v>1647.33</v>
      </c>
      <c r="AJ30" s="49">
        <f t="shared" ca="1" si="35"/>
        <v>317.64875000000001</v>
      </c>
      <c r="AK30" s="49">
        <f t="shared" ca="1" si="36"/>
        <v>0</v>
      </c>
      <c r="AL30" s="49">
        <f t="array" aca="1" ref="AL30" ca="1">_xlfn.IFS(R30=0,AE30,R30&lt;0,AE30/-R30,R30&gt;0,AE30/R30)</f>
        <v>1177.2314755063724</v>
      </c>
      <c r="AM30" s="50">
        <f t="shared" ca="1" si="37"/>
        <v>0.30729090981633317</v>
      </c>
      <c r="AN30" s="51">
        <f t="shared" ca="1" si="38"/>
        <v>1.877562161892141</v>
      </c>
      <c r="AP30" s="53">
        <f t="shared" ca="1" si="39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3"/>
        <v>0</v>
      </c>
      <c r="J31" s="36"/>
      <c r="K31" s="32">
        <f>ЯНВАРЬ!K31+ФЕВРАЛЬ!K31+МАРТ!K31</f>
        <v>7</v>
      </c>
      <c r="L31" s="36"/>
      <c r="M31" s="36"/>
      <c r="N31" s="37" t="e">
        <f t="shared" si="24"/>
        <v>#DIV/0!</v>
      </c>
      <c r="O31" s="38" t="e">
        <f t="shared" ca="1" si="25"/>
        <v>#DIV/0!</v>
      </c>
      <c r="P31" s="32">
        <f ca="1">ЯНВАРЬ!P31+ФЕВРАЛЬ!P31+МАРТ!P31</f>
        <v>5</v>
      </c>
      <c r="Q31" s="32">
        <f ca="1">ЯНВАРЬ!Q31+ФЕВРАЛЬ!Q31+МАРТ!Q31</f>
        <v>1</v>
      </c>
      <c r="R31" s="40">
        <f t="shared" ca="1" si="40"/>
        <v>4</v>
      </c>
      <c r="S31" s="32">
        <f ca="1">ЯНВАРЬ!S31+ФЕВРАЛЬ!S31+МАРТ!S31</f>
        <v>20649</v>
      </c>
      <c r="T31" s="32">
        <f ca="1">ЯНВАРЬ!T31+ФЕВРАЛЬ!T31+МАРТ!T31</f>
        <v>-4200</v>
      </c>
      <c r="U31" s="309">
        <f t="shared" ca="1" si="41"/>
        <v>16449</v>
      </c>
      <c r="V31" s="43">
        <f t="shared" ca="1" si="28"/>
        <v>4.5757213875543389E-3</v>
      </c>
      <c r="W31" s="44">
        <f t="shared" ca="1" si="42"/>
        <v>2268</v>
      </c>
      <c r="X31" s="32">
        <f ca="1">ЯНВАРЬ!X31+ФЕВРАЛЬ!X31+МАРТ!X31</f>
        <v>7073.07</v>
      </c>
      <c r="Y31" s="45">
        <f t="shared" ca="1" si="43"/>
        <v>0.43</v>
      </c>
      <c r="Z31" s="32">
        <f ca="1">ЯНВАРЬ!Z31+ФЕВРАЛЬ!Z31+МАРТ!Z31</f>
        <v>1247.4299999999998</v>
      </c>
      <c r="AA31" s="32">
        <f>ЯНВАРЬ!AA31+ФЕВРАЛЬ!AA31+МАРТ!AA31</f>
        <v>0</v>
      </c>
      <c r="AB31" s="42"/>
      <c r="AC31" s="42"/>
      <c r="AD31" s="32">
        <f ca="1">ЯНВАРЬ!AD31+ФЕВРАЛЬ!AD31+МАРТ!AD31</f>
        <v>71.149766111643032</v>
      </c>
      <c r="AE31" s="47">
        <f t="shared" ca="1" si="31"/>
        <v>5789.3502338883573</v>
      </c>
      <c r="AF31" s="46"/>
      <c r="AG31" s="48">
        <f t="shared" ca="1" si="32"/>
        <v>4112.25</v>
      </c>
      <c r="AH31" s="49">
        <f t="shared" si="33"/>
        <v>567</v>
      </c>
      <c r="AI31" s="49">
        <f t="shared" ca="1" si="34"/>
        <v>1768.2674999999999</v>
      </c>
      <c r="AJ31" s="49">
        <f t="shared" ca="1" si="35"/>
        <v>249.48599999999996</v>
      </c>
      <c r="AK31" s="49">
        <f t="shared" ca="1" si="36"/>
        <v>0</v>
      </c>
      <c r="AL31" s="49">
        <f t="array" aca="1" ref="AL31" ca="1">_xlfn.IFS(R31=0,AE31,R31&lt;0,AE31/-R31,R31&gt;0,AE31/R31)</f>
        <v>1447.3375584720893</v>
      </c>
      <c r="AM31" s="50">
        <f t="shared" ca="1" si="37"/>
        <v>0.35195758002847327</v>
      </c>
      <c r="AN31" s="51">
        <f t="shared" ca="1" si="38"/>
        <v>2.5526235599155016</v>
      </c>
      <c r="AP31" s="53">
        <f t="shared" ca="1" si="39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3"/>
        <v>0</v>
      </c>
      <c r="J32" s="36"/>
      <c r="K32" s="32">
        <f>ЯНВАРЬ!K32+ФЕВРАЛЬ!K32+МАРТ!K32</f>
        <v>0</v>
      </c>
      <c r="L32" s="36"/>
      <c r="M32" s="36"/>
      <c r="N32" s="37" t="e">
        <f t="shared" si="24"/>
        <v>#DIV/0!</v>
      </c>
      <c r="O32" s="38" t="e">
        <f t="shared" ca="1" si="25"/>
        <v>#DIV/0!</v>
      </c>
      <c r="P32" s="32">
        <f ca="1">ЯНВАРЬ!P32+ФЕВРАЛЬ!P32+МАРТ!P32</f>
        <v>0</v>
      </c>
      <c r="Q32" s="32">
        <f ca="1">ЯНВАРЬ!Q32+ФЕВРАЛЬ!Q32+МАРТ!Q32</f>
        <v>0</v>
      </c>
      <c r="R32" s="40">
        <f t="shared" ca="1" si="40"/>
        <v>0</v>
      </c>
      <c r="S32" s="32">
        <f ca="1">ЯНВАРЬ!S32+ФЕВРАЛЬ!S32+МАРТ!S32</f>
        <v>0</v>
      </c>
      <c r="T32" s="32">
        <f ca="1">ЯНВАРЬ!T32+ФЕВРАЛЬ!T32+МАРТ!T32</f>
        <v>0</v>
      </c>
      <c r="U32" s="309">
        <f t="shared" ca="1" si="41"/>
        <v>0</v>
      </c>
      <c r="V32" s="43">
        <f t="shared" ca="1" si="28"/>
        <v>0</v>
      </c>
      <c r="W32" s="44">
        <f t="shared" ca="1" si="42"/>
        <v>0</v>
      </c>
      <c r="X32" s="32">
        <f ca="1">ЯНВАРЬ!X32+ФЕВРАЛЬ!X32+МАРТ!X32</f>
        <v>0</v>
      </c>
      <c r="Y32" s="45">
        <f t="shared" ca="1" si="43"/>
        <v>0</v>
      </c>
      <c r="Z32" s="32">
        <f ca="1">ЯНВАРЬ!Z32+ФЕВРАЛЬ!Z32+МАРТ!Z32</f>
        <v>0</v>
      </c>
      <c r="AA32" s="32">
        <f>ЯНВАРЬ!AA32+ФЕВРАЛЬ!AA32+МАРТ!AA32</f>
        <v>0</v>
      </c>
      <c r="AB32" s="42"/>
      <c r="AC32" s="42"/>
      <c r="AD32" s="32">
        <f ca="1">ЯНВАРЬ!AD32+ФЕВРАЛЬ!AD32+МАРТ!AD32</f>
        <v>0</v>
      </c>
      <c r="AE32" s="47">
        <f t="shared" ca="1" si="31"/>
        <v>0</v>
      </c>
      <c r="AF32" s="46"/>
      <c r="AG32" s="48">
        <f t="shared" ca="1" si="32"/>
        <v>0</v>
      </c>
      <c r="AH32" s="49">
        <f t="shared" si="33"/>
        <v>567</v>
      </c>
      <c r="AI32" s="49">
        <f t="shared" ca="1" si="34"/>
        <v>0</v>
      </c>
      <c r="AJ32" s="49">
        <f t="shared" ca="1" si="35"/>
        <v>0</v>
      </c>
      <c r="AK32" s="49">
        <f t="shared" ca="1" si="36"/>
        <v>0</v>
      </c>
      <c r="AL32" s="49">
        <f t="array" aca="1" ref="AL32" ca="1">_xlfn.IFS(R32=0,AE32,R32&lt;0,AE32/-R32,R32&gt;0,AE32/R32)</f>
        <v>0</v>
      </c>
      <c r="AM32" s="50">
        <f t="shared" ca="1" si="37"/>
        <v>0</v>
      </c>
      <c r="AN32" s="51">
        <f t="shared" ca="1" si="38"/>
        <v>0</v>
      </c>
      <c r="AP32" s="53">
        <f t="shared" ca="1" si="39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3"/>
        <v>0</v>
      </c>
      <c r="J33" s="36"/>
      <c r="K33" s="32">
        <f>ЯНВАРЬ!K33+ФЕВРАЛЬ!K33+МАРТ!K33</f>
        <v>27</v>
      </c>
      <c r="L33" s="36"/>
      <c r="M33" s="36"/>
      <c r="N33" s="37" t="e">
        <f t="shared" si="24"/>
        <v>#DIV/0!</v>
      </c>
      <c r="O33" s="38" t="e">
        <f t="shared" ca="1" si="25"/>
        <v>#DIV/0!</v>
      </c>
      <c r="P33" s="32">
        <f ca="1">ЯНВАРЬ!P33+ФЕВРАЛЬ!P33+МАРТ!P33</f>
        <v>14</v>
      </c>
      <c r="Q33" s="32">
        <f ca="1">ЯНВАРЬ!Q33+ФЕВРАЛЬ!Q33+МАРТ!Q33</f>
        <v>0</v>
      </c>
      <c r="R33" s="40">
        <f t="shared" ca="1" si="40"/>
        <v>14</v>
      </c>
      <c r="S33" s="32">
        <f ca="1">ЯНВАРЬ!S33+ФЕВРАЛЬ!S33+МАРТ!S33</f>
        <v>45766</v>
      </c>
      <c r="T33" s="32">
        <f ca="1">ЯНВАРЬ!T33+ФЕВРАЛЬ!T33+МАРТ!T33</f>
        <v>0</v>
      </c>
      <c r="U33" s="309">
        <f t="shared" ca="1" si="41"/>
        <v>45766</v>
      </c>
      <c r="V33" s="43">
        <f t="shared" ca="1" si="28"/>
        <v>1.2731014956703257E-2</v>
      </c>
      <c r="W33" s="44">
        <f t="shared" ca="1" si="42"/>
        <v>9198</v>
      </c>
      <c r="X33" s="32">
        <f ca="1">ЯНВАРЬ!X33+ФЕВРАЛЬ!X33+МАРТ!X33</f>
        <v>19679.379999999997</v>
      </c>
      <c r="Y33" s="45">
        <f t="shared" ca="1" si="43"/>
        <v>0.42999999999999994</v>
      </c>
      <c r="Z33" s="32">
        <f ca="1">ЯНВАРЬ!Z33+ФЕВРАЛЬ!Z33+МАРТ!Z33</f>
        <v>3943.1700000000005</v>
      </c>
      <c r="AA33" s="32">
        <f>ЯНВАРЬ!AA33+ФЕВРАЛЬ!AA33+МАРТ!AA33</f>
        <v>0</v>
      </c>
      <c r="AB33" s="42"/>
      <c r="AC33" s="42"/>
      <c r="AD33" s="32">
        <f ca="1">ЯНВАРЬ!AD33+ФЕВРАЛЬ!AD33+МАРТ!AD33</f>
        <v>191.62653665554376</v>
      </c>
      <c r="AE33" s="47">
        <f t="shared" ca="1" si="31"/>
        <v>12753.823463344459</v>
      </c>
      <c r="AF33" s="46"/>
      <c r="AG33" s="48">
        <f t="shared" ca="1" si="32"/>
        <v>3269</v>
      </c>
      <c r="AH33" s="49">
        <f t="shared" si="33"/>
        <v>657</v>
      </c>
      <c r="AI33" s="49">
        <f t="shared" ca="1" si="34"/>
        <v>1405.6699999999998</v>
      </c>
      <c r="AJ33" s="49">
        <f t="shared" ca="1" si="35"/>
        <v>281.65500000000003</v>
      </c>
      <c r="AK33" s="49">
        <f t="shared" ca="1" si="36"/>
        <v>0</v>
      </c>
      <c r="AL33" s="49">
        <f t="array" aca="1" ref="AL33" ca="1">_xlfn.IFS(R33=0,AE33,R33&lt;0,AE33/-R33,R33&gt;0,AE33/R33)</f>
        <v>910.98739023888993</v>
      </c>
      <c r="AM33" s="50">
        <f t="shared" ca="1" si="37"/>
        <v>0.2786746375769012</v>
      </c>
      <c r="AN33" s="51">
        <f t="shared" ca="1" si="38"/>
        <v>1.3865865909267732</v>
      </c>
      <c r="AP33" s="53">
        <f t="shared" ca="1" si="39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3"/>
        <v>0</v>
      </c>
      <c r="J34" s="36"/>
      <c r="K34" s="32">
        <f>ЯНВАРЬ!K34+ФЕВРАЛЬ!K34+МАРТ!K34</f>
        <v>8</v>
      </c>
      <c r="L34" s="36"/>
      <c r="M34" s="36"/>
      <c r="N34" s="37" t="e">
        <f t="shared" si="24"/>
        <v>#DIV/0!</v>
      </c>
      <c r="O34" s="38" t="e">
        <f t="shared" ca="1" si="25"/>
        <v>#DIV/0!</v>
      </c>
      <c r="P34" s="32">
        <f ca="1">ЯНВАРЬ!P34+ФЕВРАЛЬ!P34+МАРТ!P34</f>
        <v>4</v>
      </c>
      <c r="Q34" s="32">
        <f ca="1">ЯНВАРЬ!Q34+ФЕВРАЛЬ!Q34+МАРТ!Q34</f>
        <v>1</v>
      </c>
      <c r="R34" s="40">
        <f t="shared" ca="1" si="40"/>
        <v>3</v>
      </c>
      <c r="S34" s="32">
        <f ca="1">ЯНВАРЬ!S34+ФЕВРАЛЬ!S34+МАРТ!S34</f>
        <v>17147</v>
      </c>
      <c r="T34" s="32">
        <f ca="1">ЯНВАРЬ!T34+ФЕВРАЛЬ!T34+МАРТ!T34</f>
        <v>-4024</v>
      </c>
      <c r="U34" s="309">
        <f t="shared" ca="1" si="41"/>
        <v>13123</v>
      </c>
      <c r="V34" s="43">
        <f t="shared" ca="1" si="28"/>
        <v>3.6505071292404151E-3</v>
      </c>
      <c r="W34" s="44">
        <f t="shared" ca="1" si="42"/>
        <v>1791</v>
      </c>
      <c r="X34" s="32">
        <f ca="1">ЯНВАРЬ!X34+ФЕВРАЛЬ!X34+МАРТ!X34</f>
        <v>5642.89</v>
      </c>
      <c r="Y34" s="45">
        <f t="shared" ca="1" si="43"/>
        <v>0.43000000000000005</v>
      </c>
      <c r="Z34" s="32">
        <f ca="1">ЯНВАРЬ!Z34+ФЕВРАЛЬ!Z34+МАРТ!Z34</f>
        <v>1326.77</v>
      </c>
      <c r="AA34" s="32">
        <f>ЯНВАРЬ!AA34+ФЕВРАЛЬ!AA34+МАРТ!AA34</f>
        <v>0</v>
      </c>
      <c r="AB34" s="42"/>
      <c r="AC34" s="42"/>
      <c r="AD34" s="32">
        <f ca="1">ЯНВАРЬ!AD34+ФЕВРАЛЬ!AD34+МАРТ!AD34</f>
        <v>58.058682667077377</v>
      </c>
      <c r="AE34" s="47">
        <f t="shared" ca="1" si="31"/>
        <v>4304.2813173329232</v>
      </c>
      <c r="AF34" s="46"/>
      <c r="AG34" s="48">
        <f t="shared" ca="1" si="32"/>
        <v>4374.333333333333</v>
      </c>
      <c r="AH34" s="49">
        <f t="shared" si="33"/>
        <v>597</v>
      </c>
      <c r="AI34" s="49">
        <f t="shared" ca="1" si="34"/>
        <v>1880.9633333333334</v>
      </c>
      <c r="AJ34" s="49">
        <f t="shared" ca="1" si="35"/>
        <v>331.6925</v>
      </c>
      <c r="AK34" s="49">
        <f t="shared" ca="1" si="36"/>
        <v>0</v>
      </c>
      <c r="AL34" s="49">
        <f t="array" aca="1" ref="AL34" ca="1">_xlfn.IFS(R34=0,AE34,R34&lt;0,AE34/-R34,R34&gt;0,AE34/R34)</f>
        <v>1434.7604391109744</v>
      </c>
      <c r="AM34" s="50">
        <f t="shared" ca="1" si="37"/>
        <v>0.32799522344989129</v>
      </c>
      <c r="AN34" s="51">
        <f t="shared" ca="1" si="38"/>
        <v>2.4032838176063223</v>
      </c>
      <c r="AP34" s="53">
        <f t="shared" ca="1" si="39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3"/>
        <v>0</v>
      </c>
      <c r="J35" s="36"/>
      <c r="K35" s="32">
        <f>ЯНВАРЬ!K35+ФЕВРАЛЬ!K35+МАРТ!K35</f>
        <v>7</v>
      </c>
      <c r="L35" s="36"/>
      <c r="M35" s="36"/>
      <c r="N35" s="37" t="e">
        <f t="shared" si="24"/>
        <v>#DIV/0!</v>
      </c>
      <c r="O35" s="38" t="e">
        <f t="shared" ca="1" si="25"/>
        <v>#DIV/0!</v>
      </c>
      <c r="P35" s="32">
        <f ca="1">ЯНВАРЬ!P35+ФЕВРАЛЬ!P35+МАРТ!P35</f>
        <v>3</v>
      </c>
      <c r="Q35" s="32">
        <f ca="1">ЯНВАРЬ!Q35+ФЕВРАЛЬ!Q35+МАРТ!Q35</f>
        <v>0</v>
      </c>
      <c r="R35" s="40">
        <f t="shared" ca="1" si="40"/>
        <v>3</v>
      </c>
      <c r="S35" s="32">
        <f ca="1">ЯНВАРЬ!S35+ФЕВРАЛЬ!S35+МАРТ!S35</f>
        <v>14172</v>
      </c>
      <c r="T35" s="32">
        <f ca="1">ЯНВАРЬ!T35+ФЕВРАЛЬ!T35+МАРТ!T35</f>
        <v>0</v>
      </c>
      <c r="U35" s="309">
        <f t="shared" ca="1" si="41"/>
        <v>14172</v>
      </c>
      <c r="V35" s="43">
        <f t="shared" ca="1" si="28"/>
        <v>3.9423140315168149E-3</v>
      </c>
      <c r="W35" s="44">
        <f t="shared" ca="1" si="42"/>
        <v>1656</v>
      </c>
      <c r="X35" s="32">
        <f ca="1">ЯНВАРЬ!X35+ФЕВРАЛЬ!X35+МАРТ!X35</f>
        <v>6093.96</v>
      </c>
      <c r="Y35" s="45">
        <f t="shared" ca="1" si="43"/>
        <v>0.43</v>
      </c>
      <c r="Z35" s="32">
        <f ca="1">ЯНВАРЬ!Z35+ФЕВРАЛЬ!Z35+МАРТ!Z35</f>
        <v>1210.21</v>
      </c>
      <c r="AA35" s="32">
        <f>ЯНВАРЬ!AA35+ФЕВРАЛЬ!AA35+МАРТ!AA35</f>
        <v>0</v>
      </c>
      <c r="AB35" s="42"/>
      <c r="AC35" s="42"/>
      <c r="AD35" s="32">
        <f ca="1">ЯНВАРЬ!AD35+ФЕВРАЛЬ!AD35+МАРТ!AD35</f>
        <v>61.75252556815861</v>
      </c>
      <c r="AE35" s="47">
        <f t="shared" ca="1" si="31"/>
        <v>5150.0774744318414</v>
      </c>
      <c r="AF35" s="46"/>
      <c r="AG35" s="48">
        <f t="shared" ca="1" si="32"/>
        <v>4724</v>
      </c>
      <c r="AH35" s="49">
        <f t="shared" si="33"/>
        <v>552</v>
      </c>
      <c r="AI35" s="49">
        <f t="shared" ca="1" si="34"/>
        <v>2031.32</v>
      </c>
      <c r="AJ35" s="49">
        <f t="shared" ca="1" si="35"/>
        <v>403.40333333333336</v>
      </c>
      <c r="AK35" s="49">
        <f t="shared" ca="1" si="36"/>
        <v>0</v>
      </c>
      <c r="AL35" s="49">
        <f t="array" aca="1" ref="AL35" ca="1">_xlfn.IFS(R35=0,AE35,R35&lt;0,AE35/-R35,R35&gt;0,AE35/R35)</f>
        <v>1716.6924914772806</v>
      </c>
      <c r="AM35" s="50">
        <f t="shared" ca="1" si="37"/>
        <v>0.36339807186225243</v>
      </c>
      <c r="AN35" s="51">
        <f t="shared" ca="1" si="38"/>
        <v>3.1099501657197113</v>
      </c>
      <c r="AP35" s="53">
        <f t="shared" ca="1" si="39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3"/>
        <v>0</v>
      </c>
      <c r="J36" s="36"/>
      <c r="K36" s="32">
        <f>ЯНВАРЬ!K36+ФЕВРАЛЬ!K36+МАРТ!K36</f>
        <v>19</v>
      </c>
      <c r="L36" s="36"/>
      <c r="M36" s="36"/>
      <c r="N36" s="37" t="e">
        <f t="shared" si="24"/>
        <v>#DIV/0!</v>
      </c>
      <c r="O36" s="38" t="e">
        <f t="shared" ca="1" si="25"/>
        <v>#DIV/0!</v>
      </c>
      <c r="P36" s="32">
        <f ca="1">ЯНВАРЬ!P36+ФЕВРАЛЬ!P36+МАРТ!P36</f>
        <v>5</v>
      </c>
      <c r="Q36" s="32">
        <f ca="1">ЯНВАРЬ!Q36+ФЕВРАЛЬ!Q36+МАРТ!Q36</f>
        <v>2</v>
      </c>
      <c r="R36" s="40">
        <f t="shared" ca="1" si="40"/>
        <v>3</v>
      </c>
      <c r="S36" s="32">
        <f ca="1">ЯНВАРЬ!S36+ФЕВРАЛЬ!S36+МАРТ!S36</f>
        <v>20278</v>
      </c>
      <c r="T36" s="32">
        <f ca="1">ЯНВАРЬ!T36+ФЕВРАЛЬ!T36+МАРТ!T36</f>
        <v>-8016</v>
      </c>
      <c r="U36" s="309">
        <f t="shared" ca="1" si="41"/>
        <v>12262</v>
      </c>
      <c r="V36" s="43">
        <f t="shared" ca="1" si="28"/>
        <v>3.4109973648362396E-3</v>
      </c>
      <c r="W36" s="44">
        <f t="shared" ca="1" si="42"/>
        <v>1656</v>
      </c>
      <c r="X36" s="32">
        <f ca="1">ЯНВАРЬ!X36+ФЕВРАЛЬ!X36+МАРТ!X36</f>
        <v>5272.6600000000008</v>
      </c>
      <c r="Y36" s="45">
        <f t="shared" ca="1" si="43"/>
        <v>0.43000000000000005</v>
      </c>
      <c r="Z36" s="32">
        <f ca="1">ЯНВАРЬ!Z36+ФЕВРАЛЬ!Z36+МАРТ!Z36</f>
        <v>2594.6699999999996</v>
      </c>
      <c r="AA36" s="32">
        <f>ЯНВАРЬ!AA36+ФЕВРАЛЬ!AA36+МАРТ!AA36</f>
        <v>0</v>
      </c>
      <c r="AB36" s="42"/>
      <c r="AC36" s="42"/>
      <c r="AD36" s="32">
        <f ca="1">ЯНВАРЬ!AD36+ФЕВРАЛЬ!AD36+МАРТ!AD36</f>
        <v>48.45339760912232</v>
      </c>
      <c r="AE36" s="47">
        <f t="shared" ca="1" si="31"/>
        <v>2690.2166023908771</v>
      </c>
      <c r="AF36" s="46"/>
      <c r="AG36" s="48">
        <f t="shared" ca="1" si="32"/>
        <v>4087.3333333333335</v>
      </c>
      <c r="AH36" s="49">
        <f t="shared" si="33"/>
        <v>552</v>
      </c>
      <c r="AI36" s="49">
        <f t="shared" ca="1" si="34"/>
        <v>1757.5533333333335</v>
      </c>
      <c r="AJ36" s="49">
        <f t="shared" ca="1" si="35"/>
        <v>518.93399999999997</v>
      </c>
      <c r="AK36" s="49">
        <f t="shared" ca="1" si="36"/>
        <v>0</v>
      </c>
      <c r="AL36" s="49">
        <f t="array" aca="1" ref="AL36" ca="1">_xlfn.IFS(R36=0,AE36,R36&lt;0,AE36/-R36,R36&gt;0,AE36/R36)</f>
        <v>896.73886746362575</v>
      </c>
      <c r="AM36" s="50">
        <f t="shared" ca="1" si="37"/>
        <v>0.21939460140196357</v>
      </c>
      <c r="AN36" s="51">
        <f t="shared" ca="1" si="38"/>
        <v>1.6245269338109163</v>
      </c>
      <c r="AP36" s="53">
        <f t="shared" ca="1" si="39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3"/>
        <v>0</v>
      </c>
      <c r="J37" s="36"/>
      <c r="K37" s="32">
        <f>ЯНВАРЬ!K37+ФЕВРАЛЬ!K37+МАРТ!K37</f>
        <v>28</v>
      </c>
      <c r="L37" s="36"/>
      <c r="M37" s="36"/>
      <c r="N37" s="37" t="e">
        <f t="shared" si="24"/>
        <v>#DIV/0!</v>
      </c>
      <c r="O37" s="38" t="e">
        <f t="shared" ca="1" si="25"/>
        <v>#DIV/0!</v>
      </c>
      <c r="P37" s="32">
        <f ca="1">ЯНВАРЬ!P37+ФЕВРАЛЬ!P37+МАРТ!P37</f>
        <v>13</v>
      </c>
      <c r="Q37" s="32">
        <f ca="1">ЯНВАРЬ!Q37+ФЕВРАЛЬ!Q37+МАРТ!Q37</f>
        <v>1</v>
      </c>
      <c r="R37" s="40">
        <f t="shared" ca="1" si="40"/>
        <v>12</v>
      </c>
      <c r="S37" s="32">
        <f ca="1">ЯНВАРЬ!S37+ФЕВРАЛЬ!S37+МАРТ!S37</f>
        <v>65083</v>
      </c>
      <c r="T37" s="32">
        <f ca="1">ЯНВАРЬ!T37+ФЕВРАЛЬ!T37+МАРТ!T37</f>
        <v>-4506</v>
      </c>
      <c r="U37" s="309">
        <f t="shared" ca="1" si="41"/>
        <v>60577</v>
      </c>
      <c r="V37" s="43">
        <f t="shared" ca="1" si="28"/>
        <v>1.6851083621732578E-2</v>
      </c>
      <c r="W37" s="44">
        <f t="shared" ca="1" si="42"/>
        <v>8244</v>
      </c>
      <c r="X37" s="32">
        <f ca="1">ЯНВАРЬ!X37+ФЕВРАЛЬ!X37+МАРТ!X37</f>
        <v>26048.11</v>
      </c>
      <c r="Y37" s="45">
        <f t="shared" ca="1" si="43"/>
        <v>0.43</v>
      </c>
      <c r="Z37" s="32">
        <f ca="1">ЯНВАРЬ!Z37+ФЕВРАЛЬ!Z37+МАРТ!Z37</f>
        <v>4877.05</v>
      </c>
      <c r="AA37" s="32">
        <f>ЯНВАРЬ!AA37+ФЕВРАЛЬ!AA37+МАРТ!AA37</f>
        <v>0</v>
      </c>
      <c r="AB37" s="42"/>
      <c r="AC37" s="42"/>
      <c r="AD37" s="32">
        <f ca="1">ЯНВАРЬ!AD37+ФЕВРАЛЬ!AD37+МАРТ!AD37</f>
        <v>270.77416951235529</v>
      </c>
      <c r="AE37" s="47">
        <f t="shared" ca="1" si="31"/>
        <v>21137.065830487645</v>
      </c>
      <c r="AF37" s="46"/>
      <c r="AG37" s="48">
        <f t="shared" ca="1" si="32"/>
        <v>5048.083333333333</v>
      </c>
      <c r="AH37" s="49">
        <f t="shared" si="33"/>
        <v>687</v>
      </c>
      <c r="AI37" s="49">
        <f t="shared" ca="1" si="34"/>
        <v>2170.6758333333332</v>
      </c>
      <c r="AJ37" s="49">
        <f t="shared" ca="1" si="35"/>
        <v>375.15769230769234</v>
      </c>
      <c r="AK37" s="49">
        <f t="shared" ca="1" si="36"/>
        <v>0</v>
      </c>
      <c r="AL37" s="49">
        <f t="array" aca="1" ref="AL37" ca="1">_xlfn.IFS(R37=0,AE37,R37&lt;0,AE37/-R37,R37&gt;0,AE37/R37)</f>
        <v>1761.4221525406372</v>
      </c>
      <c r="AM37" s="50">
        <f t="shared" ca="1" si="37"/>
        <v>0.3489288976094499</v>
      </c>
      <c r="AN37" s="51">
        <f t="shared" ca="1" si="38"/>
        <v>2.5639332642512915</v>
      </c>
      <c r="AP37" s="53">
        <f t="shared" ca="1" si="39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3"/>
        <v>0</v>
      </c>
      <c r="J38" s="36"/>
      <c r="K38" s="32">
        <f>ЯНВАРЬ!K38+ФЕВРАЛЬ!K38+МАРТ!K38</f>
        <v>11</v>
      </c>
      <c r="L38" s="36"/>
      <c r="M38" s="36"/>
      <c r="N38" s="37" t="e">
        <f t="shared" si="24"/>
        <v>#DIV/0!</v>
      </c>
      <c r="O38" s="38" t="e">
        <f t="shared" ca="1" si="25"/>
        <v>#DIV/0!</v>
      </c>
      <c r="P38" s="32">
        <f ca="1">ЯНВАРЬ!P38+ФЕВРАЛЬ!P38+МАРТ!P38</f>
        <v>3</v>
      </c>
      <c r="Q38" s="32">
        <f ca="1">ЯНВАРЬ!Q38+ФЕВРАЛЬ!Q38+МАРТ!Q38</f>
        <v>3</v>
      </c>
      <c r="R38" s="40">
        <f t="shared" ca="1" si="40"/>
        <v>0</v>
      </c>
      <c r="S38" s="32">
        <f ca="1">ЯНВАРЬ!S38+ФЕВРАЛЬ!S38+МАРТ!S38</f>
        <v>13681</v>
      </c>
      <c r="T38" s="32">
        <f ca="1">ЯНВАРЬ!T38+ФЕВРАЛЬ!T38+МАРТ!T38</f>
        <v>-13681</v>
      </c>
      <c r="U38" s="309">
        <f t="shared" ca="1" si="41"/>
        <v>0</v>
      </c>
      <c r="V38" s="43">
        <f t="shared" ca="1" si="28"/>
        <v>0</v>
      </c>
      <c r="W38" s="44">
        <f t="shared" ca="1" si="42"/>
        <v>0</v>
      </c>
      <c r="X38" s="32">
        <f ca="1">ЯНВАРЬ!X38+ФЕВРАЛЬ!X38+МАРТ!X38</f>
        <v>0</v>
      </c>
      <c r="Y38" s="45">
        <f t="shared" ca="1" si="43"/>
        <v>0</v>
      </c>
      <c r="Z38" s="32">
        <f ca="1">ЯНВАРЬ!Z38+ФЕВРАЛЬ!Z38+МАРТ!Z38</f>
        <v>1765.47</v>
      </c>
      <c r="AA38" s="32">
        <f>ЯНВАРЬ!AA38+ФЕВРАЛЬ!AA38+МАРТ!AA38</f>
        <v>0</v>
      </c>
      <c r="AB38" s="42"/>
      <c r="AC38" s="42"/>
      <c r="AD38" s="32">
        <f ca="1">ЯНВАРЬ!AD38+ФЕВРАЛЬ!AD38+МАРТ!AD38</f>
        <v>-1.8150686705140764</v>
      </c>
      <c r="AE38" s="47">
        <f t="shared" ca="1" si="31"/>
        <v>-1763.6549313294859</v>
      </c>
      <c r="AF38" s="46"/>
      <c r="AG38" s="48">
        <f t="shared" ca="1" si="32"/>
        <v>0</v>
      </c>
      <c r="AH38" s="49">
        <f t="shared" si="33"/>
        <v>687</v>
      </c>
      <c r="AI38" s="49">
        <f t="shared" ca="1" si="34"/>
        <v>0</v>
      </c>
      <c r="AJ38" s="49">
        <f t="shared" ca="1" si="35"/>
        <v>588.49</v>
      </c>
      <c r="AK38" s="49">
        <f t="shared" ca="1" si="36"/>
        <v>0</v>
      </c>
      <c r="AL38" s="49">
        <f t="array" aca="1" ref="AL38" ca="1">_xlfn.IFS(R38=0,AE38,R38&lt;0,AE38/-R38,R38&gt;0,AE38/R38)</f>
        <v>-1763.6549313294859</v>
      </c>
      <c r="AM38" s="50">
        <f t="shared" ca="1" si="37"/>
        <v>0</v>
      </c>
      <c r="AN38" s="51">
        <f t="shared" ca="1" si="38"/>
        <v>-2.5671833061564571</v>
      </c>
      <c r="AP38" s="53">
        <f t="shared" ca="1" si="39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3"/>
        <v>0</v>
      </c>
      <c r="J39" s="36"/>
      <c r="K39" s="32">
        <f>ЯНВАРЬ!K39+ФЕВРАЛЬ!K39+МАРТ!K39</f>
        <v>5</v>
      </c>
      <c r="L39" s="36"/>
      <c r="M39" s="36"/>
      <c r="N39" s="37" t="e">
        <f t="shared" si="24"/>
        <v>#DIV/0!</v>
      </c>
      <c r="O39" s="38" t="e">
        <f t="shared" ca="1" si="25"/>
        <v>#DIV/0!</v>
      </c>
      <c r="P39" s="32">
        <f ca="1">ЯНВАРЬ!P39+ФЕВРАЛЬ!P39+МАРТ!P39</f>
        <v>3</v>
      </c>
      <c r="Q39" s="32">
        <f ca="1">ЯНВАРЬ!Q39+ФЕВРАЛЬ!Q39+МАРТ!Q39</f>
        <v>2</v>
      </c>
      <c r="R39" s="40">
        <f t="shared" ca="1" si="40"/>
        <v>1</v>
      </c>
      <c r="S39" s="32">
        <f ca="1">ЯНВАРЬ!S39+ФЕВРАЛЬ!S39+МАРТ!S39</f>
        <v>13437</v>
      </c>
      <c r="T39" s="32">
        <f ca="1">ЯНВАРЬ!T39+ФЕВРАЛЬ!T39+МАРТ!T39</f>
        <v>-9938</v>
      </c>
      <c r="U39" s="309">
        <f t="shared" ca="1" si="41"/>
        <v>3499</v>
      </c>
      <c r="V39" s="43">
        <f t="shared" ca="1" si="28"/>
        <v>9.7333875220698108E-4</v>
      </c>
      <c r="W39" s="44">
        <f t="shared" ca="1" si="42"/>
        <v>597</v>
      </c>
      <c r="X39" s="32">
        <f ca="1">ЯНВАРЬ!X39+ФЕВРАЛЬ!X39+МАРТ!X39</f>
        <v>1504.57</v>
      </c>
      <c r="Y39" s="45">
        <f t="shared" ca="1" si="43"/>
        <v>0.43</v>
      </c>
      <c r="Z39" s="32">
        <f ca="1">ЯНВАРЬ!Z39+ФЕВРАЛЬ!Z39+МАРТ!Z39</f>
        <v>1048.4499999999998</v>
      </c>
      <c r="AA39" s="32">
        <f>ЯНВАРЬ!AA39+ФЕВРАЛЬ!AA39+МАРТ!AA39</f>
        <v>0</v>
      </c>
      <c r="AB39" s="42"/>
      <c r="AC39" s="42"/>
      <c r="AD39" s="32">
        <f ca="1">ЯНВАРЬ!AD39+ФЕВРАЛЬ!AD39+МАРТ!AD39</f>
        <v>15.82784927616159</v>
      </c>
      <c r="AE39" s="47">
        <f t="shared" ca="1" si="31"/>
        <v>333.15215072383864</v>
      </c>
      <c r="AF39" s="46"/>
      <c r="AG39" s="48">
        <f t="shared" ca="1" si="32"/>
        <v>3499</v>
      </c>
      <c r="AH39" s="49">
        <f t="shared" si="33"/>
        <v>597</v>
      </c>
      <c r="AI39" s="49">
        <f t="shared" ca="1" si="34"/>
        <v>1504.57</v>
      </c>
      <c r="AJ39" s="49">
        <f t="shared" ca="1" si="35"/>
        <v>349.48333333333329</v>
      </c>
      <c r="AK39" s="49">
        <f t="shared" ca="1" si="36"/>
        <v>0</v>
      </c>
      <c r="AL39" s="49">
        <f t="array" aca="1" ref="AL39" ca="1">_xlfn.IFS(R39=0,AE39,R39&lt;0,AE39/-R39,R39&gt;0,AE39/R39)</f>
        <v>333.15215072383864</v>
      </c>
      <c r="AM39" s="50">
        <f t="shared" ca="1" si="37"/>
        <v>9.5213532644709525E-2</v>
      </c>
      <c r="AN39" s="51">
        <f t="shared" ca="1" si="38"/>
        <v>0.5580438035575187</v>
      </c>
      <c r="AP39" s="53">
        <f t="shared" ca="1" si="39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3"/>
        <v>0</v>
      </c>
      <c r="J40" s="36"/>
      <c r="K40" s="32">
        <f>ЯНВАРЬ!K40+ФЕВРАЛЬ!K40+МАРТ!K40</f>
        <v>8</v>
      </c>
      <c r="L40" s="36"/>
      <c r="M40" s="36"/>
      <c r="N40" s="37" t="e">
        <f t="shared" si="24"/>
        <v>#DIV/0!</v>
      </c>
      <c r="O40" s="38" t="e">
        <f t="shared" ca="1" si="25"/>
        <v>#DIV/0!</v>
      </c>
      <c r="P40" s="32">
        <f ca="1">ЯНВАРЬ!P40+ФЕВРАЛЬ!P40+МАРТ!P40</f>
        <v>2</v>
      </c>
      <c r="Q40" s="32">
        <f ca="1">ЯНВАРЬ!Q40+ФЕВРАЛЬ!Q40+МАРТ!Q40</f>
        <v>0</v>
      </c>
      <c r="R40" s="40">
        <f t="shared" ca="1" si="40"/>
        <v>2</v>
      </c>
      <c r="S40" s="32">
        <f ca="1">ЯНВАРЬ!S40+ФЕВРАЛЬ!S40+МАРТ!S40</f>
        <v>8733</v>
      </c>
      <c r="T40" s="32">
        <f ca="1">ЯНВАРЬ!T40+ФЕВРАЛЬ!T40+МАРТ!T40</f>
        <v>0</v>
      </c>
      <c r="U40" s="309">
        <f t="shared" ca="1" si="41"/>
        <v>8733</v>
      </c>
      <c r="V40" s="43">
        <f t="shared" ca="1" si="28"/>
        <v>2.4293133246709249E-3</v>
      </c>
      <c r="W40" s="44">
        <f t="shared" ca="1" si="42"/>
        <v>1194</v>
      </c>
      <c r="X40" s="32">
        <f ca="1">ЯНВАРЬ!X40+ФЕВРАЛЬ!X40+МАРТ!X40</f>
        <v>3755.19</v>
      </c>
      <c r="Y40" s="45">
        <f t="shared" ca="1" si="43"/>
        <v>0.43</v>
      </c>
      <c r="Z40" s="32">
        <f ca="1">ЯНВАРЬ!Z40+ФЕВРАЛЬ!Z40+МАРТ!Z40</f>
        <v>980.56999999999994</v>
      </c>
      <c r="AA40" s="32">
        <f>ЯНВАРЬ!AA40+ФЕВРАЛЬ!AA40+МАРТ!AA40</f>
        <v>0</v>
      </c>
      <c r="AB40" s="42"/>
      <c r="AC40" s="42"/>
      <c r="AD40" s="32">
        <f ca="1">ЯНВАРЬ!AD40+ФЕВРАЛЬ!AD40+МАРТ!AD40</f>
        <v>39.504031931614506</v>
      </c>
      <c r="AE40" s="47">
        <f t="shared" ca="1" si="31"/>
        <v>2763.7359680683853</v>
      </c>
      <c r="AF40" s="46"/>
      <c r="AG40" s="48">
        <f t="shared" ca="1" si="32"/>
        <v>4366.5</v>
      </c>
      <c r="AH40" s="49">
        <f t="shared" si="33"/>
        <v>597</v>
      </c>
      <c r="AI40" s="49">
        <f t="shared" ca="1" si="34"/>
        <v>1877.595</v>
      </c>
      <c r="AJ40" s="49">
        <f t="shared" ca="1" si="35"/>
        <v>490.28499999999997</v>
      </c>
      <c r="AK40" s="49">
        <f t="shared" ca="1" si="36"/>
        <v>0</v>
      </c>
      <c r="AL40" s="49">
        <f t="array" aca="1" ref="AL40" ca="1">_xlfn.IFS(R40=0,AE40,R40&lt;0,AE40/-R40,R40&gt;0,AE40/R40)</f>
        <v>1381.8679840341927</v>
      </c>
      <c r="AM40" s="50">
        <f t="shared" ca="1" si="37"/>
        <v>0.31647039597714249</v>
      </c>
      <c r="AN40" s="51">
        <f t="shared" ca="1" si="38"/>
        <v>2.3146867404257834</v>
      </c>
      <c r="AP40" s="53">
        <f t="shared" ca="1" si="39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3"/>
        <v>0</v>
      </c>
      <c r="J41" s="36"/>
      <c r="K41" s="32">
        <f>ЯНВАРЬ!K41+ФЕВРАЛЬ!K41+МАРТ!K41</f>
        <v>0</v>
      </c>
      <c r="L41" s="36"/>
      <c r="M41" s="36"/>
      <c r="N41" s="37" t="e">
        <f t="shared" si="24"/>
        <v>#DIV/0!</v>
      </c>
      <c r="O41" s="38" t="e">
        <f t="shared" ca="1" si="25"/>
        <v>#DIV/0!</v>
      </c>
      <c r="P41" s="32">
        <f ca="1">ЯНВАРЬ!P41+ФЕВРАЛЬ!P41+МАРТ!P41</f>
        <v>0</v>
      </c>
      <c r="Q41" s="32">
        <f ca="1">ЯНВАРЬ!Q41+ФЕВРАЛЬ!Q41+МАРТ!Q41</f>
        <v>0</v>
      </c>
      <c r="R41" s="40">
        <f t="shared" ca="1" si="40"/>
        <v>0</v>
      </c>
      <c r="S41" s="32">
        <f ca="1">ЯНВАРЬ!S41+ФЕВРАЛЬ!S41+МАРТ!S41</f>
        <v>0</v>
      </c>
      <c r="T41" s="32">
        <f ca="1">ЯНВАРЬ!T41+ФЕВРАЛЬ!T41+МАРТ!T41</f>
        <v>0</v>
      </c>
      <c r="U41" s="309">
        <f t="shared" ca="1" si="41"/>
        <v>0</v>
      </c>
      <c r="V41" s="43">
        <f t="shared" ca="1" si="28"/>
        <v>0</v>
      </c>
      <c r="W41" s="44">
        <f t="shared" ca="1" si="42"/>
        <v>0</v>
      </c>
      <c r="X41" s="32">
        <f ca="1">ЯНВАРЬ!X41+ФЕВРАЛЬ!X41+МАРТ!X41</f>
        <v>0</v>
      </c>
      <c r="Y41" s="45">
        <f t="shared" ca="1" si="43"/>
        <v>0</v>
      </c>
      <c r="Z41" s="32">
        <f ca="1">ЯНВАРЬ!Z41+ФЕВРАЛЬ!Z41+МАРТ!Z41</f>
        <v>0</v>
      </c>
      <c r="AA41" s="32">
        <f>ЯНВАРЬ!AA41+ФЕВРАЛЬ!AA41+МАРТ!AA41</f>
        <v>0</v>
      </c>
      <c r="AB41" s="42"/>
      <c r="AC41" s="42"/>
      <c r="AD41" s="32">
        <f ca="1">ЯНВАРЬ!AD41+ФЕВРАЛЬ!AD41+МАРТ!AD41</f>
        <v>0</v>
      </c>
      <c r="AE41" s="47">
        <f t="shared" ca="1" si="31"/>
        <v>0</v>
      </c>
      <c r="AF41" s="46"/>
      <c r="AG41" s="48">
        <f t="shared" ca="1" si="32"/>
        <v>0</v>
      </c>
      <c r="AH41" s="49">
        <f t="shared" si="33"/>
        <v>597</v>
      </c>
      <c r="AI41" s="49">
        <f t="shared" ca="1" si="34"/>
        <v>0</v>
      </c>
      <c r="AJ41" s="49">
        <f t="shared" ca="1" si="35"/>
        <v>0</v>
      </c>
      <c r="AK41" s="49">
        <f t="shared" ca="1" si="36"/>
        <v>0</v>
      </c>
      <c r="AL41" s="49">
        <f t="array" aca="1" ref="AL41" ca="1">_xlfn.IFS(R41=0,AE41,R41&lt;0,AE41/-R41,R41&gt;0,AE41/R41)</f>
        <v>0</v>
      </c>
      <c r="AM41" s="50">
        <f t="shared" ca="1" si="37"/>
        <v>0</v>
      </c>
      <c r="AN41" s="51">
        <f t="shared" ca="1" si="38"/>
        <v>0</v>
      </c>
      <c r="AP41" s="53">
        <f t="shared" ca="1" si="39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3"/>
        <v>0</v>
      </c>
      <c r="J42" s="36"/>
      <c r="K42" s="32">
        <f>ЯНВАРЬ!K42+ФЕВРАЛЬ!K42+МАРТ!K42</f>
        <v>15</v>
      </c>
      <c r="L42" s="36"/>
      <c r="M42" s="36"/>
      <c r="N42" s="37" t="e">
        <f t="shared" si="24"/>
        <v>#DIV/0!</v>
      </c>
      <c r="O42" s="38" t="e">
        <f t="shared" ca="1" si="25"/>
        <v>#DIV/0!</v>
      </c>
      <c r="P42" s="32">
        <f ca="1">ЯНВАРЬ!P42+ФЕВРАЛЬ!P42+МАРТ!P42</f>
        <v>6</v>
      </c>
      <c r="Q42" s="32">
        <f ca="1">ЯНВАРЬ!Q42+ФЕВРАЛЬ!Q42+МАРТ!Q42</f>
        <v>1</v>
      </c>
      <c r="R42" s="40">
        <f t="shared" ca="1" si="40"/>
        <v>5</v>
      </c>
      <c r="S42" s="32">
        <f ca="1">ЯНВАРЬ!S42+ФЕВРАЛЬ!S42+МАРТ!S42</f>
        <v>25502</v>
      </c>
      <c r="T42" s="32">
        <f ca="1">ЯНВАРЬ!T42+ФЕВРАЛЬ!T42+МАРТ!T42</f>
        <v>-4278</v>
      </c>
      <c r="U42" s="309">
        <f t="shared" ca="1" si="41"/>
        <v>21224</v>
      </c>
      <c r="V42" s="43">
        <f t="shared" ca="1" si="28"/>
        <v>5.9040130542557774E-3</v>
      </c>
      <c r="W42" s="44">
        <f t="shared" ca="1" si="42"/>
        <v>3210</v>
      </c>
      <c r="X42" s="32">
        <f ca="1">ЯНВАРЬ!X42+ФЕВРАЛЬ!X42+МАРТ!X42</f>
        <v>9126.32</v>
      </c>
      <c r="Y42" s="45">
        <f t="shared" ca="1" si="43"/>
        <v>0.43</v>
      </c>
      <c r="Z42" s="32">
        <f ca="1">ЯНВАРЬ!Z42+ФЕВРАЛЬ!Z42+МАРТ!Z42</f>
        <v>2256.42</v>
      </c>
      <c r="AA42" s="32">
        <f>ЯНВАРЬ!AA42+ФЕВРАЛЬ!AA42+МАРТ!AA42</f>
        <v>8574.4</v>
      </c>
      <c r="AB42" s="42"/>
      <c r="AC42" s="42"/>
      <c r="AD42" s="32">
        <f ca="1">ЯНВАРЬ!AD42+ФЕВРАЛЬ!AD42+МАРТ!AD42</f>
        <v>94.772292984768271</v>
      </c>
      <c r="AE42" s="47">
        <f t="shared" ca="1" si="31"/>
        <v>-2037.9122929847676</v>
      </c>
      <c r="AF42" s="46"/>
      <c r="AG42" s="48">
        <f t="shared" ca="1" si="32"/>
        <v>4244.8</v>
      </c>
      <c r="AH42" s="49">
        <f t="shared" si="33"/>
        <v>642</v>
      </c>
      <c r="AI42" s="49">
        <f t="shared" ca="1" si="34"/>
        <v>1825.2639999999999</v>
      </c>
      <c r="AJ42" s="49">
        <f t="shared" ca="1" si="35"/>
        <v>376.07</v>
      </c>
      <c r="AK42" s="49">
        <f t="shared" ca="1" si="36"/>
        <v>1429.0666666666666</v>
      </c>
      <c r="AL42" s="49">
        <f t="array" aca="1" ref="AL42" ca="1">_xlfn.IFS(R42=0,AE42,R42&lt;0,AE42/-R42,R42&gt;0,AE42/R42)</f>
        <v>-407.58245859695353</v>
      </c>
      <c r="AM42" s="50">
        <f t="shared" ca="1" si="37"/>
        <v>-9.6019237324951351E-2</v>
      </c>
      <c r="AN42" s="51">
        <f t="shared" ca="1" si="38"/>
        <v>-0.63486364267438244</v>
      </c>
      <c r="AP42" s="53">
        <f t="shared" ca="1" si="39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3"/>
        <v>0</v>
      </c>
      <c r="J43" s="36"/>
      <c r="K43" s="32">
        <f>ЯНВАРЬ!K43+ФЕВРАЛЬ!K43+МАРТ!K43</f>
        <v>14</v>
      </c>
      <c r="L43" s="36"/>
      <c r="M43" s="36"/>
      <c r="N43" s="37" t="e">
        <f t="shared" si="24"/>
        <v>#DIV/0!</v>
      </c>
      <c r="O43" s="38" t="e">
        <f t="shared" ca="1" si="25"/>
        <v>#DIV/0!</v>
      </c>
      <c r="P43" s="32">
        <f ca="1">ЯНВАРЬ!P43+ФЕВРАЛЬ!P43+МАРТ!P43</f>
        <v>4</v>
      </c>
      <c r="Q43" s="32">
        <f ca="1">ЯНВАРЬ!Q43+ФЕВРАЛЬ!Q43+МАРТ!Q43</f>
        <v>1</v>
      </c>
      <c r="R43" s="40">
        <f t="shared" ca="1" si="40"/>
        <v>3</v>
      </c>
      <c r="S43" s="32">
        <f ca="1">ЯНВАРЬ!S43+ФЕВРАЛЬ!S43+МАРТ!S43</f>
        <v>16487</v>
      </c>
      <c r="T43" s="32">
        <f ca="1">ЯНВАРЬ!T43+ФЕВРАЛЬ!T43+МАРТ!T43</f>
        <v>-4100</v>
      </c>
      <c r="U43" s="309">
        <f t="shared" ca="1" si="41"/>
        <v>12387</v>
      </c>
      <c r="V43" s="43">
        <f t="shared" ca="1" si="28"/>
        <v>3.445769397995963E-3</v>
      </c>
      <c r="W43" s="44">
        <f t="shared" ca="1" si="42"/>
        <v>1926</v>
      </c>
      <c r="X43" s="32">
        <f ca="1">ЯНВАРЬ!X43+ФЕВРАЛЬ!X43+МАРТ!X43</f>
        <v>5326.41</v>
      </c>
      <c r="Y43" s="45">
        <f t="shared" ca="1" si="43"/>
        <v>0.43</v>
      </c>
      <c r="Z43" s="32">
        <f ca="1">ЯНВАРЬ!Z43+ФЕВРАЛЬ!Z43+МАРТ!Z43</f>
        <v>1909.79</v>
      </c>
      <c r="AA43" s="32">
        <f>ЯНВАРЬ!AA43+ФЕВРАЛЬ!AA43+МАРТ!AA43</f>
        <v>0</v>
      </c>
      <c r="AB43" s="42"/>
      <c r="AC43" s="42"/>
      <c r="AD43" s="32">
        <f ca="1">ЯНВАРЬ!AD43+ФЕВРАЛЬ!AD43+МАРТ!AD43</f>
        <v>56.033029146560047</v>
      </c>
      <c r="AE43" s="47">
        <f t="shared" ca="1" si="31"/>
        <v>3168.7669708534399</v>
      </c>
      <c r="AF43" s="46"/>
      <c r="AG43" s="48">
        <f t="shared" ca="1" si="32"/>
        <v>4129</v>
      </c>
      <c r="AH43" s="49">
        <f t="shared" si="33"/>
        <v>642</v>
      </c>
      <c r="AI43" s="49">
        <f t="shared" ca="1" si="34"/>
        <v>1775.47</v>
      </c>
      <c r="AJ43" s="49">
        <f t="shared" ca="1" si="35"/>
        <v>477.44749999999999</v>
      </c>
      <c r="AK43" s="49">
        <f t="shared" ca="1" si="36"/>
        <v>0</v>
      </c>
      <c r="AL43" s="49">
        <f t="array" aca="1" ref="AL43" ca="1">_xlfn.IFS(R43=0,AE43,R43&lt;0,AE43/-R43,R43&gt;0,AE43/R43)</f>
        <v>1056.2556569511466</v>
      </c>
      <c r="AM43" s="50">
        <f t="shared" ca="1" si="37"/>
        <v>0.2558139154640704</v>
      </c>
      <c r="AN43" s="51">
        <f t="shared" ca="1" si="38"/>
        <v>1.6452580326341848</v>
      </c>
      <c r="AP43" s="53">
        <f t="shared" ca="1" si="39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3"/>
        <v>0</v>
      </c>
      <c r="J44" s="36"/>
      <c r="K44" s="32">
        <f>ЯНВАРЬ!K44+ФЕВРАЛЬ!K44+МАРТ!K44</f>
        <v>116</v>
      </c>
      <c r="L44" s="36"/>
      <c r="M44" s="36"/>
      <c r="N44" s="37" t="e">
        <f t="shared" si="24"/>
        <v>#DIV/0!</v>
      </c>
      <c r="O44" s="38" t="e">
        <f t="shared" ca="1" si="25"/>
        <v>#DIV/0!</v>
      </c>
      <c r="P44" s="32">
        <f ca="1">ЯНВАРЬ!P44+ФЕВРАЛЬ!P44+МАРТ!P44</f>
        <v>42</v>
      </c>
      <c r="Q44" s="32">
        <f ca="1">ЯНВАРЬ!Q44+ФЕВРАЛЬ!Q44+МАРТ!Q44</f>
        <v>4</v>
      </c>
      <c r="R44" s="40">
        <f t="shared" ca="1" si="40"/>
        <v>38</v>
      </c>
      <c r="S44" s="32">
        <f ca="1">ЯНВАРЬ!S44+ФЕВРАЛЬ!S44+МАРТ!S44</f>
        <v>205054</v>
      </c>
      <c r="T44" s="32">
        <f ca="1">ЯНВАРЬ!T44+ФЕВРАЛЬ!T44+МАРТ!T44</f>
        <v>-22590</v>
      </c>
      <c r="U44" s="309">
        <f t="shared" ca="1" si="41"/>
        <v>182464</v>
      </c>
      <c r="V44" s="43">
        <f t="shared" ca="1" si="28"/>
        <v>5.0757154067646353E-2</v>
      </c>
      <c r="W44" s="44">
        <f t="shared" ca="1" si="42"/>
        <v>26106</v>
      </c>
      <c r="X44" s="32">
        <f ca="1">ЯНВАРЬ!X44+ФЕВРАЛЬ!X44+МАРТ!X44</f>
        <v>78459.520000000004</v>
      </c>
      <c r="Y44" s="45">
        <f t="shared" ca="1" si="43"/>
        <v>0.43000000000000005</v>
      </c>
      <c r="Z44" s="32">
        <f ca="1">ЯНВАРЬ!Z44+ФЕВРАЛЬ!Z44+МАРТ!Z44</f>
        <v>19255.490000000005</v>
      </c>
      <c r="AA44" s="32">
        <f>ЯНВАРЬ!AA44+ФЕВРАЛЬ!AA44+МАРТ!AA44</f>
        <v>36054.792775000002</v>
      </c>
      <c r="AB44" s="42"/>
      <c r="AC44" s="42"/>
      <c r="AD44" s="32">
        <f ca="1">ЯНВАРЬ!AD44+ФЕВРАЛЬ!AD44+МАРТ!AD44</f>
        <v>799.20213368153895</v>
      </c>
      <c r="AE44" s="47">
        <f t="shared" ca="1" si="31"/>
        <v>21788.995091318451</v>
      </c>
      <c r="AF44" s="46"/>
      <c r="AG44" s="48">
        <f t="shared" ca="1" si="32"/>
        <v>4801.6842105263158</v>
      </c>
      <c r="AH44" s="49">
        <f t="shared" si="33"/>
        <v>687</v>
      </c>
      <c r="AI44" s="49">
        <f t="shared" ca="1" si="34"/>
        <v>2064.7242105263158</v>
      </c>
      <c r="AJ44" s="49">
        <f t="shared" ca="1" si="35"/>
        <v>458.46404761904773</v>
      </c>
      <c r="AK44" s="49">
        <f t="shared" ca="1" si="36"/>
        <v>858.44744702380956</v>
      </c>
      <c r="AL44" s="49">
        <f t="array" aca="1" ref="AL44" ca="1">_xlfn.IFS(R44=0,AE44,R44&lt;0,AE44/-R44,R44&gt;0,AE44/R44)</f>
        <v>573.39460766627508</v>
      </c>
      <c r="AM44" s="50">
        <f t="shared" ca="1" si="37"/>
        <v>0.11941530982176458</v>
      </c>
      <c r="AN44" s="51">
        <f t="shared" ca="1" si="38"/>
        <v>0.83463552789850814</v>
      </c>
      <c r="AP44" s="53">
        <f t="shared" ca="1" si="39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3"/>
        <v>0</v>
      </c>
      <c r="J45" s="36"/>
      <c r="K45" s="32">
        <f>ЯНВАРЬ!K45+ФЕВРАЛЬ!K45+МАРТ!K45</f>
        <v>173</v>
      </c>
      <c r="L45" s="36"/>
      <c r="M45" s="36"/>
      <c r="N45" s="37" t="e">
        <f t="shared" si="24"/>
        <v>#DIV/0!</v>
      </c>
      <c r="O45" s="38" t="e">
        <f t="shared" ca="1" si="25"/>
        <v>#DIV/0!</v>
      </c>
      <c r="P45" s="32">
        <f ca="1">ЯНВАРЬ!P45+ФЕВРАЛЬ!P45+МАРТ!P45</f>
        <v>59</v>
      </c>
      <c r="Q45" s="32">
        <f ca="1">ЯНВАРЬ!Q45+ФЕВРАЛЬ!Q45+МАРТ!Q45</f>
        <v>7</v>
      </c>
      <c r="R45" s="40">
        <f t="shared" ca="1" si="40"/>
        <v>52</v>
      </c>
      <c r="S45" s="32">
        <f ca="1">ЯНВАРЬ!S45+ФЕВРАЛЬ!S45+МАРТ!S45</f>
        <v>345651</v>
      </c>
      <c r="T45" s="32">
        <f ca="1">ЯНВАРЬ!T45+ФЕВРАЛЬ!T45+МАРТ!T45</f>
        <v>-42380</v>
      </c>
      <c r="U45" s="309">
        <f t="shared" ca="1" si="41"/>
        <v>303271</v>
      </c>
      <c r="V45" s="43">
        <f t="shared" ca="1" si="28"/>
        <v>8.4362794147060119E-2</v>
      </c>
      <c r="W45" s="44">
        <f t="shared" ca="1" si="42"/>
        <v>35724</v>
      </c>
      <c r="X45" s="32">
        <f ca="1">ЯНВАРЬ!X45+ФЕВРАЛЬ!X45+МАРТ!X45</f>
        <v>130406.53</v>
      </c>
      <c r="Y45" s="45">
        <f t="shared" ca="1" si="43"/>
        <v>0.43</v>
      </c>
      <c r="Z45" s="32">
        <f ca="1">ЯНВАРЬ!Z45+ФЕВРАЛЬ!Z45+МАРТ!Z45</f>
        <v>27382.170000000006</v>
      </c>
      <c r="AA45" s="32">
        <f>ЯНВАРЬ!AA45+ФЕВРАЛЬ!AA45+МАРТ!AA45</f>
        <v>91701.512117000006</v>
      </c>
      <c r="AB45" s="42"/>
      <c r="AC45" s="42"/>
      <c r="AD45" s="32">
        <f ca="1">ЯНВАРЬ!AD45+ФЕВРАЛЬ!AD45+МАРТ!AD45</f>
        <v>1298.3728154913547</v>
      </c>
      <c r="AE45" s="47">
        <f t="shared" ca="1" si="31"/>
        <v>16758.415067508628</v>
      </c>
      <c r="AF45" s="46"/>
      <c r="AG45" s="48">
        <f t="shared" ca="1" si="32"/>
        <v>5832.1346153846152</v>
      </c>
      <c r="AH45" s="49">
        <f t="shared" si="33"/>
        <v>687</v>
      </c>
      <c r="AI45" s="49">
        <f t="shared" ca="1" si="34"/>
        <v>2507.8178846153846</v>
      </c>
      <c r="AJ45" s="49">
        <f t="shared" ca="1" si="35"/>
        <v>464.10457627118655</v>
      </c>
      <c r="AK45" s="49">
        <f t="shared" ca="1" si="36"/>
        <v>1554.2629172372883</v>
      </c>
      <c r="AL45" s="49">
        <f t="array" aca="1" ref="AL45" ca="1">_xlfn.IFS(R45=0,AE45,R45&lt;0,AE45/-R45,R45&gt;0,AE45/R45)</f>
        <v>322.27721283670439</v>
      </c>
      <c r="AM45" s="50">
        <f t="shared" ca="1" si="37"/>
        <v>5.5258877596303733E-2</v>
      </c>
      <c r="AN45" s="51">
        <f t="shared" ca="1" si="38"/>
        <v>0.46910802450757555</v>
      </c>
      <c r="AP45" s="53">
        <f t="shared" ca="1" si="39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3"/>
        <v>0</v>
      </c>
      <c r="J46" s="36"/>
      <c r="K46" s="32">
        <f>ЯНВАРЬ!K46+ФЕВРАЛЬ!K46+МАРТ!K46</f>
        <v>135</v>
      </c>
      <c r="L46" s="36"/>
      <c r="M46" s="36"/>
      <c r="N46" s="37" t="e">
        <f t="shared" si="24"/>
        <v>#DIV/0!</v>
      </c>
      <c r="O46" s="38" t="e">
        <f t="shared" ca="1" si="25"/>
        <v>#DIV/0!</v>
      </c>
      <c r="P46" s="32">
        <f ca="1">ЯНВАРЬ!P46+ФЕВРАЛЬ!P46+МАРТ!P46</f>
        <v>58</v>
      </c>
      <c r="Q46" s="32">
        <f ca="1">ЯНВАРЬ!Q46+ФЕВРАЛЬ!Q46+МАРТ!Q46</f>
        <v>5</v>
      </c>
      <c r="R46" s="40">
        <f t="shared" ca="1" si="40"/>
        <v>53</v>
      </c>
      <c r="S46" s="32">
        <f ca="1">ЯНВАРЬ!S46+ФЕВРАЛЬ!S46+МАРТ!S46</f>
        <v>270826</v>
      </c>
      <c r="T46" s="32">
        <f ca="1">ЯНВАРЬ!T46+ФЕВРАЛЬ!T46+МАРТ!T46</f>
        <v>-23396</v>
      </c>
      <c r="U46" s="309">
        <f t="shared" ca="1" si="41"/>
        <v>247430</v>
      </c>
      <c r="V46" s="43">
        <f t="shared" ca="1" si="28"/>
        <v>6.8829153317683148E-2</v>
      </c>
      <c r="W46" s="44">
        <f t="shared" ca="1" si="42"/>
        <v>29256</v>
      </c>
      <c r="X46" s="32">
        <f ca="1">ЯНВАРЬ!X46+ФЕВРАЛЬ!X46+МАРТ!X46</f>
        <v>106394.90000000001</v>
      </c>
      <c r="Y46" s="45">
        <f t="shared" ca="1" si="43"/>
        <v>0.43000000000000005</v>
      </c>
      <c r="Z46" s="32">
        <f ca="1">ЯНВАРЬ!Z46+ФЕВРАЛЬ!Z46+МАРТ!Z46</f>
        <v>20162.120000000003</v>
      </c>
      <c r="AA46" s="32">
        <f>ЯНВАРЬ!AA46+ФЕВРАЛЬ!AA46+МАРТ!AA46</f>
        <v>73999.447821000009</v>
      </c>
      <c r="AB46" s="42"/>
      <c r="AC46" s="42"/>
      <c r="AD46" s="32">
        <f ca="1">ЯНВАРЬ!AD46+ФЕВРАЛЬ!AD46+МАРТ!AD46</f>
        <v>1052.8785979490426</v>
      </c>
      <c r="AE46" s="47">
        <f t="shared" ca="1" si="31"/>
        <v>16564.65358105093</v>
      </c>
      <c r="AF46" s="46"/>
      <c r="AG46" s="48">
        <f t="shared" ca="1" si="32"/>
        <v>4668.4905660377362</v>
      </c>
      <c r="AH46" s="49">
        <f t="shared" si="33"/>
        <v>552</v>
      </c>
      <c r="AI46" s="49">
        <f t="shared" ca="1" si="34"/>
        <v>2007.4509433962266</v>
      </c>
      <c r="AJ46" s="49">
        <f t="shared" ca="1" si="35"/>
        <v>347.62275862068969</v>
      </c>
      <c r="AK46" s="49">
        <f t="shared" ca="1" si="36"/>
        <v>1275.8525486379312</v>
      </c>
      <c r="AL46" s="49">
        <f t="array" aca="1" ref="AL46" ca="1">_xlfn.IFS(R46=0,AE46,R46&lt;0,AE46/-R46,R46&gt;0,AE46/R46)</f>
        <v>312.54063360473452</v>
      </c>
      <c r="AM46" s="50">
        <f t="shared" ca="1" si="37"/>
        <v>6.694682771309432E-2</v>
      </c>
      <c r="AN46" s="51">
        <f t="shared" ca="1" si="38"/>
        <v>0.56619680000857708</v>
      </c>
      <c r="AP46" s="53">
        <f t="shared" ca="1" si="39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ЯНВАРЬ!K47+ФЕВРАЛЬ!K47+МАРТ!K47</f>
        <v>19</v>
      </c>
      <c r="L47" s="36"/>
      <c r="M47" s="36"/>
      <c r="N47" s="37" t="e">
        <f t="shared" si="24"/>
        <v>#DIV/0!</v>
      </c>
      <c r="O47" s="38" t="e">
        <f t="shared" ca="1" si="25"/>
        <v>#DIV/0!</v>
      </c>
      <c r="P47" s="32">
        <f ca="1">ЯНВАРЬ!P47+ФЕВРАЛЬ!P47+МАРТ!P47</f>
        <v>3</v>
      </c>
      <c r="Q47" s="32">
        <f ca="1">ЯНВАРЬ!Q47+ФЕВРАЛЬ!Q47+МАРТ!Q47</f>
        <v>0</v>
      </c>
      <c r="R47" s="40">
        <f t="shared" ca="1" si="40"/>
        <v>3</v>
      </c>
      <c r="S47" s="32">
        <f ca="1">ЯНВАРЬ!S47+ФЕВРАЛЬ!S47+МАРТ!S47</f>
        <v>11237</v>
      </c>
      <c r="T47" s="32">
        <f ca="1">ЯНВАРЬ!T47+ФЕВРАЛЬ!T47+МАРТ!T47</f>
        <v>0</v>
      </c>
      <c r="U47" s="309">
        <f t="shared" ca="1" si="41"/>
        <v>11237</v>
      </c>
      <c r="V47" s="43">
        <f t="shared" ca="1" si="28"/>
        <v>3.1258666929265067E-3</v>
      </c>
      <c r="W47" s="44">
        <f t="shared" ca="1" si="42"/>
        <v>1656</v>
      </c>
      <c r="X47" s="32">
        <f ca="1">ЯНВАРЬ!X47+ФЕВРАЛЬ!X47+МАРТ!X47</f>
        <v>4831.91</v>
      </c>
      <c r="Y47" s="45">
        <f t="shared" ca="1" si="43"/>
        <v>0.43</v>
      </c>
      <c r="Z47" s="32">
        <f ca="1">ЯНВАРЬ!Z47+ФЕВРАЛЬ!Z47+МАРТ!Z47</f>
        <v>2190.5100000000002</v>
      </c>
      <c r="AA47" s="32">
        <f>ЯНВАРЬ!AA47+ФЕВРАЛЬ!AA47+МАРТ!AA47</f>
        <v>0</v>
      </c>
      <c r="AB47" s="42"/>
      <c r="AC47" s="42"/>
      <c r="AD47" s="32">
        <f ca="1">ЯНВАРЬ!AD47+ФЕВРАЛЬ!AD47+МАРТ!AD47</f>
        <v>48.883568949007035</v>
      </c>
      <c r="AE47" s="47">
        <f t="shared" ca="1" si="31"/>
        <v>2509.6964310509929</v>
      </c>
      <c r="AF47" s="46"/>
      <c r="AG47" s="48">
        <f t="shared" ca="1" si="32"/>
        <v>3745.6666666666665</v>
      </c>
      <c r="AH47" s="49">
        <f t="shared" si="33"/>
        <v>552</v>
      </c>
      <c r="AI47" s="49">
        <f t="shared" ca="1" si="34"/>
        <v>1610.6366666666665</v>
      </c>
      <c r="AJ47" s="49">
        <f t="shared" ca="1" si="35"/>
        <v>730.17000000000007</v>
      </c>
      <c r="AK47" s="49">
        <f t="shared" ca="1" si="36"/>
        <v>0</v>
      </c>
      <c r="AL47" s="49">
        <f t="array" aca="1" ref="AL47" ca="1">_xlfn.IFS(R47=0,AE47,R47&lt;0,AE47/-R47,R47&gt;0,AE47/R47)</f>
        <v>836.56547701699765</v>
      </c>
      <c r="AM47" s="50">
        <f t="shared" ca="1" si="37"/>
        <v>0.22334221153786535</v>
      </c>
      <c r="AN47" s="51">
        <f t="shared" ca="1" si="38"/>
        <v>1.5155171685090536</v>
      </c>
      <c r="AP47" s="53">
        <f t="shared" ca="1" si="39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ca="1" si="44">AVERAGEIF(AG28:AG47,"&lt;&gt;0",AG28:AG47)</f>
        <v>4285.9330145330232</v>
      </c>
      <c r="AH48" s="86">
        <f t="shared" si="44"/>
        <v>617.25</v>
      </c>
      <c r="AI48" s="86">
        <f t="shared" ca="1" si="44"/>
        <v>1842.9511962492002</v>
      </c>
      <c r="AJ48" s="86">
        <f t="shared" ca="1" si="44"/>
        <v>435.12518286029348</v>
      </c>
      <c r="AK48" s="86">
        <f t="shared" ca="1" si="44"/>
        <v>1243.1381921131392</v>
      </c>
      <c r="AL48" s="86">
        <f t="shared" ca="1" si="44"/>
        <v>622.16578296343118</v>
      </c>
      <c r="AM48" s="87">
        <f t="shared" ca="1" si="44"/>
        <v>0.2016707921135735</v>
      </c>
      <c r="AN48" s="87">
        <f t="shared" ca="1" si="44"/>
        <v>1.0534063193812022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683</v>
      </c>
      <c r="L49" s="93"/>
      <c r="M49" s="93"/>
      <c r="N49" s="94"/>
      <c r="O49" s="95"/>
      <c r="P49" s="90">
        <f ca="1">SUM(P28:P47)</f>
        <v>258</v>
      </c>
      <c r="Q49" s="90">
        <f ca="1">SUM(Q28:Q47)</f>
        <v>32</v>
      </c>
      <c r="R49" s="96">
        <f t="shared" ref="R49:W49" ca="1" si="45">SUM(R28:R47)</f>
        <v>226</v>
      </c>
      <c r="S49" s="90">
        <f ca="1">SUM(S28:S47)</f>
        <v>1226382</v>
      </c>
      <c r="T49" s="90">
        <f ca="1">SUM(T28:T47)</f>
        <v>-158613</v>
      </c>
      <c r="U49" s="310">
        <f t="shared" ca="1" si="45"/>
        <v>1067769</v>
      </c>
      <c r="V49" s="97">
        <f t="shared" ca="1" si="45"/>
        <v>0.29702799259939866</v>
      </c>
      <c r="W49" s="90">
        <f t="shared" ca="1" si="45"/>
        <v>144327</v>
      </c>
      <c r="X49" s="90">
        <f ca="1">SUM(X28:X47)</f>
        <v>459140.67</v>
      </c>
      <c r="Y49" s="98">
        <f ca="1">IF(U49=0,0,X49/U49)</f>
        <v>0.43</v>
      </c>
      <c r="Z49" s="90">
        <f ca="1">SUM(Z28:Z47)</f>
        <v>103188.47000000002</v>
      </c>
      <c r="AA49" s="345">
        <f>AA51-AA26</f>
        <v>240613.26460599992</v>
      </c>
      <c r="AB49" s="90">
        <f t="shared" ref="AB49:AC49" si="46">SUM(AB28:AB47)</f>
        <v>0</v>
      </c>
      <c r="AC49" s="90">
        <f t="shared" si="46"/>
        <v>0</v>
      </c>
      <c r="AD49" s="90">
        <f ca="1">SUM(AD28:AD47)</f>
        <v>4592.0096059567177</v>
      </c>
      <c r="AE49" s="90">
        <f ca="1">SUM(AE28:AE47)</f>
        <v>118739.16315604323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99">
        <f>SUM(AA28:AA47)</f>
        <v>237781.68723800001</v>
      </c>
      <c r="AB50" s="42"/>
      <c r="AC50" s="42"/>
      <c r="AD50" s="107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2974</v>
      </c>
      <c r="L51" s="119"/>
      <c r="M51" s="119"/>
      <c r="N51" s="119"/>
      <c r="O51" s="119"/>
      <c r="P51" s="118">
        <f ca="1">P26+P49</f>
        <v>1434</v>
      </c>
      <c r="Q51" s="118">
        <f ca="1">Q26+Q49</f>
        <v>79</v>
      </c>
      <c r="R51" s="121">
        <f t="shared" ref="R51:W51" ca="1" si="47">R26+R49</f>
        <v>1355</v>
      </c>
      <c r="S51" s="118">
        <f ca="1">S26+S49</f>
        <v>3856659.9999999995</v>
      </c>
      <c r="T51" s="118">
        <f ca="1">T26+T49</f>
        <v>-261817</v>
      </c>
      <c r="U51" s="121">
        <f t="shared" ca="1" si="47"/>
        <v>3594842.9999999995</v>
      </c>
      <c r="V51" s="122">
        <f t="shared" ca="1" si="47"/>
        <v>1</v>
      </c>
      <c r="W51" s="118">
        <f t="shared" ca="1" si="47"/>
        <v>307213.14</v>
      </c>
      <c r="X51" s="118">
        <f ca="1">X26+X49</f>
        <v>1545782.49</v>
      </c>
      <c r="Y51" s="123">
        <f ca="1">X51/U51</f>
        <v>0.43000000000000005</v>
      </c>
      <c r="Z51" s="118">
        <f ca="1">Z26+Z49</f>
        <v>350240.46000000014</v>
      </c>
      <c r="AA51" s="118">
        <f>ЯНВАРЬ!AA51+ФЕВРАЛЬ!AA51+МАРТ!AA51</f>
        <v>748013.5</v>
      </c>
      <c r="AB51" s="125"/>
      <c r="AC51" s="125">
        <f>SUM(AC3:AC47)</f>
        <v>0</v>
      </c>
      <c r="AD51" s="118">
        <f ca="1">AD26+AD49</f>
        <v>15402.940000000002</v>
      </c>
      <c r="AE51" s="250">
        <f ca="1">AE26+AE49</f>
        <v>631022.04736799921</v>
      </c>
      <c r="AF51" s="127"/>
      <c r="AG51" s="128"/>
      <c r="AH51" s="129"/>
      <c r="AI51" s="129"/>
      <c r="AJ51" s="129"/>
      <c r="AK51" s="129">
        <f ca="1">AA52/P51</f>
        <v>519.65266571269183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47">
        <f>AA26+AA50</f>
        <v>745181.92263200006</v>
      </c>
      <c r="AB52" s="141"/>
      <c r="AC52" s="142"/>
      <c r="AE52" s="369"/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401">
        <f>AA51-AA52-AA54</f>
        <v>196.38014999993993</v>
      </c>
      <c r="AB53" s="141"/>
      <c r="AC53" s="142"/>
      <c r="AE53" s="369"/>
    </row>
    <row r="54" spans="1:42" s="132" customFormat="1">
      <c r="B54" s="133"/>
      <c r="C54" s="134"/>
      <c r="K54" s="135"/>
      <c r="L54" s="135"/>
      <c r="M54" s="135"/>
      <c r="O54" s="136"/>
      <c r="P54" s="137"/>
      <c r="Q54" s="137"/>
      <c r="R54" s="138"/>
      <c r="S54" s="137"/>
      <c r="T54" s="138"/>
      <c r="U54" s="312"/>
      <c r="X54" s="139"/>
      <c r="Z54" s="137"/>
      <c r="AA54" s="380">
        <f>МАРТ!AA54</f>
        <v>2635.1972180000002</v>
      </c>
      <c r="AB54" s="374"/>
      <c r="AC54" s="375"/>
      <c r="AD54" s="376" t="s">
        <v>2479</v>
      </c>
      <c r="AE54" s="369"/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312"/>
      <c r="X55" s="139"/>
      <c r="Z55" s="137"/>
      <c r="AA55" s="140"/>
      <c r="AB55" s="141"/>
      <c r="AC55" s="142"/>
      <c r="AE55" s="369"/>
    </row>
    <row r="56" spans="1:42" s="132" customFormat="1">
      <c r="B56" s="133"/>
      <c r="C56" s="134"/>
      <c r="I56" s="143"/>
      <c r="J56" s="143"/>
      <c r="K56" s="135">
        <f>Сводная!E39</f>
        <v>2974</v>
      </c>
      <c r="L56" s="135"/>
      <c r="M56" s="135"/>
      <c r="P56" s="338">
        <f ca="1">Сводная!F39</f>
        <v>1434</v>
      </c>
      <c r="Q56" s="135">
        <f ca="1">Сводная!G39</f>
        <v>79</v>
      </c>
      <c r="S56" s="132">
        <f ca="1">Сводная!H39</f>
        <v>3856659.9999999991</v>
      </c>
      <c r="T56" s="132">
        <f ca="1">Сводная!I39</f>
        <v>-261817</v>
      </c>
      <c r="U56" s="313"/>
      <c r="W56" s="132">
        <f ca="1">Сводная!K39</f>
        <v>307213.13999999996</v>
      </c>
      <c r="X56" s="338">
        <f ca="1">Сводная!M39</f>
        <v>1545782.49</v>
      </c>
      <c r="Y56" s="135"/>
      <c r="Z56" s="135">
        <f ca="1">Сводная!L39</f>
        <v>350240.46000000025</v>
      </c>
      <c r="AA56" s="135">
        <f>Сводная!Q39</f>
        <v>748013.50000000023</v>
      </c>
      <c r="AB56" s="141"/>
      <c r="AC56" s="6"/>
      <c r="AD56" s="132">
        <f ca="1">Сводная!X39</f>
        <v>15402.939999999999</v>
      </c>
      <c r="AE56" s="132">
        <f ca="1">Сводная!Z39+Сводная!R39+Сводная!S39+Сводная!T39+Сводная!V39-Сводная!U39-Сводная!W39-(AA52-AA51)</f>
        <v>631022.04736799898</v>
      </c>
    </row>
    <row r="57" spans="1:42" s="132" customFormat="1">
      <c r="B57" s="133"/>
      <c r="C57" s="134"/>
      <c r="J57" s="143"/>
      <c r="K57" s="135"/>
      <c r="L57" s="135"/>
      <c r="M57" s="135"/>
      <c r="P57" s="144"/>
      <c r="Q57" s="135"/>
      <c r="U57" s="313"/>
      <c r="X57" s="144"/>
      <c r="Y57" s="135"/>
      <c r="Z57" s="147"/>
      <c r="AA57" s="353"/>
      <c r="AB57" s="141"/>
      <c r="AC57" s="6"/>
    </row>
    <row r="58" spans="1:42" s="132" customFormat="1">
      <c r="B58" s="133"/>
      <c r="C58" s="134"/>
      <c r="K58" s="135"/>
      <c r="L58" s="135"/>
      <c r="M58" s="135"/>
      <c r="P58" s="144"/>
      <c r="Q58" s="135"/>
      <c r="U58" s="313"/>
      <c r="X58" s="144"/>
      <c r="Y58" s="135"/>
      <c r="Z58" s="145"/>
      <c r="AA58" s="145"/>
      <c r="AB58" s="141"/>
      <c r="AC58" s="6"/>
    </row>
    <row r="59" spans="1:42" ht="15.5">
      <c r="B59" s="148"/>
      <c r="AA59" s="49"/>
    </row>
    <row r="60" spans="1:42" ht="15.5">
      <c r="B60" s="148"/>
      <c r="AE60" s="155"/>
    </row>
  </sheetData>
  <conditionalFormatting sqref="J50:L50 J3:J7 J10:J49">
    <cfRule type="cellIs" dxfId="339" priority="43" operator="greaterThan">
      <formula>120</formula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25 AE50 AE27:AE4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:AE25 AE27:AE48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27 U48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0">
    <cfRule type="cellIs" dxfId="338" priority="38" operator="greaterThan">
      <formula>120</formula>
    </cfRule>
  </conditionalFormatting>
  <conditionalFormatting sqref="R50">
    <cfRule type="cellIs" dxfId="337" priority="40" operator="greaterThan">
      <formula>120</formula>
    </cfRule>
  </conditionalFormatting>
  <conditionalFormatting sqref="U50">
    <cfRule type="cellIs" dxfId="336" priority="39" operator="greaterThan">
      <formula>120</formula>
    </cfRule>
  </conditionalFormatting>
  <conditionalFormatting sqref="AP4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9">
    <cfRule type="cellIs" dxfId="335" priority="29" operator="greaterThan">
      <formula>120</formula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L8:AL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U3:U2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N50">
    <cfRule type="cellIs" dxfId="334" priority="26" operator="between">
      <formula>0.000001</formula>
      <formula>25</formula>
    </cfRule>
  </conditionalFormatting>
  <conditionalFormatting sqref="V1 V52:V1048576">
    <cfRule type="cellIs" dxfId="333" priority="17" operator="greaterThan">
      <formula>0.23</formula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0">
    <cfRule type="cellIs" dxfId="332" priority="16" operator="greaterThan">
      <formula>120</formula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{2F53B405-71FB-4D1E-9199-7A2A4EDC7489}</x14:id>
        </ext>
      </extLst>
    </cfRule>
  </conditionalFormatting>
  <conditionalFormatting sqref="U28:U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28:V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conditionalFormatting sqref="P50">
    <cfRule type="cellIs" dxfId="331" priority="8" operator="greaterThan">
      <formula>120</formula>
    </cfRule>
  </conditionalFormatting>
  <conditionalFormatting sqref="Q50">
    <cfRule type="cellIs" dxfId="330" priority="7" operator="greaterThan">
      <formula>120</formula>
    </cfRule>
  </conditionalFormatting>
  <conditionalFormatting sqref="S50">
    <cfRule type="cellIs" dxfId="329" priority="6" operator="greaterThan">
      <formula>120</formula>
    </cfRule>
  </conditionalFormatting>
  <conditionalFormatting sqref="T50">
    <cfRule type="cellIs" dxfId="328" priority="5" operator="greaterThan">
      <formula>120</formula>
    </cfRule>
  </conditionalFormatting>
  <conditionalFormatting sqref="X50">
    <cfRule type="cellIs" dxfId="327" priority="4" operator="greaterThan">
      <formula>120</formula>
    </cfRule>
  </conditionalFormatting>
  <conditionalFormatting sqref="Z50">
    <cfRule type="cellIs" dxfId="326" priority="3" operator="greaterThan">
      <formula>120</formula>
    </cfRule>
  </conditionalFormatting>
  <conditionalFormatting sqref="AD50">
    <cfRule type="cellIs" dxfId="325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AE3:AE25 AE50 AE27:AE48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AE3:AE25 AE27:AE48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F53B405-71FB-4D1E-9199-7A2A4EDC7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46F-C560-4A39-A615-C7828F2E5300}">
  <dimension ref="A1:AZ57"/>
  <sheetViews>
    <sheetView zoomScale="70" zoomScaleNormal="70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Z55" sqref="Z5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2932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30-31.03'!K3+'Юнит 01-05.04'!K3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30-31.03'!P3+'Юнит 01-05.04'!P3</f>
        <v>0</v>
      </c>
      <c r="Q3" s="32">
        <f ca="1">'Юнит 30-31.03'!Q3+'Юнит 01-05.04'!Q3</f>
        <v>0</v>
      </c>
      <c r="R3" s="40">
        <f t="shared" ref="R3:R24" ca="1" si="1">P3-Q3</f>
        <v>0</v>
      </c>
      <c r="S3" s="32">
        <f ca="1">'Юнит 30-31.03'!S3+'Юнит 01-05.04'!S3</f>
        <v>0</v>
      </c>
      <c r="T3" s="32">
        <f ca="1">'Юнит 30-31.03'!T3+'Юнит 01-05.04'!T3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32">
        <f ca="1">'Юнит 30-31.03'!X3+'Юнит 01-05.04'!X3</f>
        <v>0</v>
      </c>
      <c r="Y3" s="45">
        <f t="shared" ref="Y3:Y24" ca="1" si="4">IF(U3=0,0,X3/U3)</f>
        <v>0</v>
      </c>
      <c r="Z3" s="32">
        <f ca="1">'Юнит 30-31.03'!Z3+'Юнит 01-05.04'!Z3</f>
        <v>0</v>
      </c>
      <c r="AA3" s="32">
        <f>'Юнит 30-31.03'!AA3+'Юнит 01-05.04'!AA3</f>
        <v>0</v>
      </c>
      <c r="AB3" s="42"/>
      <c r="AC3" s="42"/>
      <c r="AD3" s="32">
        <f ca="1">'Юнит 30-31.03'!AD3+'Юнит 01-05.04'!AD3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>
        <f>'Юнит 01-05.04'!C4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30-31.03'!K4+'Юнит 01-05.04'!K4</f>
        <v>0</v>
      </c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2">
        <f ca="1">'Юнит 30-31.03'!P4+'Юнит 01-05.04'!P4</f>
        <v>0</v>
      </c>
      <c r="Q4" s="32">
        <f ca="1">'Юнит 30-31.03'!Q4+'Юнит 01-05.04'!Q4</f>
        <v>0</v>
      </c>
      <c r="R4" s="40">
        <f t="shared" ca="1" si="1"/>
        <v>0</v>
      </c>
      <c r="S4" s="32">
        <f ca="1">'Юнит 30-31.03'!S4+'Юнит 01-05.04'!S4</f>
        <v>0</v>
      </c>
      <c r="T4" s="32">
        <f ca="1">'Юнит 30-31.03'!T4+'Юнит 01-05.04'!T4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32">
        <f ca="1">'Юнит 30-31.03'!X4+'Юнит 01-05.04'!X4</f>
        <v>0</v>
      </c>
      <c r="Y4" s="45">
        <f t="shared" ca="1" si="4"/>
        <v>0</v>
      </c>
      <c r="Z4" s="32">
        <f ca="1">'Юнит 30-31.03'!Z4+'Юнит 01-05.04'!Z4</f>
        <v>0</v>
      </c>
      <c r="AA4" s="32">
        <f>'Юнит 30-31.03'!AA4+'Юнит 01-05.04'!AA4</f>
        <v>0</v>
      </c>
      <c r="AB4" s="42"/>
      <c r="AC4" s="42"/>
      <c r="AD4" s="32">
        <f ca="1">'Юнит 30-31.03'!AD4+'Юнит 01-05.04'!AD4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>
        <f>'Юнит 01-05.04'!C5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30-31.03'!K5+'Юнит 01-05.04'!K5</f>
        <v>0</v>
      </c>
      <c r="L5" s="36"/>
      <c r="M5" s="36"/>
      <c r="N5" s="37">
        <f t="shared" si="14"/>
        <v>0</v>
      </c>
      <c r="O5" s="38">
        <f t="shared" ca="1" si="15"/>
        <v>0</v>
      </c>
      <c r="P5" s="32">
        <f ca="1">'Юнит 30-31.03'!P5+'Юнит 01-05.04'!P5</f>
        <v>0</v>
      </c>
      <c r="Q5" s="32">
        <f ca="1">'Юнит 30-31.03'!Q5+'Юнит 01-05.04'!Q5</f>
        <v>0</v>
      </c>
      <c r="R5" s="40">
        <f t="shared" ca="1" si="1"/>
        <v>0</v>
      </c>
      <c r="S5" s="32">
        <f ca="1">'Юнит 30-31.03'!S5+'Юнит 01-05.04'!S5</f>
        <v>0</v>
      </c>
      <c r="T5" s="32">
        <f ca="1">'Юнит 30-31.03'!T5+'Юнит 01-05.04'!T5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32">
        <f ca="1">'Юнит 30-31.03'!X5+'Юнит 01-05.04'!X5</f>
        <v>0</v>
      </c>
      <c r="Y5" s="45">
        <f t="shared" ca="1" si="4"/>
        <v>0</v>
      </c>
      <c r="Z5" s="32">
        <f ca="1">'Юнит 30-31.03'!Z5+'Юнит 01-05.04'!Z5</f>
        <v>0</v>
      </c>
      <c r="AA5" s="32">
        <f>'Юнит 30-31.03'!AA5+'Юнит 01-05.04'!AA5</f>
        <v>0</v>
      </c>
      <c r="AB5" s="55"/>
      <c r="AC5" s="42"/>
      <c r="AD5" s="32">
        <f ca="1">'Юнит 30-31.03'!AD5+'Юнит 01-05.04'!AD5</f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>
        <f>'Юнит 01-05.04'!C6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30-31.03'!K6+'Юнит 01-05.04'!K6</f>
        <v>0</v>
      </c>
      <c r="L6" s="36"/>
      <c r="M6" s="36"/>
      <c r="N6" s="37">
        <f t="shared" si="14"/>
        <v>0</v>
      </c>
      <c r="O6" s="38">
        <f t="shared" ca="1" si="15"/>
        <v>0</v>
      </c>
      <c r="P6" s="32">
        <f ca="1">'Юнит 30-31.03'!P6+'Юнит 01-05.04'!P6</f>
        <v>0</v>
      </c>
      <c r="Q6" s="32">
        <f ca="1">'Юнит 30-31.03'!Q6+'Юнит 01-05.04'!Q6</f>
        <v>0</v>
      </c>
      <c r="R6" s="40">
        <f t="shared" ca="1" si="1"/>
        <v>0</v>
      </c>
      <c r="S6" s="32">
        <f ca="1">'Юнит 30-31.03'!S6+'Юнит 01-05.04'!S6</f>
        <v>0</v>
      </c>
      <c r="T6" s="32">
        <f ca="1">'Юнит 30-31.03'!T6+'Юнит 01-05.04'!T6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32">
        <f ca="1">'Юнит 30-31.03'!X6+'Юнит 01-05.04'!X6</f>
        <v>0</v>
      </c>
      <c r="Y6" s="45">
        <f t="shared" ca="1" si="4"/>
        <v>0</v>
      </c>
      <c r="Z6" s="32">
        <f ca="1">'Юнит 30-31.03'!Z6+'Юнит 01-05.04'!Z6</f>
        <v>0</v>
      </c>
      <c r="AA6" s="32">
        <f>'Юнит 30-31.03'!AA6+'Юнит 01-05.04'!AA6</f>
        <v>0</v>
      </c>
      <c r="AB6" s="55"/>
      <c r="AC6" s="42"/>
      <c r="AD6" s="32">
        <f ca="1">'Юнит 30-31.03'!AD6+'Юнит 01-05.04'!AD6</f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>
        <f>'Юнит 01-05.04'!C7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30-31.03'!K7+'Юнит 01-05.04'!K7</f>
        <v>0</v>
      </c>
      <c r="L7" s="36"/>
      <c r="M7" s="36"/>
      <c r="N7" s="37">
        <f t="shared" si="14"/>
        <v>0</v>
      </c>
      <c r="O7" s="38">
        <f t="shared" ca="1" si="15"/>
        <v>0</v>
      </c>
      <c r="P7" s="32">
        <f ca="1">'Юнит 30-31.03'!P7+'Юнит 01-05.04'!P7</f>
        <v>0</v>
      </c>
      <c r="Q7" s="32">
        <f ca="1">'Юнит 30-31.03'!Q7+'Юнит 01-05.04'!Q7</f>
        <v>0</v>
      </c>
      <c r="R7" s="40">
        <f t="shared" ca="1" si="1"/>
        <v>0</v>
      </c>
      <c r="S7" s="32">
        <f ca="1">'Юнит 30-31.03'!S7+'Юнит 01-05.04'!S7</f>
        <v>0</v>
      </c>
      <c r="T7" s="32">
        <f ca="1">'Юнит 30-31.03'!T7+'Юнит 01-05.04'!T7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32">
        <f ca="1">'Юнит 30-31.03'!X7+'Юнит 01-05.04'!X7</f>
        <v>0</v>
      </c>
      <c r="Y7" s="45">
        <f t="shared" ca="1" si="4"/>
        <v>0</v>
      </c>
      <c r="Z7" s="32">
        <f ca="1">'Юнит 30-31.03'!Z7+'Юнит 01-05.04'!Z7</f>
        <v>0</v>
      </c>
      <c r="AA7" s="32">
        <f>'Юнит 30-31.03'!AA7+'Юнит 01-05.04'!AA7</f>
        <v>0</v>
      </c>
      <c r="AB7" s="55"/>
      <c r="AC7" s="42"/>
      <c r="AD7" s="32">
        <f ca="1">'Юнит 30-31.03'!AD7+'Юнит 01-05.04'!AD7</f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>
        <f>'Юнит 01-05.04'!C8</f>
        <v>0</v>
      </c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30-31.03'!K8+'Юнит 01-05.04'!K8</f>
        <v>0</v>
      </c>
      <c r="L8" s="36"/>
      <c r="M8" s="36"/>
      <c r="N8" s="37">
        <f t="shared" si="14"/>
        <v>0</v>
      </c>
      <c r="O8" s="38">
        <f t="shared" ca="1" si="15"/>
        <v>0</v>
      </c>
      <c r="P8" s="32">
        <f ca="1">'Юнит 30-31.03'!P8+'Юнит 01-05.04'!P8</f>
        <v>0</v>
      </c>
      <c r="Q8" s="32">
        <f ca="1">'Юнит 30-31.03'!Q8+'Юнит 01-05.04'!Q8</f>
        <v>0</v>
      </c>
      <c r="R8" s="40">
        <f t="shared" ca="1" si="1"/>
        <v>0</v>
      </c>
      <c r="S8" s="32">
        <f ca="1">'Юнит 30-31.03'!S8+'Юнит 01-05.04'!S8</f>
        <v>0</v>
      </c>
      <c r="T8" s="32">
        <f ca="1">'Юнит 30-31.03'!T8+'Юнит 01-05.04'!T8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32">
        <f ca="1">'Юнит 30-31.03'!X8+'Юнит 01-05.04'!X8</f>
        <v>0</v>
      </c>
      <c r="Y8" s="45">
        <f t="shared" ca="1" si="4"/>
        <v>0</v>
      </c>
      <c r="Z8" s="32">
        <f ca="1">'Юнит 30-31.03'!Z8+'Юнит 01-05.04'!Z8</f>
        <v>0</v>
      </c>
      <c r="AA8" s="32">
        <f>'Юнит 30-31.03'!AA8+'Юнит 01-05.04'!AA8</f>
        <v>0</v>
      </c>
      <c r="AB8" s="55"/>
      <c r="AC8" s="42"/>
      <c r="AD8" s="32">
        <f ca="1">'Юнит 30-31.03'!AD8+'Юнит 01-05.04'!AD8</f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>
        <f>'Юнит 01-05.04'!C9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30-31.03'!K9+'Юнит 01-05.04'!K9</f>
        <v>0</v>
      </c>
      <c r="L9" s="36"/>
      <c r="M9" s="36"/>
      <c r="N9" s="37">
        <f t="shared" si="14"/>
        <v>0</v>
      </c>
      <c r="O9" s="38">
        <f t="shared" ca="1" si="15"/>
        <v>0</v>
      </c>
      <c r="P9" s="32">
        <f ca="1">'Юнит 30-31.03'!P9+'Юнит 01-05.04'!P9</f>
        <v>0</v>
      </c>
      <c r="Q9" s="32">
        <f ca="1">'Юнит 30-31.03'!Q9+'Юнит 01-05.04'!Q9</f>
        <v>0</v>
      </c>
      <c r="R9" s="40">
        <f t="shared" ca="1" si="1"/>
        <v>0</v>
      </c>
      <c r="S9" s="32">
        <f ca="1">'Юнит 30-31.03'!S9+'Юнит 01-05.04'!S9</f>
        <v>0</v>
      </c>
      <c r="T9" s="32">
        <f ca="1">'Юнит 30-31.03'!T9+'Юнит 01-05.04'!T9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32">
        <f ca="1">'Юнит 30-31.03'!X9+'Юнит 01-05.04'!X9</f>
        <v>0</v>
      </c>
      <c r="Y9" s="45">
        <f t="shared" ca="1" si="4"/>
        <v>0</v>
      </c>
      <c r="Z9" s="32">
        <f ca="1">'Юнит 30-31.03'!Z9+'Юнит 01-05.04'!Z9</f>
        <v>0</v>
      </c>
      <c r="AA9" s="32">
        <f>'Юнит 30-31.03'!AA9+'Юнит 01-05.04'!AA9</f>
        <v>0</v>
      </c>
      <c r="AB9" s="55"/>
      <c r="AC9" s="42"/>
      <c r="AD9" s="32">
        <f ca="1">'Юнит 30-31.03'!AD9+'Юнит 01-05.04'!AD9</f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>
        <f>'Юнит 01-05.04'!C10</f>
        <v>0</v>
      </c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30-31.03'!K10+'Юнит 01-05.04'!K10</f>
        <v>0</v>
      </c>
      <c r="L10" s="36"/>
      <c r="M10" s="36"/>
      <c r="N10" s="37">
        <f t="shared" si="14"/>
        <v>0</v>
      </c>
      <c r="O10" s="38">
        <f t="shared" ca="1" si="15"/>
        <v>0</v>
      </c>
      <c r="P10" s="32">
        <f ca="1">'Юнит 30-31.03'!P10+'Юнит 01-05.04'!P10</f>
        <v>0</v>
      </c>
      <c r="Q10" s="32">
        <f ca="1">'Юнит 30-31.03'!Q10+'Юнит 01-05.04'!Q10</f>
        <v>0</v>
      </c>
      <c r="R10" s="40">
        <f t="shared" ca="1" si="1"/>
        <v>0</v>
      </c>
      <c r="S10" s="32">
        <f ca="1">'Юнит 30-31.03'!S10+'Юнит 01-05.04'!S10</f>
        <v>0</v>
      </c>
      <c r="T10" s="32">
        <f ca="1">'Юнит 30-31.03'!T10+'Юнит 01-05.04'!T10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32">
        <f ca="1">'Юнит 30-31.03'!X10+'Юнит 01-05.04'!X10</f>
        <v>0</v>
      </c>
      <c r="Y10" s="45">
        <f t="shared" ca="1" si="4"/>
        <v>0</v>
      </c>
      <c r="Z10" s="32">
        <f ca="1">'Юнит 30-31.03'!Z10+'Юнит 01-05.04'!Z10</f>
        <v>0</v>
      </c>
      <c r="AA10" s="32">
        <f>'Юнит 30-31.03'!AA10+'Юнит 01-05.04'!AA10</f>
        <v>0</v>
      </c>
      <c r="AB10" s="55"/>
      <c r="AC10" s="42"/>
      <c r="AD10" s="32">
        <f ca="1">'Юнит 30-31.03'!AD10+'Юнит 01-05.04'!AD10</f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>
        <f>'Юнит 01-05.04'!C11</f>
        <v>0</v>
      </c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30-31.03'!K11+'Юнит 01-05.04'!K11</f>
        <v>0</v>
      </c>
      <c r="L11" s="36"/>
      <c r="M11" s="36"/>
      <c r="N11" s="37">
        <f t="shared" si="14"/>
        <v>0</v>
      </c>
      <c r="O11" s="38">
        <f t="shared" ca="1" si="15"/>
        <v>0</v>
      </c>
      <c r="P11" s="32">
        <f ca="1">'Юнит 30-31.03'!P11+'Юнит 01-05.04'!P11</f>
        <v>0</v>
      </c>
      <c r="Q11" s="32">
        <f ca="1">'Юнит 30-31.03'!Q11+'Юнит 01-05.04'!Q11</f>
        <v>0</v>
      </c>
      <c r="R11" s="40">
        <f t="shared" ca="1" si="1"/>
        <v>0</v>
      </c>
      <c r="S11" s="32">
        <f ca="1">'Юнит 30-31.03'!S11+'Юнит 01-05.04'!S11</f>
        <v>0</v>
      </c>
      <c r="T11" s="32">
        <f ca="1">'Юнит 30-31.03'!T11+'Юнит 01-05.04'!T11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32">
        <f ca="1">'Юнит 30-31.03'!X11+'Юнит 01-05.04'!X11</f>
        <v>0</v>
      </c>
      <c r="Y11" s="45">
        <f t="shared" ca="1" si="4"/>
        <v>0</v>
      </c>
      <c r="Z11" s="32">
        <f ca="1">'Юнит 30-31.03'!Z11+'Юнит 01-05.04'!Z11</f>
        <v>0</v>
      </c>
      <c r="AA11" s="32">
        <f>'Юнит 30-31.03'!AA11+'Юнит 01-05.04'!AA11</f>
        <v>0</v>
      </c>
      <c r="AB11" s="55"/>
      <c r="AC11" s="42"/>
      <c r="AD11" s="32">
        <f ca="1">'Юнит 30-31.03'!AD11+'Юнит 01-05.04'!AD11</f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>
        <f>'Юнит 01-05.04'!C12</f>
        <v>0</v>
      </c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30-31.03'!K12+'Юнит 01-05.04'!K12</f>
        <v>0</v>
      </c>
      <c r="L12" s="36"/>
      <c r="M12" s="36"/>
      <c r="N12" s="37">
        <f t="shared" si="14"/>
        <v>0</v>
      </c>
      <c r="O12" s="38">
        <f t="shared" ca="1" si="15"/>
        <v>0</v>
      </c>
      <c r="P12" s="32">
        <f ca="1">'Юнит 30-31.03'!P12+'Юнит 01-05.04'!P12</f>
        <v>0</v>
      </c>
      <c r="Q12" s="32">
        <f ca="1">'Юнит 30-31.03'!Q12+'Юнит 01-05.04'!Q12</f>
        <v>0</v>
      </c>
      <c r="R12" s="40">
        <f t="shared" ca="1" si="1"/>
        <v>0</v>
      </c>
      <c r="S12" s="32">
        <f ca="1">'Юнит 30-31.03'!S12+'Юнит 01-05.04'!S12</f>
        <v>0</v>
      </c>
      <c r="T12" s="32">
        <f ca="1">'Юнит 30-31.03'!T12+'Юнит 01-05.04'!T12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32">
        <f ca="1">'Юнит 30-31.03'!X12+'Юнит 01-05.04'!X12</f>
        <v>0</v>
      </c>
      <c r="Y12" s="45">
        <f t="shared" ca="1" si="4"/>
        <v>0</v>
      </c>
      <c r="Z12" s="32">
        <f ca="1">'Юнит 30-31.03'!Z12+'Юнит 01-05.04'!Z12</f>
        <v>0</v>
      </c>
      <c r="AA12" s="32">
        <f>'Юнит 30-31.03'!AA12+'Юнит 01-05.04'!AA12</f>
        <v>0</v>
      </c>
      <c r="AB12" s="55"/>
      <c r="AC12" s="42"/>
      <c r="AD12" s="32">
        <f ca="1">'Юнит 30-31.03'!AD12+'Юнит 01-05.04'!AD12</f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>
        <f>'Юнит 01-05.04'!C13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30-31.03'!K13+'Юнит 01-05.04'!K13</f>
        <v>0</v>
      </c>
      <c r="L13" s="36"/>
      <c r="M13" s="36"/>
      <c r="N13" s="37">
        <f t="shared" si="14"/>
        <v>0</v>
      </c>
      <c r="O13" s="38">
        <f t="shared" ca="1" si="15"/>
        <v>0</v>
      </c>
      <c r="P13" s="32">
        <f ca="1">'Юнит 30-31.03'!P13+'Юнит 01-05.04'!P13</f>
        <v>0</v>
      </c>
      <c r="Q13" s="32">
        <f ca="1">'Юнит 30-31.03'!Q13+'Юнит 01-05.04'!Q13</f>
        <v>0</v>
      </c>
      <c r="R13" s="40">
        <f t="shared" ca="1" si="1"/>
        <v>0</v>
      </c>
      <c r="S13" s="32">
        <f ca="1">'Юнит 30-31.03'!S13+'Юнит 01-05.04'!S13</f>
        <v>0</v>
      </c>
      <c r="T13" s="32">
        <f ca="1">'Юнит 30-31.03'!T13+'Юнит 01-05.04'!T13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32">
        <f ca="1">'Юнит 30-31.03'!X13+'Юнит 01-05.04'!X13</f>
        <v>0</v>
      </c>
      <c r="Y13" s="45">
        <f t="shared" ca="1" si="4"/>
        <v>0</v>
      </c>
      <c r="Z13" s="32">
        <f ca="1">'Юнит 30-31.03'!Z13+'Юнит 01-05.04'!Z13</f>
        <v>0</v>
      </c>
      <c r="AA13" s="32">
        <f>'Юнит 30-31.03'!AA13+'Юнит 01-05.04'!AA13</f>
        <v>0</v>
      </c>
      <c r="AB13" s="55"/>
      <c r="AC13" s="42"/>
      <c r="AD13" s="32">
        <f ca="1">'Юнит 30-31.03'!AD13+'Юнит 01-05.04'!AD13</f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30-31.03'!K14+'Юнит 01-05.04'!K14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30-31.03'!P14+'Юнит 01-05.04'!P14</f>
        <v>0</v>
      </c>
      <c r="Q14" s="32">
        <f ca="1">'Юнит 30-31.03'!Q14+'Юнит 01-05.04'!Q14</f>
        <v>0</v>
      </c>
      <c r="R14" s="40">
        <f t="shared" ca="1" si="1"/>
        <v>0</v>
      </c>
      <c r="S14" s="32">
        <f ca="1">'Юнит 30-31.03'!S14+'Юнит 01-05.04'!S14</f>
        <v>0</v>
      </c>
      <c r="T14" s="32">
        <f ca="1">'Юнит 30-31.03'!T14+'Юнит 01-05.04'!T14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32">
        <f ca="1">'Юнит 30-31.03'!X14+'Юнит 01-05.04'!X14</f>
        <v>0</v>
      </c>
      <c r="Y14" s="45">
        <f t="shared" ca="1" si="4"/>
        <v>0</v>
      </c>
      <c r="Z14" s="32">
        <f ca="1">'Юнит 30-31.03'!Z14+'Юнит 01-05.04'!Z14</f>
        <v>0</v>
      </c>
      <c r="AA14" s="32">
        <f>'Юнит 30-31.03'!AA14+'Юнит 01-05.04'!AA14</f>
        <v>0</v>
      </c>
      <c r="AB14" s="55"/>
      <c r="AC14" s="42"/>
      <c r="AD14" s="32">
        <f ca="1">'Юнит 30-31.03'!AD14+'Юнит 01-05.04'!AD14</f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01-05.04'!C15</f>
        <v>0</v>
      </c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30-31.03'!K15+'Юнит 01-05.04'!K15</f>
        <v>0</v>
      </c>
      <c r="L15" s="36"/>
      <c r="M15" s="36"/>
      <c r="N15" s="37">
        <f t="shared" si="14"/>
        <v>0</v>
      </c>
      <c r="O15" s="38">
        <f t="shared" ca="1" si="15"/>
        <v>0</v>
      </c>
      <c r="P15" s="32">
        <f ca="1">'Юнит 30-31.03'!P15+'Юнит 01-05.04'!P15</f>
        <v>0</v>
      </c>
      <c r="Q15" s="32">
        <f ca="1">'Юнит 30-31.03'!Q15+'Юнит 01-05.04'!Q15</f>
        <v>0</v>
      </c>
      <c r="R15" s="40">
        <f t="shared" ca="1" si="1"/>
        <v>0</v>
      </c>
      <c r="S15" s="32">
        <f ca="1">'Юнит 30-31.03'!S15+'Юнит 01-05.04'!S15</f>
        <v>0</v>
      </c>
      <c r="T15" s="32">
        <f ca="1">'Юнит 30-31.03'!T15+'Юнит 01-05.04'!T15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32">
        <f ca="1">'Юнит 30-31.03'!X15+'Юнит 01-05.04'!X15</f>
        <v>0</v>
      </c>
      <c r="Y15" s="45">
        <f t="shared" ca="1" si="4"/>
        <v>0</v>
      </c>
      <c r="Z15" s="32">
        <f ca="1">'Юнит 30-31.03'!Z15+'Юнит 01-05.04'!Z15</f>
        <v>0</v>
      </c>
      <c r="AA15" s="32">
        <f>'Юнит 30-31.03'!AA15+'Юнит 01-05.04'!AA15</f>
        <v>0</v>
      </c>
      <c r="AB15" s="55"/>
      <c r="AC15" s="42"/>
      <c r="AD15" s="32">
        <f ca="1">'Юнит 30-31.03'!AD15+'Юнит 01-05.04'!AD15</f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>
        <f>'Юнит 01-05.04'!C16</f>
        <v>0</v>
      </c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30-31.03'!K16+'Юнит 01-05.04'!K16</f>
        <v>0</v>
      </c>
      <c r="L16" s="36"/>
      <c r="M16" s="36"/>
      <c r="N16" s="37">
        <f t="shared" si="14"/>
        <v>0</v>
      </c>
      <c r="O16" s="38">
        <f t="shared" ca="1" si="15"/>
        <v>0</v>
      </c>
      <c r="P16" s="32">
        <f ca="1">'Юнит 30-31.03'!P16+'Юнит 01-05.04'!P16</f>
        <v>0</v>
      </c>
      <c r="Q16" s="32">
        <f ca="1">'Юнит 30-31.03'!Q16+'Юнит 01-05.04'!Q16</f>
        <v>0</v>
      </c>
      <c r="R16" s="40">
        <f t="shared" ca="1" si="1"/>
        <v>0</v>
      </c>
      <c r="S16" s="32">
        <f ca="1">'Юнит 30-31.03'!S16+'Юнит 01-05.04'!S16</f>
        <v>0</v>
      </c>
      <c r="T16" s="32">
        <f ca="1">'Юнит 30-31.03'!T16+'Юнит 01-05.04'!T16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32">
        <f ca="1">'Юнит 30-31.03'!X16+'Юнит 01-05.04'!X16</f>
        <v>0</v>
      </c>
      <c r="Y16" s="45">
        <f t="shared" ca="1" si="4"/>
        <v>0</v>
      </c>
      <c r="Z16" s="32">
        <f ca="1">'Юнит 30-31.03'!Z16+'Юнит 01-05.04'!Z16</f>
        <v>0</v>
      </c>
      <c r="AA16" s="32">
        <f>'Юнит 30-31.03'!AA16+'Юнит 01-05.04'!AA16</f>
        <v>0</v>
      </c>
      <c r="AB16" s="55"/>
      <c r="AC16" s="42"/>
      <c r="AD16" s="32">
        <f ca="1">'Юнит 30-31.03'!AD16+'Юнит 01-05.04'!AD16</f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>
        <f>'Юнит 01-05.04'!C17</f>
        <v>0</v>
      </c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30-31.03'!K17+'Юнит 01-05.04'!K17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30-31.03'!P17+'Юнит 01-05.04'!P17</f>
        <v>0</v>
      </c>
      <c r="Q17" s="32">
        <f ca="1">'Юнит 30-31.03'!Q17+'Юнит 01-05.04'!Q17</f>
        <v>0</v>
      </c>
      <c r="R17" s="40">
        <f t="shared" ca="1" si="1"/>
        <v>0</v>
      </c>
      <c r="S17" s="32">
        <f ca="1">'Юнит 30-31.03'!S17+'Юнит 01-05.04'!S17</f>
        <v>0</v>
      </c>
      <c r="T17" s="32">
        <f ca="1">'Юнит 30-31.03'!T17+'Юнит 01-05.04'!T17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32">
        <f ca="1">'Юнит 30-31.03'!X17+'Юнит 01-05.04'!X17</f>
        <v>0</v>
      </c>
      <c r="Y17" s="45">
        <f t="shared" ca="1" si="4"/>
        <v>0</v>
      </c>
      <c r="Z17" s="32">
        <f ca="1">'Юнит 30-31.03'!Z17+'Юнит 01-05.04'!Z17</f>
        <v>0</v>
      </c>
      <c r="AA17" s="32">
        <f>'Юнит 30-31.03'!AA17+'Юнит 01-05.04'!AA17</f>
        <v>0</v>
      </c>
      <c r="AB17" s="55"/>
      <c r="AC17" s="42"/>
      <c r="AD17" s="32">
        <f ca="1">'Юнит 30-31.03'!AD17+'Юнит 01-05.04'!AD17</f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30-31.03'!K18+'Юнит 01-05.04'!K18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30-31.03'!P18+'Юнит 01-05.04'!P18</f>
        <v>0</v>
      </c>
      <c r="Q18" s="32">
        <f ca="1">'Юнит 30-31.03'!Q18+'Юнит 01-05.04'!Q18</f>
        <v>0</v>
      </c>
      <c r="R18" s="40">
        <f t="shared" ca="1" si="1"/>
        <v>0</v>
      </c>
      <c r="S18" s="32">
        <f ca="1">'Юнит 30-31.03'!S18+'Юнит 01-05.04'!S18</f>
        <v>0</v>
      </c>
      <c r="T18" s="32">
        <f ca="1">'Юнит 30-31.03'!T18+'Юнит 01-05.04'!T18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32">
        <f ca="1">'Юнит 30-31.03'!X18+'Юнит 01-05.04'!X18</f>
        <v>0</v>
      </c>
      <c r="Y18" s="45">
        <f t="shared" ca="1" si="4"/>
        <v>0</v>
      </c>
      <c r="Z18" s="32">
        <f ca="1">'Юнит 30-31.03'!Z18+'Юнит 01-05.04'!Z18</f>
        <v>0</v>
      </c>
      <c r="AA18" s="32">
        <f>'Юнит 30-31.03'!AA18+'Юнит 01-05.04'!AA18</f>
        <v>0</v>
      </c>
      <c r="AB18" s="55"/>
      <c r="AC18" s="42"/>
      <c r="AD18" s="32">
        <f ca="1">'Юнит 30-31.03'!AD18+'Юнит 01-05.04'!AD18</f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01-05.04'!C19</f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30-31.03'!K19+'Юнит 01-05.04'!K19</f>
        <v>0</v>
      </c>
      <c r="L19" s="36"/>
      <c r="M19" s="36"/>
      <c r="N19" s="37">
        <f t="shared" si="14"/>
        <v>0</v>
      </c>
      <c r="O19" s="38">
        <f t="shared" ca="1" si="15"/>
        <v>0</v>
      </c>
      <c r="P19" s="32">
        <f ca="1">'Юнит 30-31.03'!P19+'Юнит 01-05.04'!P19</f>
        <v>0</v>
      </c>
      <c r="Q19" s="32">
        <f ca="1">'Юнит 30-31.03'!Q19+'Юнит 01-05.04'!Q19</f>
        <v>0</v>
      </c>
      <c r="R19" s="40">
        <f t="shared" ca="1" si="1"/>
        <v>0</v>
      </c>
      <c r="S19" s="32">
        <f ca="1">'Юнит 30-31.03'!S19+'Юнит 01-05.04'!S19</f>
        <v>0</v>
      </c>
      <c r="T19" s="32">
        <f ca="1">'Юнит 30-31.03'!T19+'Юнит 01-05.04'!T19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32">
        <f ca="1">'Юнит 30-31.03'!X19+'Юнит 01-05.04'!X19</f>
        <v>0</v>
      </c>
      <c r="Y19" s="45">
        <f t="shared" ca="1" si="4"/>
        <v>0</v>
      </c>
      <c r="Z19" s="32">
        <f ca="1">'Юнит 30-31.03'!Z19+'Юнит 01-05.04'!Z19</f>
        <v>0</v>
      </c>
      <c r="AA19" s="32">
        <f>'Юнит 30-31.03'!AA19+'Юнит 01-05.04'!AA19</f>
        <v>0</v>
      </c>
      <c r="AB19" s="55"/>
      <c r="AC19" s="42"/>
      <c r="AD19" s="32">
        <f ca="1">'Юнит 30-31.03'!AD19+'Юнит 01-05.04'!AD19</f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>
        <f>'Юнит 01-05.04'!C20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30-31.03'!K20+'Юнит 01-05.04'!K20</f>
        <v>0</v>
      </c>
      <c r="L20" s="36"/>
      <c r="M20" s="36"/>
      <c r="N20" s="37">
        <f t="shared" si="14"/>
        <v>0</v>
      </c>
      <c r="O20" s="38">
        <f t="shared" ca="1" si="15"/>
        <v>0</v>
      </c>
      <c r="P20" s="32">
        <f ca="1">'Юнит 30-31.03'!P20+'Юнит 01-05.04'!P20</f>
        <v>0</v>
      </c>
      <c r="Q20" s="32">
        <f ca="1">'Юнит 30-31.03'!Q20+'Юнит 01-05.04'!Q20</f>
        <v>0</v>
      </c>
      <c r="R20" s="40">
        <f t="shared" ca="1" si="1"/>
        <v>0</v>
      </c>
      <c r="S20" s="32">
        <f ca="1">'Юнит 30-31.03'!S20+'Юнит 01-05.04'!S20</f>
        <v>0</v>
      </c>
      <c r="T20" s="32">
        <f ca="1">'Юнит 30-31.03'!T20+'Юнит 01-05.04'!T20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32">
        <f ca="1">'Юнит 30-31.03'!X20+'Юнит 01-05.04'!X20</f>
        <v>0</v>
      </c>
      <c r="Y20" s="45">
        <f t="shared" ca="1" si="4"/>
        <v>0</v>
      </c>
      <c r="Z20" s="32">
        <f ca="1">'Юнит 30-31.03'!Z20+'Юнит 01-05.04'!Z20</f>
        <v>0</v>
      </c>
      <c r="AA20" s="32">
        <f>'Юнит 30-31.03'!AA20+'Юнит 01-05.04'!AA20</f>
        <v>0</v>
      </c>
      <c r="AB20" s="55"/>
      <c r="AC20" s="42"/>
      <c r="AD20" s="32">
        <f ca="1">'Юнит 30-31.03'!AD20+'Юнит 01-05.04'!AD20</f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30-31.03'!K21+'Юнит 01-05.04'!K21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30-31.03'!P21+'Юнит 01-05.04'!P21</f>
        <v>0</v>
      </c>
      <c r="Q21" s="32">
        <f ca="1">'Юнит 30-31.03'!Q21+'Юнит 01-05.04'!Q21</f>
        <v>0</v>
      </c>
      <c r="R21" s="40">
        <f t="shared" ca="1" si="1"/>
        <v>0</v>
      </c>
      <c r="S21" s="32">
        <f ca="1">'Юнит 30-31.03'!S21+'Юнит 01-05.04'!S21</f>
        <v>0</v>
      </c>
      <c r="T21" s="32">
        <f ca="1">'Юнит 30-31.03'!T21+'Юнит 01-05.04'!T21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32">
        <f ca="1">'Юнит 30-31.03'!X21+'Юнит 01-05.04'!X21</f>
        <v>0</v>
      </c>
      <c r="Y21" s="45">
        <f t="shared" ca="1" si="4"/>
        <v>0</v>
      </c>
      <c r="Z21" s="32">
        <f ca="1">'Юнит 30-31.03'!Z21+'Юнит 01-05.04'!Z21</f>
        <v>0</v>
      </c>
      <c r="AA21" s="32">
        <f>'Юнит 30-31.03'!AA21+'Юнит 01-05.04'!AA21</f>
        <v>0</v>
      </c>
      <c r="AB21" s="55"/>
      <c r="AC21" s="42"/>
      <c r="AD21" s="32">
        <f ca="1">'Юнит 30-31.03'!AD21+'Юнит 01-05.04'!AD21</f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30-31.03'!K22+'Юнит 01-05.04'!K22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30-31.03'!P22+'Юнит 01-05.04'!P22</f>
        <v>0</v>
      </c>
      <c r="Q22" s="32">
        <f ca="1">'Юнит 30-31.03'!Q22+'Юнит 01-05.04'!Q22</f>
        <v>0</v>
      </c>
      <c r="R22" s="40">
        <f t="shared" ca="1" si="1"/>
        <v>0</v>
      </c>
      <c r="S22" s="32">
        <f ca="1">'Юнит 30-31.03'!S22+'Юнит 01-05.04'!S22</f>
        <v>0</v>
      </c>
      <c r="T22" s="32">
        <f ca="1">'Юнит 30-31.03'!T22+'Юнит 01-05.04'!T22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32">
        <f ca="1">'Юнит 30-31.03'!X22+'Юнит 01-05.04'!X22</f>
        <v>0</v>
      </c>
      <c r="Y22" s="45">
        <f t="shared" ca="1" si="4"/>
        <v>0</v>
      </c>
      <c r="Z22" s="32">
        <f ca="1">'Юнит 30-31.03'!Z22+'Юнит 01-05.04'!Z22</f>
        <v>0</v>
      </c>
      <c r="AA22" s="32">
        <f>'Юнит 30-31.03'!AA22+'Юнит 01-05.04'!AA22</f>
        <v>0</v>
      </c>
      <c r="AB22" s="55"/>
      <c r="AC22" s="42"/>
      <c r="AD22" s="32">
        <f ca="1">'Юнит 30-31.03'!AD22+'Юнит 01-05.04'!AD22</f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30-31.03'!K23+'Юнит 01-05.04'!K23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30-31.03'!P23+'Юнит 01-05.04'!P23</f>
        <v>0</v>
      </c>
      <c r="Q23" s="32">
        <f ca="1">'Юнит 30-31.03'!Q23+'Юнит 01-05.04'!Q23</f>
        <v>0</v>
      </c>
      <c r="R23" s="40">
        <f t="shared" ca="1" si="1"/>
        <v>0</v>
      </c>
      <c r="S23" s="32">
        <f ca="1">'Юнит 30-31.03'!S23+'Юнит 01-05.04'!S23</f>
        <v>0</v>
      </c>
      <c r="T23" s="32">
        <f ca="1">'Юнит 30-31.03'!T23+'Юнит 01-05.04'!T23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32">
        <f ca="1">'Юнит 30-31.03'!X23+'Юнит 01-05.04'!X23</f>
        <v>0</v>
      </c>
      <c r="Y23" s="45">
        <f t="shared" ca="1" si="4"/>
        <v>0</v>
      </c>
      <c r="Z23" s="32">
        <f ca="1">'Юнит 30-31.03'!Z23+'Юнит 01-05.04'!Z23</f>
        <v>0</v>
      </c>
      <c r="AA23" s="32">
        <f>'Юнит 30-31.03'!AA23+'Юнит 01-05.04'!AA23</f>
        <v>0</v>
      </c>
      <c r="AB23" s="55"/>
      <c r="AC23" s="42"/>
      <c r="AD23" s="32">
        <f ca="1">'Юнит 30-31.03'!AD23+'Юнит 01-05.04'!AD23</f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30-31.03'!K24+'Юнит 01-05.04'!K24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30-31.03'!P24+'Юнит 01-05.04'!P24</f>
        <v>0</v>
      </c>
      <c r="Q24" s="32">
        <f ca="1">'Юнит 30-31.03'!Q24+'Юнит 01-05.04'!Q24</f>
        <v>0</v>
      </c>
      <c r="R24" s="40">
        <f t="shared" ca="1" si="1"/>
        <v>0</v>
      </c>
      <c r="S24" s="32">
        <f ca="1">'Юнит 30-31.03'!S24+'Юнит 01-05.04'!S24</f>
        <v>0</v>
      </c>
      <c r="T24" s="32">
        <f ca="1">'Юнит 30-31.03'!T24+'Юнит 01-05.04'!T24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32">
        <f ca="1">'Юнит 30-31.03'!X24+'Юнит 01-05.04'!X24</f>
        <v>0</v>
      </c>
      <c r="Y24" s="45">
        <f t="shared" ca="1" si="4"/>
        <v>0</v>
      </c>
      <c r="Z24" s="32">
        <f ca="1">'Юнит 30-31.03'!Z24+'Юнит 01-05.04'!Z24</f>
        <v>0</v>
      </c>
      <c r="AA24" s="32">
        <f>'Юнит 30-31.03'!AA24+'Юнит 01-05.04'!AA24</f>
        <v>0</v>
      </c>
      <c r="AB24" s="55"/>
      <c r="AC24" s="42"/>
      <c r="AD24" s="32">
        <f ca="1">'Юнит 30-31.03'!AD24+'Юнит 01-05.04'!AD24</f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 t="e">
        <f t="shared" ref="AG25:AN25" ca="1" si="17">AVERAGEIF(AG3:AG24,"&lt;&gt;0",AG3:AG24)</f>
        <v>#DIV/0!</v>
      </c>
      <c r="AH25" s="58">
        <f t="shared" si="17"/>
        <v>447.87636363636369</v>
      </c>
      <c r="AI25" s="58" t="e">
        <f t="shared" ca="1" si="17"/>
        <v>#DIV/0!</v>
      </c>
      <c r="AJ25" s="58" t="e">
        <f t="shared" ca="1" si="17"/>
        <v>#DIV/0!</v>
      </c>
      <c r="AK25" s="58" t="e">
        <f t="shared" ca="1" si="17"/>
        <v>#DIV/0!</v>
      </c>
      <c r="AL25" s="58" t="e">
        <f t="shared" ca="1" si="17"/>
        <v>#DIV/0!</v>
      </c>
      <c r="AM25" s="59" t="e">
        <f t="shared" ca="1" si="17"/>
        <v>#DIV/0!</v>
      </c>
      <c r="AN25" s="59" t="e">
        <f t="shared" ca="1" si="17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ca="1">SUM(Q3:Q24)</f>
        <v>0</v>
      </c>
      <c r="R26" s="64">
        <f t="shared" ref="R26:W26" ca="1" si="18">SUM(R3:R24)</f>
        <v>0</v>
      </c>
      <c r="S26" s="64">
        <f ca="1">SUM(S3:S24)</f>
        <v>0</v>
      </c>
      <c r="T26" s="64">
        <f ca="1">SUM(T3:T24)</f>
        <v>0</v>
      </c>
      <c r="U26" s="64">
        <f t="shared" ca="1" si="18"/>
        <v>0</v>
      </c>
      <c r="V26" s="71" t="e">
        <f t="shared" ca="1" si="18"/>
        <v>#DIV/0!</v>
      </c>
      <c r="W26" s="64">
        <f t="shared" ca="1" si="18"/>
        <v>0</v>
      </c>
      <c r="X26" s="64">
        <f ca="1">SUM(X3:X24)</f>
        <v>0</v>
      </c>
      <c r="Y26" s="72">
        <f ca="1">IF(U26=0,0,X26/U26)</f>
        <v>0</v>
      </c>
      <c r="Z26" s="64">
        <f ca="1">SUM(Z3:Z24)</f>
        <v>0</v>
      </c>
      <c r="AA26" s="64">
        <f>SUM(AA3:AA24)</f>
        <v>0</v>
      </c>
      <c r="AB26" s="64">
        <f t="shared" ref="AB26:AE26" si="19">SUM(AB3:AB24)</f>
        <v>0</v>
      </c>
      <c r="AC26" s="64">
        <f t="shared" si="19"/>
        <v>0</v>
      </c>
      <c r="AD26" s="64">
        <f ca="1">SUM(AD3:AD24)</f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01-05.04'!C28</f>
        <v>0</v>
      </c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30-31.03'!K28+'Юнит 01-05.04'!K28</f>
        <v>0</v>
      </c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2">
        <f ca="1">'Юнит 30-31.03'!P28+'Юнит 01-05.04'!P28</f>
        <v>0</v>
      </c>
      <c r="Q28" s="32">
        <f ca="1">'Юнит 30-31.03'!Q28+'Юнит 01-05.04'!Q28</f>
        <v>0</v>
      </c>
      <c r="R28" s="40">
        <f t="shared" ref="R28:R47" ca="1" si="23">P28-Q28</f>
        <v>0</v>
      </c>
      <c r="S28" s="32">
        <f ca="1">'Юнит 30-31.03'!S28+'Юнит 01-05.04'!S28</f>
        <v>0</v>
      </c>
      <c r="T28" s="32">
        <f ca="1">'Юнит 30-31.03'!T28+'Юнит 01-05.04'!T28</f>
        <v>0</v>
      </c>
      <c r="U28" s="40">
        <f t="shared" ref="U28:U47" ca="1" si="24">S28+T28</f>
        <v>0</v>
      </c>
      <c r="V28" s="43" t="e">
        <f t="shared" ref="V28:V47" ca="1" si="25">U28/$U$51</f>
        <v>#DIV/0!</v>
      </c>
      <c r="W28" s="44">
        <f t="shared" ref="W28:W47" ca="1" si="26">R28*H28</f>
        <v>0</v>
      </c>
      <c r="X28" s="32">
        <f ca="1">'Юнит 30-31.03'!X28+'Юнит 01-05.04'!X28</f>
        <v>0</v>
      </c>
      <c r="Y28" s="45">
        <f t="shared" ref="Y28:Y47" ca="1" si="27">IF(U28=0,0,X28/U28)</f>
        <v>0</v>
      </c>
      <c r="Z28" s="32">
        <f ca="1">'Юнит 30-31.03'!Z28+'Юнит 01-05.04'!Z28</f>
        <v>0</v>
      </c>
      <c r="AA28" s="32">
        <f>'Юнит 30-31.03'!AA28+'Юнит 01-05.04'!AA28</f>
        <v>0</v>
      </c>
      <c r="AB28" s="55"/>
      <c r="AC28" s="42"/>
      <c r="AD28" s="32">
        <f ca="1">'Юнит 30-31.03'!AD28+'Юнит 01-05.04'!AD28</f>
        <v>0</v>
      </c>
      <c r="AE28" s="47">
        <f t="shared" ref="AE28:AE47" ca="1" si="28">U28-W28-X28-Z28-AA28-AB28-AC28-AD28</f>
        <v>0</v>
      </c>
      <c r="AF28" s="46"/>
      <c r="AG28" s="48">
        <f t="shared" ref="AG28:AG47" ca="1" si="29">IF(R28=0,0,U28/R28)</f>
        <v>0</v>
      </c>
      <c r="AH28" s="49">
        <f t="shared" ref="AH28:AH47" si="30">H28</f>
        <v>672</v>
      </c>
      <c r="AI28" s="49">
        <f t="shared" ref="AI28:AI47" ca="1" si="31">IF(R28=0,0,X28/R28)</f>
        <v>0</v>
      </c>
      <c r="AJ28" s="49">
        <f t="shared" ref="AJ28:AJ47" ca="1" si="32">IF(P28=0,Z28/1,Z28/P28)</f>
        <v>0</v>
      </c>
      <c r="AK28" s="49">
        <f t="shared" ref="AK28:AK47" ca="1" si="33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4">IF(AG28=0,0,AL28/AG28)</f>
        <v>0</v>
      </c>
      <c r="AN28" s="51">
        <f t="shared" ref="AN28:AN47" ca="1" si="35">IF(AH28=0,0,AL28/AH28)</f>
        <v>0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>
        <f>'Юнит 01-05.04'!C29</f>
        <v>0</v>
      </c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30-31.03'!K29+'Юнит 01-05.04'!K29</f>
        <v>0</v>
      </c>
      <c r="L29" s="36"/>
      <c r="M29" s="36"/>
      <c r="N29" s="37">
        <f t="shared" si="21"/>
        <v>0</v>
      </c>
      <c r="O29" s="38">
        <f t="shared" ca="1" si="22"/>
        <v>0</v>
      </c>
      <c r="P29" s="32">
        <f ca="1">'Юнит 30-31.03'!P29+'Юнит 01-05.04'!P29</f>
        <v>0</v>
      </c>
      <c r="Q29" s="32">
        <f ca="1">'Юнит 30-31.03'!Q29+'Юнит 01-05.04'!Q29</f>
        <v>0</v>
      </c>
      <c r="R29" s="40">
        <f t="shared" ca="1" si="23"/>
        <v>0</v>
      </c>
      <c r="S29" s="32">
        <f ca="1">'Юнит 30-31.03'!S29+'Юнит 01-05.04'!S29</f>
        <v>0</v>
      </c>
      <c r="T29" s="32">
        <f ca="1">'Юнит 30-31.03'!T29+'Юнит 01-05.04'!T29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32">
        <f ca="1">'Юнит 30-31.03'!X29+'Юнит 01-05.04'!X29</f>
        <v>0</v>
      </c>
      <c r="Y29" s="45">
        <f t="shared" ca="1" si="27"/>
        <v>0</v>
      </c>
      <c r="Z29" s="32">
        <f ca="1">'Юнит 30-31.03'!Z29+'Юнит 01-05.04'!Z29</f>
        <v>0</v>
      </c>
      <c r="AA29" s="32">
        <f>'Юнит 30-31.03'!AA29+'Юнит 01-05.04'!AA29</f>
        <v>0</v>
      </c>
      <c r="AB29" s="55"/>
      <c r="AC29" s="42"/>
      <c r="AD29" s="32">
        <f ca="1">'Юнит 30-31.03'!AD29+'Юнит 01-05.04'!AD29</f>
        <v>0</v>
      </c>
      <c r="AE29" s="47">
        <f t="shared" ca="1" si="28"/>
        <v>0</v>
      </c>
      <c r="AF29" s="46"/>
      <c r="AG29" s="48">
        <f t="shared" ca="1" si="29"/>
        <v>0</v>
      </c>
      <c r="AH29" s="49">
        <f t="shared" si="30"/>
        <v>627</v>
      </c>
      <c r="AI29" s="49">
        <f t="shared" ca="1" si="31"/>
        <v>0</v>
      </c>
      <c r="AJ29" s="49">
        <f t="shared" ca="1" si="32"/>
        <v>0</v>
      </c>
      <c r="AK29" s="49">
        <f t="shared" ca="1" si="33"/>
        <v>0</v>
      </c>
      <c r="AL29" s="49">
        <f t="array" aca="1" ref="AL29" ca="1">_xlfn.IFS(R29=0,AE29,R29&lt;0,AE29/-R29,R29&gt;0,AE29/R29)</f>
        <v>0</v>
      </c>
      <c r="AM29" s="50">
        <f t="shared" ca="1" si="34"/>
        <v>0</v>
      </c>
      <c r="AN29" s="51">
        <f t="shared" ca="1" si="35"/>
        <v>0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>
        <f>'Юнит 01-05.04'!C30</f>
        <v>0</v>
      </c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30-31.03'!K30+'Юнит 01-05.04'!K30</f>
        <v>0</v>
      </c>
      <c r="L30" s="36"/>
      <c r="M30" s="36"/>
      <c r="N30" s="37">
        <f t="shared" si="21"/>
        <v>0</v>
      </c>
      <c r="O30" s="38">
        <f t="shared" ca="1" si="22"/>
        <v>0</v>
      </c>
      <c r="P30" s="32">
        <f ca="1">'Юнит 30-31.03'!P30+'Юнит 01-05.04'!P30</f>
        <v>0</v>
      </c>
      <c r="Q30" s="32">
        <f ca="1">'Юнит 30-31.03'!Q30+'Юнит 01-05.04'!Q30</f>
        <v>0</v>
      </c>
      <c r="R30" s="40">
        <f t="shared" ca="1" si="23"/>
        <v>0</v>
      </c>
      <c r="S30" s="32">
        <f ca="1">'Юнит 30-31.03'!S30+'Юнит 01-05.04'!S30</f>
        <v>0</v>
      </c>
      <c r="T30" s="32">
        <f ca="1">'Юнит 30-31.03'!T30+'Юнит 01-05.04'!T30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32">
        <f ca="1">'Юнит 30-31.03'!X30+'Юнит 01-05.04'!X30</f>
        <v>0</v>
      </c>
      <c r="Y30" s="45">
        <f t="shared" ca="1" si="27"/>
        <v>0</v>
      </c>
      <c r="Z30" s="32">
        <f ca="1">'Юнит 30-31.03'!Z30+'Юнит 01-05.04'!Z30</f>
        <v>0</v>
      </c>
      <c r="AA30" s="32">
        <f>'Юнит 30-31.03'!AA30+'Юнит 01-05.04'!AA30</f>
        <v>0</v>
      </c>
      <c r="AB30" s="55"/>
      <c r="AC30" s="42"/>
      <c r="AD30" s="32">
        <f ca="1">'Юнит 30-31.03'!AD30+'Юнит 01-05.04'!AD30</f>
        <v>0</v>
      </c>
      <c r="AE30" s="47">
        <f t="shared" ca="1" si="28"/>
        <v>0</v>
      </c>
      <c r="AF30" s="46"/>
      <c r="AG30" s="48">
        <f t="shared" ca="1" si="29"/>
        <v>0</v>
      </c>
      <c r="AH30" s="49">
        <f t="shared" si="30"/>
        <v>627</v>
      </c>
      <c r="AI30" s="49">
        <f t="shared" ca="1" si="31"/>
        <v>0</v>
      </c>
      <c r="AJ30" s="49">
        <f t="shared" ca="1" si="32"/>
        <v>0</v>
      </c>
      <c r="AK30" s="49">
        <f t="shared" ca="1" si="33"/>
        <v>0</v>
      </c>
      <c r="AL30" s="49">
        <f t="array" aca="1" ref="AL30" ca="1">_xlfn.IFS(R30=0,AE30,R30&lt;0,AE30/-R30,R30&gt;0,AE30/R30)</f>
        <v>0</v>
      </c>
      <c r="AM30" s="50">
        <f t="shared" ca="1" si="34"/>
        <v>0</v>
      </c>
      <c r="AN30" s="51">
        <f t="shared" ca="1" si="35"/>
        <v>0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>
        <f>'Юнит 01-05.04'!C31</f>
        <v>0</v>
      </c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30-31.03'!K31+'Юнит 01-05.04'!K31</f>
        <v>0</v>
      </c>
      <c r="L31" s="36"/>
      <c r="M31" s="36"/>
      <c r="N31" s="37">
        <f t="shared" si="21"/>
        <v>0</v>
      </c>
      <c r="O31" s="38">
        <f t="shared" ca="1" si="22"/>
        <v>0</v>
      </c>
      <c r="P31" s="32">
        <f ca="1">'Юнит 30-31.03'!P31+'Юнит 01-05.04'!P31</f>
        <v>0</v>
      </c>
      <c r="Q31" s="32">
        <f ca="1">'Юнит 30-31.03'!Q31+'Юнит 01-05.04'!Q31</f>
        <v>0</v>
      </c>
      <c r="R31" s="40">
        <f t="shared" ca="1" si="23"/>
        <v>0</v>
      </c>
      <c r="S31" s="32">
        <f ca="1">'Юнит 30-31.03'!S31+'Юнит 01-05.04'!S31</f>
        <v>0</v>
      </c>
      <c r="T31" s="32">
        <f ca="1">'Юнит 30-31.03'!T31+'Юнит 01-05.04'!T31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32">
        <f ca="1">'Юнит 30-31.03'!X31+'Юнит 01-05.04'!X31</f>
        <v>0</v>
      </c>
      <c r="Y31" s="45">
        <f t="shared" ca="1" si="27"/>
        <v>0</v>
      </c>
      <c r="Z31" s="32">
        <f ca="1">'Юнит 30-31.03'!Z31+'Юнит 01-05.04'!Z31</f>
        <v>0</v>
      </c>
      <c r="AA31" s="32">
        <f>'Юнит 30-31.03'!AA31+'Юнит 01-05.04'!AA31</f>
        <v>0</v>
      </c>
      <c r="AB31" s="55"/>
      <c r="AC31" s="42"/>
      <c r="AD31" s="32">
        <f ca="1">'Юнит 30-31.03'!AD31+'Юнит 01-05.04'!AD31</f>
        <v>0</v>
      </c>
      <c r="AE31" s="47">
        <f t="shared" ca="1" si="28"/>
        <v>0</v>
      </c>
      <c r="AF31" s="46"/>
      <c r="AG31" s="48">
        <f t="shared" ca="1" si="29"/>
        <v>0</v>
      </c>
      <c r="AH31" s="49">
        <f t="shared" si="30"/>
        <v>567</v>
      </c>
      <c r="AI31" s="49">
        <f t="shared" ca="1" si="31"/>
        <v>0</v>
      </c>
      <c r="AJ31" s="49">
        <f t="shared" ca="1" si="32"/>
        <v>0</v>
      </c>
      <c r="AK31" s="49">
        <f t="shared" ca="1" si="33"/>
        <v>0</v>
      </c>
      <c r="AL31" s="49">
        <f t="array" aca="1" ref="AL31" ca="1">_xlfn.IFS(R31=0,AE31,R31&lt;0,AE31/-R31,R31&gt;0,AE31/R31)</f>
        <v>0</v>
      </c>
      <c r="AM31" s="50">
        <f t="shared" ca="1" si="34"/>
        <v>0</v>
      </c>
      <c r="AN31" s="51">
        <f t="shared" ca="1" si="35"/>
        <v>0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>
        <f>'Юнит 01-05.04'!C32</f>
        <v>0</v>
      </c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30-31.03'!K32+'Юнит 01-05.04'!K32</f>
        <v>0</v>
      </c>
      <c r="L32" s="36"/>
      <c r="M32" s="36"/>
      <c r="N32" s="37">
        <f t="shared" si="21"/>
        <v>0</v>
      </c>
      <c r="O32" s="38">
        <f t="shared" ca="1" si="22"/>
        <v>0</v>
      </c>
      <c r="P32" s="32">
        <f ca="1">'Юнит 30-31.03'!P32+'Юнит 01-05.04'!P32</f>
        <v>0</v>
      </c>
      <c r="Q32" s="32">
        <f ca="1">'Юнит 30-31.03'!Q32+'Юнит 01-05.04'!Q32</f>
        <v>0</v>
      </c>
      <c r="R32" s="40">
        <f t="shared" ca="1" si="23"/>
        <v>0</v>
      </c>
      <c r="S32" s="32">
        <f ca="1">'Юнит 30-31.03'!S32+'Юнит 01-05.04'!S32</f>
        <v>0</v>
      </c>
      <c r="T32" s="32">
        <f ca="1">'Юнит 30-31.03'!T32+'Юнит 01-05.04'!T32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32">
        <f ca="1">'Юнит 30-31.03'!X32+'Юнит 01-05.04'!X32</f>
        <v>0</v>
      </c>
      <c r="Y32" s="45">
        <f t="shared" ca="1" si="27"/>
        <v>0</v>
      </c>
      <c r="Z32" s="32">
        <f ca="1">'Юнит 30-31.03'!Z32+'Юнит 01-05.04'!Z32</f>
        <v>0</v>
      </c>
      <c r="AA32" s="32">
        <f>'Юнит 30-31.03'!AA32+'Юнит 01-05.04'!AA32</f>
        <v>0</v>
      </c>
      <c r="AB32" s="55"/>
      <c r="AC32" s="42"/>
      <c r="AD32" s="32">
        <f ca="1">'Юнит 30-31.03'!AD32+'Юнит 01-05.04'!AD32</f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>
        <f>'Юнит 01-05.04'!C33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30-31.03'!K33+'Юнит 01-05.04'!K33</f>
        <v>0</v>
      </c>
      <c r="L33" s="36"/>
      <c r="M33" s="36"/>
      <c r="N33" s="37">
        <f t="shared" si="21"/>
        <v>0</v>
      </c>
      <c r="O33" s="38">
        <f t="shared" ca="1" si="22"/>
        <v>0</v>
      </c>
      <c r="P33" s="32">
        <f ca="1">'Юнит 30-31.03'!P33+'Юнит 01-05.04'!P33</f>
        <v>0</v>
      </c>
      <c r="Q33" s="32">
        <f ca="1">'Юнит 30-31.03'!Q33+'Юнит 01-05.04'!Q33</f>
        <v>0</v>
      </c>
      <c r="R33" s="40">
        <f t="shared" ca="1" si="23"/>
        <v>0</v>
      </c>
      <c r="S33" s="32">
        <f ca="1">'Юнит 30-31.03'!S33+'Юнит 01-05.04'!S33</f>
        <v>0</v>
      </c>
      <c r="T33" s="32">
        <f ca="1">'Юнит 30-31.03'!T33+'Юнит 01-05.04'!T33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32">
        <f ca="1">'Юнит 30-31.03'!X33+'Юнит 01-05.04'!X33</f>
        <v>0</v>
      </c>
      <c r="Y33" s="45">
        <f t="shared" ca="1" si="27"/>
        <v>0</v>
      </c>
      <c r="Z33" s="32">
        <f ca="1">'Юнит 30-31.03'!Z33+'Юнит 01-05.04'!Z33</f>
        <v>0</v>
      </c>
      <c r="AA33" s="32">
        <f>'Юнит 30-31.03'!AA33+'Юнит 01-05.04'!AA33</f>
        <v>0</v>
      </c>
      <c r="AB33" s="55"/>
      <c r="AC33" s="42"/>
      <c r="AD33" s="32">
        <f ca="1">'Юнит 30-31.03'!AD33+'Юнит 01-05.04'!AD33</f>
        <v>0</v>
      </c>
      <c r="AE33" s="47">
        <f t="shared" ca="1" si="28"/>
        <v>0</v>
      </c>
      <c r="AF33" s="46"/>
      <c r="AG33" s="48">
        <f t="shared" ca="1" si="29"/>
        <v>0</v>
      </c>
      <c r="AH33" s="49">
        <f t="shared" si="30"/>
        <v>657</v>
      </c>
      <c r="AI33" s="49">
        <f t="shared" ca="1" si="31"/>
        <v>0</v>
      </c>
      <c r="AJ33" s="49">
        <f t="shared" ca="1" si="32"/>
        <v>0</v>
      </c>
      <c r="AK33" s="49">
        <f t="shared" ca="1" si="33"/>
        <v>0</v>
      </c>
      <c r="AL33" s="49">
        <f t="array" aca="1" ref="AL33" ca="1">_xlfn.IFS(R33=0,AE33,R33&lt;0,AE33/-R33,R33&gt;0,AE33/R33)</f>
        <v>0</v>
      </c>
      <c r="AM33" s="50">
        <f t="shared" ca="1" si="34"/>
        <v>0</v>
      </c>
      <c r="AN33" s="51">
        <f t="shared" ca="1" si="35"/>
        <v>0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>
        <f>'Юнит 01-05.04'!C34</f>
        <v>0</v>
      </c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30-31.03'!K34+'Юнит 01-05.04'!K34</f>
        <v>0</v>
      </c>
      <c r="L34" s="36"/>
      <c r="M34" s="36"/>
      <c r="N34" s="37">
        <f t="shared" si="21"/>
        <v>0</v>
      </c>
      <c r="O34" s="38">
        <f t="shared" ca="1" si="22"/>
        <v>0</v>
      </c>
      <c r="P34" s="32">
        <f ca="1">'Юнит 30-31.03'!P34+'Юнит 01-05.04'!P34</f>
        <v>0</v>
      </c>
      <c r="Q34" s="32">
        <f ca="1">'Юнит 30-31.03'!Q34+'Юнит 01-05.04'!Q34</f>
        <v>0</v>
      </c>
      <c r="R34" s="40">
        <f t="shared" ca="1" si="23"/>
        <v>0</v>
      </c>
      <c r="S34" s="32">
        <f ca="1">'Юнит 30-31.03'!S34+'Юнит 01-05.04'!S34</f>
        <v>0</v>
      </c>
      <c r="T34" s="32">
        <f ca="1">'Юнит 30-31.03'!T34+'Юнит 01-05.04'!T34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32">
        <f ca="1">'Юнит 30-31.03'!X34+'Юнит 01-05.04'!X34</f>
        <v>0</v>
      </c>
      <c r="Y34" s="45">
        <f t="shared" ca="1" si="27"/>
        <v>0</v>
      </c>
      <c r="Z34" s="32">
        <f ca="1">'Юнит 30-31.03'!Z34+'Юнит 01-05.04'!Z34</f>
        <v>0</v>
      </c>
      <c r="AA34" s="32">
        <f>'Юнит 30-31.03'!AA34+'Юнит 01-05.04'!AA34</f>
        <v>0</v>
      </c>
      <c r="AB34" s="55"/>
      <c r="AC34" s="42"/>
      <c r="AD34" s="32">
        <f ca="1">'Юнит 30-31.03'!AD34+'Юнит 01-05.04'!AD34</f>
        <v>0</v>
      </c>
      <c r="AE34" s="47">
        <f t="shared" ca="1" si="28"/>
        <v>0</v>
      </c>
      <c r="AF34" s="46"/>
      <c r="AG34" s="48">
        <f t="shared" ca="1" si="29"/>
        <v>0</v>
      </c>
      <c r="AH34" s="49">
        <f t="shared" si="30"/>
        <v>597</v>
      </c>
      <c r="AI34" s="49">
        <f t="shared" ca="1" si="31"/>
        <v>0</v>
      </c>
      <c r="AJ34" s="49">
        <f t="shared" ca="1" si="32"/>
        <v>0</v>
      </c>
      <c r="AK34" s="49">
        <f t="shared" ca="1" si="33"/>
        <v>0</v>
      </c>
      <c r="AL34" s="49">
        <f t="array" aca="1" ref="AL34" ca="1">_xlfn.IFS(R34=0,AE34,R34&lt;0,AE34/-R34,R34&gt;0,AE34/R34)</f>
        <v>0</v>
      </c>
      <c r="AM34" s="50">
        <f t="shared" ca="1" si="34"/>
        <v>0</v>
      </c>
      <c r="AN34" s="51">
        <f t="shared" ca="1" si="35"/>
        <v>0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>
        <f>'Юнит 01-05.04'!C35</f>
        <v>0</v>
      </c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30-31.03'!K35+'Юнит 01-05.04'!K35</f>
        <v>0</v>
      </c>
      <c r="L35" s="36"/>
      <c r="M35" s="36"/>
      <c r="N35" s="37">
        <f t="shared" si="21"/>
        <v>0</v>
      </c>
      <c r="O35" s="38">
        <f t="shared" ca="1" si="22"/>
        <v>0</v>
      </c>
      <c r="P35" s="32">
        <f ca="1">'Юнит 30-31.03'!P35+'Юнит 01-05.04'!P35</f>
        <v>0</v>
      </c>
      <c r="Q35" s="32">
        <f ca="1">'Юнит 30-31.03'!Q35+'Юнит 01-05.04'!Q35</f>
        <v>0</v>
      </c>
      <c r="R35" s="40">
        <f t="shared" ca="1" si="23"/>
        <v>0</v>
      </c>
      <c r="S35" s="32">
        <f ca="1">'Юнит 30-31.03'!S35+'Юнит 01-05.04'!S35</f>
        <v>0</v>
      </c>
      <c r="T35" s="32">
        <f ca="1">'Юнит 30-31.03'!T35+'Юнит 01-05.04'!T35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32">
        <f ca="1">'Юнит 30-31.03'!X35+'Юнит 01-05.04'!X35</f>
        <v>0</v>
      </c>
      <c r="Y35" s="45">
        <f t="shared" ca="1" si="27"/>
        <v>0</v>
      </c>
      <c r="Z35" s="32">
        <f ca="1">'Юнит 30-31.03'!Z35+'Юнит 01-05.04'!Z35</f>
        <v>0</v>
      </c>
      <c r="AA35" s="32">
        <f>'Юнит 30-31.03'!AA35+'Юнит 01-05.04'!AA35</f>
        <v>0</v>
      </c>
      <c r="AB35" s="55"/>
      <c r="AC35" s="42"/>
      <c r="AD35" s="32">
        <f ca="1">'Юнит 30-31.03'!AD35+'Юнит 01-05.04'!AD35</f>
        <v>0</v>
      </c>
      <c r="AE35" s="47">
        <f t="shared" ca="1" si="28"/>
        <v>0</v>
      </c>
      <c r="AF35" s="46"/>
      <c r="AG35" s="48">
        <f t="shared" ca="1" si="29"/>
        <v>0</v>
      </c>
      <c r="AH35" s="49">
        <f t="shared" si="30"/>
        <v>552</v>
      </c>
      <c r="AI35" s="49">
        <f t="shared" ca="1" si="31"/>
        <v>0</v>
      </c>
      <c r="AJ35" s="49">
        <f t="shared" ca="1" si="32"/>
        <v>0</v>
      </c>
      <c r="AK35" s="49">
        <f t="shared" ca="1" si="33"/>
        <v>0</v>
      </c>
      <c r="AL35" s="49">
        <f t="array" aca="1" ref="AL35" ca="1">_xlfn.IFS(R35=0,AE35,R35&lt;0,AE35/-R35,R35&gt;0,AE35/R35)</f>
        <v>0</v>
      </c>
      <c r="AM35" s="50">
        <f t="shared" ca="1" si="34"/>
        <v>0</v>
      </c>
      <c r="AN35" s="51">
        <f t="shared" ca="1" si="35"/>
        <v>0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>
        <f>'Юнит 01-05.04'!C36</f>
        <v>0</v>
      </c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30-31.03'!K36+'Юнит 01-05.04'!K36</f>
        <v>0</v>
      </c>
      <c r="L36" s="36"/>
      <c r="M36" s="36"/>
      <c r="N36" s="37">
        <f t="shared" si="21"/>
        <v>0</v>
      </c>
      <c r="O36" s="38">
        <f t="shared" ca="1" si="22"/>
        <v>0</v>
      </c>
      <c r="P36" s="32">
        <f ca="1">'Юнит 30-31.03'!P36+'Юнит 01-05.04'!P36</f>
        <v>0</v>
      </c>
      <c r="Q36" s="32">
        <f ca="1">'Юнит 30-31.03'!Q36+'Юнит 01-05.04'!Q36</f>
        <v>0</v>
      </c>
      <c r="R36" s="40">
        <f t="shared" ca="1" si="23"/>
        <v>0</v>
      </c>
      <c r="S36" s="32">
        <f ca="1">'Юнит 30-31.03'!S36+'Юнит 01-05.04'!S36</f>
        <v>0</v>
      </c>
      <c r="T36" s="32">
        <f ca="1">'Юнит 30-31.03'!T36+'Юнит 01-05.04'!T36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32">
        <f ca="1">'Юнит 30-31.03'!X36+'Юнит 01-05.04'!X36</f>
        <v>0</v>
      </c>
      <c r="Y36" s="45">
        <f t="shared" ca="1" si="27"/>
        <v>0</v>
      </c>
      <c r="Z36" s="32">
        <f ca="1">'Юнит 30-31.03'!Z36+'Юнит 01-05.04'!Z36</f>
        <v>0</v>
      </c>
      <c r="AA36" s="32">
        <f>'Юнит 30-31.03'!AA36+'Юнит 01-05.04'!AA36</f>
        <v>0</v>
      </c>
      <c r="AB36" s="55"/>
      <c r="AC36" s="42"/>
      <c r="AD36" s="32">
        <f ca="1">'Юнит 30-31.03'!AD36+'Юнит 01-05.04'!AD36</f>
        <v>0</v>
      </c>
      <c r="AE36" s="47">
        <f t="shared" ca="1" si="28"/>
        <v>0</v>
      </c>
      <c r="AF36" s="46"/>
      <c r="AG36" s="48">
        <f t="shared" ca="1" si="29"/>
        <v>0</v>
      </c>
      <c r="AH36" s="49">
        <f t="shared" si="30"/>
        <v>552</v>
      </c>
      <c r="AI36" s="49">
        <f t="shared" ca="1" si="31"/>
        <v>0</v>
      </c>
      <c r="AJ36" s="49">
        <f t="shared" ca="1" si="32"/>
        <v>0</v>
      </c>
      <c r="AK36" s="49">
        <f t="shared" ca="1" si="33"/>
        <v>0</v>
      </c>
      <c r="AL36" s="49">
        <f t="array" aca="1" ref="AL36" ca="1">_xlfn.IFS(R36=0,AE36,R36&lt;0,AE36/-R36,R36&gt;0,AE36/R36)</f>
        <v>0</v>
      </c>
      <c r="AM36" s="50">
        <f t="shared" ca="1" si="34"/>
        <v>0</v>
      </c>
      <c r="AN36" s="51">
        <f t="shared" ca="1" si="35"/>
        <v>0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>
        <f>'Юнит 01-05.04'!C37</f>
        <v>0</v>
      </c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30-31.03'!K37+'Юнит 01-05.04'!K37</f>
        <v>0</v>
      </c>
      <c r="L37" s="36"/>
      <c r="M37" s="36"/>
      <c r="N37" s="37">
        <f t="shared" si="21"/>
        <v>0</v>
      </c>
      <c r="O37" s="38">
        <f t="shared" ca="1" si="22"/>
        <v>0</v>
      </c>
      <c r="P37" s="32">
        <f ca="1">'Юнит 30-31.03'!P37+'Юнит 01-05.04'!P37</f>
        <v>0</v>
      </c>
      <c r="Q37" s="32">
        <f ca="1">'Юнит 30-31.03'!Q37+'Юнит 01-05.04'!Q37</f>
        <v>0</v>
      </c>
      <c r="R37" s="40">
        <f t="shared" ca="1" si="23"/>
        <v>0</v>
      </c>
      <c r="S37" s="32">
        <f ca="1">'Юнит 30-31.03'!S37+'Юнит 01-05.04'!S37</f>
        <v>0</v>
      </c>
      <c r="T37" s="32">
        <f ca="1">'Юнит 30-31.03'!T37+'Юнит 01-05.04'!T37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32">
        <f ca="1">'Юнит 30-31.03'!X37+'Юнит 01-05.04'!X37</f>
        <v>0</v>
      </c>
      <c r="Y37" s="45">
        <f t="shared" ca="1" si="27"/>
        <v>0</v>
      </c>
      <c r="Z37" s="32">
        <f ca="1">'Юнит 30-31.03'!Z37+'Юнит 01-05.04'!Z37</f>
        <v>0</v>
      </c>
      <c r="AA37" s="32">
        <f>'Юнит 30-31.03'!AA37+'Юнит 01-05.04'!AA37</f>
        <v>0</v>
      </c>
      <c r="AB37" s="55"/>
      <c r="AC37" s="42"/>
      <c r="AD37" s="32">
        <f ca="1">'Юнит 30-31.03'!AD37+'Юнит 01-05.04'!AD37</f>
        <v>0</v>
      </c>
      <c r="AE37" s="47">
        <f t="shared" ca="1" si="28"/>
        <v>0</v>
      </c>
      <c r="AF37" s="46"/>
      <c r="AG37" s="48">
        <f t="shared" ca="1" si="29"/>
        <v>0</v>
      </c>
      <c r="AH37" s="49">
        <f t="shared" si="30"/>
        <v>687</v>
      </c>
      <c r="AI37" s="49">
        <f t="shared" ca="1" si="31"/>
        <v>0</v>
      </c>
      <c r="AJ37" s="49">
        <f t="shared" ca="1" si="32"/>
        <v>0</v>
      </c>
      <c r="AK37" s="49">
        <f t="shared" ca="1" si="33"/>
        <v>0</v>
      </c>
      <c r="AL37" s="49">
        <f t="array" aca="1" ref="AL37" ca="1">_xlfn.IFS(R37=0,AE37,R37&lt;0,AE37/-R37,R37&gt;0,AE37/R37)</f>
        <v>0</v>
      </c>
      <c r="AM37" s="50">
        <f t="shared" ca="1" si="34"/>
        <v>0</v>
      </c>
      <c r="AN37" s="51">
        <f t="shared" ca="1" si="35"/>
        <v>0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>
        <f>'Юнит 01-05.04'!C38</f>
        <v>0</v>
      </c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30-31.03'!K38+'Юнит 01-05.04'!K38</f>
        <v>0</v>
      </c>
      <c r="L38" s="36"/>
      <c r="M38" s="36"/>
      <c r="N38" s="37">
        <f t="shared" si="21"/>
        <v>0</v>
      </c>
      <c r="O38" s="38">
        <f t="shared" ca="1" si="22"/>
        <v>0</v>
      </c>
      <c r="P38" s="32">
        <f ca="1">'Юнит 30-31.03'!P38+'Юнит 01-05.04'!P38</f>
        <v>0</v>
      </c>
      <c r="Q38" s="32">
        <f ca="1">'Юнит 30-31.03'!Q38+'Юнит 01-05.04'!Q38</f>
        <v>0</v>
      </c>
      <c r="R38" s="40">
        <f t="shared" ca="1" si="23"/>
        <v>0</v>
      </c>
      <c r="S38" s="32">
        <f ca="1">'Юнит 30-31.03'!S38+'Юнит 01-05.04'!S38</f>
        <v>0</v>
      </c>
      <c r="T38" s="32">
        <f ca="1">'Юнит 30-31.03'!T38+'Юнит 01-05.04'!T38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32">
        <f ca="1">'Юнит 30-31.03'!X38+'Юнит 01-05.04'!X38</f>
        <v>0</v>
      </c>
      <c r="Y38" s="45">
        <f t="shared" ca="1" si="27"/>
        <v>0</v>
      </c>
      <c r="Z38" s="32">
        <f ca="1">'Юнит 30-31.03'!Z38+'Юнит 01-05.04'!Z38</f>
        <v>0</v>
      </c>
      <c r="AA38" s="32">
        <f>'Юнит 30-31.03'!AA38+'Юнит 01-05.04'!AA38</f>
        <v>0</v>
      </c>
      <c r="AB38" s="55"/>
      <c r="AC38" s="42"/>
      <c r="AD38" s="32">
        <f ca="1">'Юнит 30-31.03'!AD38+'Юнит 01-05.04'!AD38</f>
        <v>0</v>
      </c>
      <c r="AE38" s="47">
        <f t="shared" ca="1" si="28"/>
        <v>0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0</v>
      </c>
      <c r="AK38" s="49">
        <f t="shared" ca="1" si="33"/>
        <v>0</v>
      </c>
      <c r="AL38" s="49">
        <f t="array" aca="1" ref="AL38" ca="1">_xlfn.IFS(R38=0,AE38,R38&lt;0,AE38/-R38,R38&gt;0,AE38/R38)</f>
        <v>0</v>
      </c>
      <c r="AM38" s="50">
        <f t="shared" ca="1" si="34"/>
        <v>0</v>
      </c>
      <c r="AN38" s="51">
        <f t="shared" ca="1" si="35"/>
        <v>0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>
        <f>'Юнит 01-05.04'!C39</f>
        <v>0</v>
      </c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30-31.03'!K39+'Юнит 01-05.04'!K39</f>
        <v>0</v>
      </c>
      <c r="L39" s="36"/>
      <c r="M39" s="36"/>
      <c r="N39" s="37">
        <f t="shared" si="21"/>
        <v>0</v>
      </c>
      <c r="O39" s="38">
        <f t="shared" ca="1" si="22"/>
        <v>0</v>
      </c>
      <c r="P39" s="32">
        <f ca="1">'Юнит 30-31.03'!P39+'Юнит 01-05.04'!P39</f>
        <v>0</v>
      </c>
      <c r="Q39" s="32">
        <f ca="1">'Юнит 30-31.03'!Q39+'Юнит 01-05.04'!Q39</f>
        <v>0</v>
      </c>
      <c r="R39" s="40">
        <f t="shared" ca="1" si="23"/>
        <v>0</v>
      </c>
      <c r="S39" s="32">
        <f ca="1">'Юнит 30-31.03'!S39+'Юнит 01-05.04'!S39</f>
        <v>0</v>
      </c>
      <c r="T39" s="32">
        <f ca="1">'Юнит 30-31.03'!T39+'Юнит 01-05.04'!T39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32">
        <f ca="1">'Юнит 30-31.03'!X39+'Юнит 01-05.04'!X39</f>
        <v>0</v>
      </c>
      <c r="Y39" s="45">
        <f t="shared" ca="1" si="27"/>
        <v>0</v>
      </c>
      <c r="Z39" s="32">
        <f ca="1">'Юнит 30-31.03'!Z39+'Юнит 01-05.04'!Z39</f>
        <v>0</v>
      </c>
      <c r="AA39" s="32">
        <f>'Юнит 30-31.03'!AA39+'Юнит 01-05.04'!AA39</f>
        <v>0</v>
      </c>
      <c r="AB39" s="55"/>
      <c r="AC39" s="42"/>
      <c r="AD39" s="32">
        <f ca="1">'Юнит 30-31.03'!AD39+'Юнит 01-05.04'!AD39</f>
        <v>0</v>
      </c>
      <c r="AE39" s="47">
        <f t="shared" ca="1" si="28"/>
        <v>0</v>
      </c>
      <c r="AF39" s="46"/>
      <c r="AG39" s="48">
        <f t="shared" ca="1" si="29"/>
        <v>0</v>
      </c>
      <c r="AH39" s="49">
        <f t="shared" si="30"/>
        <v>597</v>
      </c>
      <c r="AI39" s="49">
        <f t="shared" ca="1" si="31"/>
        <v>0</v>
      </c>
      <c r="AJ39" s="49">
        <f t="shared" ca="1" si="32"/>
        <v>0</v>
      </c>
      <c r="AK39" s="49">
        <f t="shared" ca="1" si="33"/>
        <v>0</v>
      </c>
      <c r="AL39" s="49">
        <f t="array" aca="1" ref="AL39" ca="1">_xlfn.IFS(R39=0,AE39,R39&lt;0,AE39/-R39,R39&gt;0,AE39/R39)</f>
        <v>0</v>
      </c>
      <c r="AM39" s="50">
        <f t="shared" ca="1" si="34"/>
        <v>0</v>
      </c>
      <c r="AN39" s="51">
        <f t="shared" ca="1" si="35"/>
        <v>0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>
        <f>'Юнит 01-05.04'!C40</f>
        <v>0</v>
      </c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30-31.03'!K40+'Юнит 01-05.04'!K40</f>
        <v>0</v>
      </c>
      <c r="L40" s="36"/>
      <c r="M40" s="36"/>
      <c r="N40" s="37">
        <f t="shared" si="21"/>
        <v>0</v>
      </c>
      <c r="O40" s="38">
        <f t="shared" ca="1" si="22"/>
        <v>0</v>
      </c>
      <c r="P40" s="32">
        <f ca="1">'Юнит 30-31.03'!P40+'Юнит 01-05.04'!P40</f>
        <v>0</v>
      </c>
      <c r="Q40" s="32">
        <f ca="1">'Юнит 30-31.03'!Q40+'Юнит 01-05.04'!Q40</f>
        <v>0</v>
      </c>
      <c r="R40" s="40">
        <f t="shared" ca="1" si="23"/>
        <v>0</v>
      </c>
      <c r="S40" s="32">
        <f ca="1">'Юнит 30-31.03'!S40+'Юнит 01-05.04'!S40</f>
        <v>0</v>
      </c>
      <c r="T40" s="32">
        <f ca="1">'Юнит 30-31.03'!T40+'Юнит 01-05.04'!T40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32">
        <f ca="1">'Юнит 30-31.03'!X40+'Юнит 01-05.04'!X40</f>
        <v>0</v>
      </c>
      <c r="Y40" s="45">
        <f t="shared" ca="1" si="27"/>
        <v>0</v>
      </c>
      <c r="Z40" s="32">
        <f ca="1">'Юнит 30-31.03'!Z40+'Юнит 01-05.04'!Z40</f>
        <v>0</v>
      </c>
      <c r="AA40" s="32">
        <f>'Юнит 30-31.03'!AA40+'Юнит 01-05.04'!AA40</f>
        <v>0</v>
      </c>
      <c r="AB40" s="55"/>
      <c r="AC40" s="42"/>
      <c r="AD40" s="32">
        <f ca="1">'Юнит 30-31.03'!AD40+'Юнит 01-05.04'!AD40</f>
        <v>0</v>
      </c>
      <c r="AE40" s="47">
        <f t="shared" ca="1" si="28"/>
        <v>0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0</v>
      </c>
      <c r="AK40" s="49">
        <f t="shared" ca="1" si="33"/>
        <v>0</v>
      </c>
      <c r="AL40" s="49">
        <f t="array" aca="1" ref="AL40" ca="1">_xlfn.IFS(R40=0,AE40,R40&lt;0,AE40/-R40,R40&gt;0,AE40/R40)</f>
        <v>0</v>
      </c>
      <c r="AM40" s="50">
        <f t="shared" ca="1" si="34"/>
        <v>0</v>
      </c>
      <c r="AN40" s="51">
        <f t="shared" ca="1" si="35"/>
        <v>0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>
        <f>'Юнит 01-05.04'!C41</f>
        <v>0</v>
      </c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30-31.03'!K41+'Юнит 01-05.04'!K41</f>
        <v>0</v>
      </c>
      <c r="L41" s="36"/>
      <c r="M41" s="36"/>
      <c r="N41" s="37">
        <f t="shared" si="21"/>
        <v>0</v>
      </c>
      <c r="O41" s="38">
        <f t="shared" ca="1" si="22"/>
        <v>0</v>
      </c>
      <c r="P41" s="32">
        <f ca="1">'Юнит 30-31.03'!P41+'Юнит 01-05.04'!P41</f>
        <v>0</v>
      </c>
      <c r="Q41" s="32">
        <f ca="1">'Юнит 30-31.03'!Q41+'Юнит 01-05.04'!Q41</f>
        <v>0</v>
      </c>
      <c r="R41" s="40">
        <f t="shared" ca="1" si="23"/>
        <v>0</v>
      </c>
      <c r="S41" s="32">
        <f ca="1">'Юнит 30-31.03'!S41+'Юнит 01-05.04'!S41</f>
        <v>0</v>
      </c>
      <c r="T41" s="32">
        <f ca="1">'Юнит 30-31.03'!T41+'Юнит 01-05.04'!T41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32">
        <f ca="1">'Юнит 30-31.03'!X41+'Юнит 01-05.04'!X41</f>
        <v>0</v>
      </c>
      <c r="Y41" s="45">
        <f t="shared" ca="1" si="27"/>
        <v>0</v>
      </c>
      <c r="Z41" s="32">
        <f ca="1">'Юнит 30-31.03'!Z41+'Юнит 01-05.04'!Z41</f>
        <v>0</v>
      </c>
      <c r="AA41" s="32">
        <f>'Юнит 30-31.03'!AA41+'Юнит 01-05.04'!AA41</f>
        <v>0</v>
      </c>
      <c r="AB41" s="55"/>
      <c r="AC41" s="42"/>
      <c r="AD41" s="32">
        <f ca="1">'Юнит 30-31.03'!AD41+'Юнит 01-05.04'!AD41</f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>
        <f>'Юнит 01-05.04'!C42</f>
        <v>0</v>
      </c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30-31.03'!K42+'Юнит 01-05.04'!K42</f>
        <v>0</v>
      </c>
      <c r="L42" s="36"/>
      <c r="M42" s="36"/>
      <c r="N42" s="37">
        <f t="shared" si="21"/>
        <v>0</v>
      </c>
      <c r="O42" s="38">
        <f t="shared" ca="1" si="22"/>
        <v>0</v>
      </c>
      <c r="P42" s="32">
        <f ca="1">'Юнит 30-31.03'!P42+'Юнит 01-05.04'!P42</f>
        <v>0</v>
      </c>
      <c r="Q42" s="32">
        <f ca="1">'Юнит 30-31.03'!Q42+'Юнит 01-05.04'!Q42</f>
        <v>0</v>
      </c>
      <c r="R42" s="40">
        <f t="shared" ca="1" si="23"/>
        <v>0</v>
      </c>
      <c r="S42" s="32">
        <f ca="1">'Юнит 30-31.03'!S42+'Юнит 01-05.04'!S42</f>
        <v>0</v>
      </c>
      <c r="T42" s="32">
        <f ca="1">'Юнит 30-31.03'!T42+'Юнит 01-05.04'!T42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32">
        <f ca="1">'Юнит 30-31.03'!X42+'Юнит 01-05.04'!X42</f>
        <v>0</v>
      </c>
      <c r="Y42" s="45">
        <f t="shared" ca="1" si="27"/>
        <v>0</v>
      </c>
      <c r="Z42" s="32">
        <f ca="1">'Юнит 30-31.03'!Z42+'Юнит 01-05.04'!Z42</f>
        <v>0</v>
      </c>
      <c r="AA42" s="32">
        <f>'Юнит 30-31.03'!AA42+'Юнит 01-05.04'!AA42</f>
        <v>0</v>
      </c>
      <c r="AB42" s="55"/>
      <c r="AC42" s="42"/>
      <c r="AD42" s="32">
        <f ca="1">'Юнит 30-31.03'!AD42+'Юнит 01-05.04'!AD42</f>
        <v>0</v>
      </c>
      <c r="AE42" s="47">
        <f t="shared" ca="1" si="28"/>
        <v>0</v>
      </c>
      <c r="AF42" s="46"/>
      <c r="AG42" s="48">
        <f t="shared" ca="1" si="29"/>
        <v>0</v>
      </c>
      <c r="AH42" s="49">
        <f t="shared" si="30"/>
        <v>642</v>
      </c>
      <c r="AI42" s="49">
        <f t="shared" ca="1" si="31"/>
        <v>0</v>
      </c>
      <c r="AJ42" s="49">
        <f t="shared" ca="1" si="32"/>
        <v>0</v>
      </c>
      <c r="AK42" s="49">
        <f t="shared" ca="1" si="33"/>
        <v>0</v>
      </c>
      <c r="AL42" s="49">
        <f t="array" aca="1" ref="AL42" ca="1">_xlfn.IFS(R42=0,AE42,R42&lt;0,AE42/-R42,R42&gt;0,AE42/R42)</f>
        <v>0</v>
      </c>
      <c r="AM42" s="50">
        <f t="shared" ca="1" si="34"/>
        <v>0</v>
      </c>
      <c r="AN42" s="51">
        <f t="shared" ca="1" si="35"/>
        <v>0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>
        <f>'Юнит 01-05.04'!C43</f>
        <v>0</v>
      </c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30-31.03'!K43+'Юнит 01-05.04'!K43</f>
        <v>0</v>
      </c>
      <c r="L43" s="36"/>
      <c r="M43" s="36"/>
      <c r="N43" s="37">
        <f t="shared" si="21"/>
        <v>0</v>
      </c>
      <c r="O43" s="38">
        <f t="shared" ca="1" si="22"/>
        <v>0</v>
      </c>
      <c r="P43" s="32">
        <f ca="1">'Юнит 30-31.03'!P43+'Юнит 01-05.04'!P43</f>
        <v>0</v>
      </c>
      <c r="Q43" s="32">
        <f ca="1">'Юнит 30-31.03'!Q43+'Юнит 01-05.04'!Q43</f>
        <v>0</v>
      </c>
      <c r="R43" s="40">
        <f t="shared" ca="1" si="23"/>
        <v>0</v>
      </c>
      <c r="S43" s="32">
        <f ca="1">'Юнит 30-31.03'!S43+'Юнит 01-05.04'!S43</f>
        <v>0</v>
      </c>
      <c r="T43" s="32">
        <f ca="1">'Юнит 30-31.03'!T43+'Юнит 01-05.04'!T43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32">
        <f ca="1">'Юнит 30-31.03'!X43+'Юнит 01-05.04'!X43</f>
        <v>0</v>
      </c>
      <c r="Y43" s="45">
        <f t="shared" ca="1" si="27"/>
        <v>0</v>
      </c>
      <c r="Z43" s="32">
        <f ca="1">'Юнит 30-31.03'!Z43+'Юнит 01-05.04'!Z43</f>
        <v>0</v>
      </c>
      <c r="AA43" s="32">
        <f>'Юнит 30-31.03'!AA43+'Юнит 01-05.04'!AA43</f>
        <v>0</v>
      </c>
      <c r="AB43" s="55"/>
      <c r="AC43" s="42"/>
      <c r="AD43" s="32">
        <f ca="1">'Юнит 30-31.03'!AD43+'Юнит 01-05.04'!AD43</f>
        <v>0</v>
      </c>
      <c r="AE43" s="47">
        <f t="shared" ca="1" si="28"/>
        <v>0</v>
      </c>
      <c r="AF43" s="46"/>
      <c r="AG43" s="48">
        <f t="shared" ca="1" si="29"/>
        <v>0</v>
      </c>
      <c r="AH43" s="49">
        <f t="shared" si="30"/>
        <v>642</v>
      </c>
      <c r="AI43" s="49">
        <f t="shared" ca="1" si="31"/>
        <v>0</v>
      </c>
      <c r="AJ43" s="49">
        <f t="shared" ca="1" si="32"/>
        <v>0</v>
      </c>
      <c r="AK43" s="49">
        <f t="shared" ca="1" si="33"/>
        <v>0</v>
      </c>
      <c r="AL43" s="49">
        <f t="array" aca="1" ref="AL43" ca="1">_xlfn.IFS(R43=0,AE43,R43&lt;0,AE43/-R43,R43&gt;0,AE43/R43)</f>
        <v>0</v>
      </c>
      <c r="AM43" s="50">
        <f t="shared" ca="1" si="34"/>
        <v>0</v>
      </c>
      <c r="AN43" s="51">
        <f t="shared" ca="1" si="35"/>
        <v>0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>
        <f>'Юнит 01-05.04'!C44</f>
        <v>0</v>
      </c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30-31.03'!K44+'Юнит 01-05.04'!K44</f>
        <v>0</v>
      </c>
      <c r="L44" s="36"/>
      <c r="M44" s="36"/>
      <c r="N44" s="37">
        <f t="shared" si="21"/>
        <v>0</v>
      </c>
      <c r="O44" s="38">
        <f t="shared" ca="1" si="22"/>
        <v>0</v>
      </c>
      <c r="P44" s="32">
        <f ca="1">'Юнит 30-31.03'!P44+'Юнит 01-05.04'!P44</f>
        <v>0</v>
      </c>
      <c r="Q44" s="32">
        <f ca="1">'Юнит 30-31.03'!Q44+'Юнит 01-05.04'!Q44</f>
        <v>0</v>
      </c>
      <c r="R44" s="40">
        <f t="shared" ca="1" si="23"/>
        <v>0</v>
      </c>
      <c r="S44" s="32">
        <f ca="1">'Юнит 30-31.03'!S44+'Юнит 01-05.04'!S44</f>
        <v>0</v>
      </c>
      <c r="T44" s="32">
        <f ca="1">'Юнит 30-31.03'!T44+'Юнит 01-05.04'!T44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32">
        <f ca="1">'Юнит 30-31.03'!X44+'Юнит 01-05.04'!X44</f>
        <v>0</v>
      </c>
      <c r="Y44" s="45">
        <f t="shared" ca="1" si="27"/>
        <v>0</v>
      </c>
      <c r="Z44" s="32">
        <f ca="1">'Юнит 30-31.03'!Z44+'Юнит 01-05.04'!Z44</f>
        <v>0</v>
      </c>
      <c r="AA44" s="32">
        <f>'Юнит 30-31.03'!AA44+'Юнит 01-05.04'!AA44</f>
        <v>0</v>
      </c>
      <c r="AB44" s="55"/>
      <c r="AC44" s="42"/>
      <c r="AD44" s="32">
        <f ca="1">'Юнит 30-31.03'!AD44+'Юнит 01-05.04'!AD44</f>
        <v>0</v>
      </c>
      <c r="AE44" s="47">
        <f t="shared" ca="1" si="28"/>
        <v>0</v>
      </c>
      <c r="AF44" s="46"/>
      <c r="AG44" s="48">
        <f t="shared" ca="1" si="29"/>
        <v>0</v>
      </c>
      <c r="AH44" s="49">
        <f t="shared" si="30"/>
        <v>687</v>
      </c>
      <c r="AI44" s="49">
        <f t="shared" ca="1" si="31"/>
        <v>0</v>
      </c>
      <c r="AJ44" s="49">
        <f t="shared" ca="1" si="32"/>
        <v>0</v>
      </c>
      <c r="AK44" s="49">
        <f t="shared" ca="1" si="33"/>
        <v>0</v>
      </c>
      <c r="AL44" s="49">
        <f t="array" aca="1" ref="AL44" ca="1">_xlfn.IFS(R44=0,AE44,R44&lt;0,AE44/-R44,R44&gt;0,AE44/R44)</f>
        <v>0</v>
      </c>
      <c r="AM44" s="50">
        <f t="shared" ca="1" si="34"/>
        <v>0</v>
      </c>
      <c r="AN44" s="51">
        <f t="shared" ca="1" si="35"/>
        <v>0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>
        <f>'Юнит 01-05.04'!C45</f>
        <v>0</v>
      </c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30-31.03'!K45+'Юнит 01-05.04'!K45</f>
        <v>0</v>
      </c>
      <c r="L45" s="36"/>
      <c r="M45" s="36"/>
      <c r="N45" s="37">
        <f t="shared" si="21"/>
        <v>0</v>
      </c>
      <c r="O45" s="38">
        <f t="shared" ca="1" si="22"/>
        <v>0</v>
      </c>
      <c r="P45" s="32">
        <f ca="1">'Юнит 30-31.03'!P45+'Юнит 01-05.04'!P45</f>
        <v>0</v>
      </c>
      <c r="Q45" s="32">
        <f ca="1">'Юнит 30-31.03'!Q45+'Юнит 01-05.04'!Q45</f>
        <v>0</v>
      </c>
      <c r="R45" s="40">
        <f t="shared" ca="1" si="23"/>
        <v>0</v>
      </c>
      <c r="S45" s="32">
        <f ca="1">'Юнит 30-31.03'!S45+'Юнит 01-05.04'!S45</f>
        <v>0</v>
      </c>
      <c r="T45" s="32">
        <f ca="1">'Юнит 30-31.03'!T45+'Юнит 01-05.04'!T45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32">
        <f ca="1">'Юнит 30-31.03'!X45+'Юнит 01-05.04'!X45</f>
        <v>0</v>
      </c>
      <c r="Y45" s="45">
        <f t="shared" ca="1" si="27"/>
        <v>0</v>
      </c>
      <c r="Z45" s="32">
        <f ca="1">'Юнит 30-31.03'!Z45+'Юнит 01-05.04'!Z45</f>
        <v>0</v>
      </c>
      <c r="AA45" s="32">
        <f>'Юнит 30-31.03'!AA45+'Юнит 01-05.04'!AA45</f>
        <v>0</v>
      </c>
      <c r="AB45" s="55"/>
      <c r="AC45" s="42"/>
      <c r="AD45" s="32">
        <f ca="1">'Юнит 30-31.03'!AD45+'Юнит 01-05.04'!AD45</f>
        <v>0</v>
      </c>
      <c r="AE45" s="47">
        <f t="shared" ca="1" si="28"/>
        <v>0</v>
      </c>
      <c r="AF45" s="46"/>
      <c r="AG45" s="48">
        <f t="shared" ca="1" si="29"/>
        <v>0</v>
      </c>
      <c r="AH45" s="49">
        <f t="shared" si="30"/>
        <v>687</v>
      </c>
      <c r="AI45" s="49">
        <f t="shared" ca="1" si="31"/>
        <v>0</v>
      </c>
      <c r="AJ45" s="49">
        <f t="shared" ca="1" si="32"/>
        <v>0</v>
      </c>
      <c r="AK45" s="49">
        <f t="shared" ca="1" si="33"/>
        <v>0</v>
      </c>
      <c r="AL45" s="49">
        <f t="array" aca="1" ref="AL45" ca="1">_xlfn.IFS(R45=0,AE45,R45&lt;0,AE45/-R45,R45&gt;0,AE45/R45)</f>
        <v>0</v>
      </c>
      <c r="AM45" s="50">
        <f t="shared" ca="1" si="34"/>
        <v>0</v>
      </c>
      <c r="AN45" s="51">
        <f t="shared" ca="1" si="35"/>
        <v>0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>
        <f>'Юнит 01-05.04'!C46</f>
        <v>0</v>
      </c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30-31.03'!K46+'Юнит 01-05.04'!K46</f>
        <v>0</v>
      </c>
      <c r="L46" s="36"/>
      <c r="M46" s="36"/>
      <c r="N46" s="37">
        <f t="shared" si="21"/>
        <v>0</v>
      </c>
      <c r="O46" s="38">
        <f t="shared" ca="1" si="22"/>
        <v>0</v>
      </c>
      <c r="P46" s="32">
        <f ca="1">'Юнит 30-31.03'!P46+'Юнит 01-05.04'!P46</f>
        <v>0</v>
      </c>
      <c r="Q46" s="32">
        <f ca="1">'Юнит 30-31.03'!Q46+'Юнит 01-05.04'!Q46</f>
        <v>0</v>
      </c>
      <c r="R46" s="40">
        <f t="shared" ca="1" si="23"/>
        <v>0</v>
      </c>
      <c r="S46" s="32">
        <f ca="1">'Юнит 30-31.03'!S46+'Юнит 01-05.04'!S46</f>
        <v>0</v>
      </c>
      <c r="T46" s="32">
        <f ca="1">'Юнит 30-31.03'!T46+'Юнит 01-05.04'!T46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32">
        <f ca="1">'Юнит 30-31.03'!X46+'Юнит 01-05.04'!X46</f>
        <v>0</v>
      </c>
      <c r="Y46" s="45">
        <f t="shared" ca="1" si="27"/>
        <v>0</v>
      </c>
      <c r="Z46" s="32">
        <f ca="1">'Юнит 30-31.03'!Z46+'Юнит 01-05.04'!Z46</f>
        <v>0</v>
      </c>
      <c r="AA46" s="32">
        <f>'Юнит 30-31.03'!AA46+'Юнит 01-05.04'!AA46</f>
        <v>0</v>
      </c>
      <c r="AB46" s="55"/>
      <c r="AC46" s="42"/>
      <c r="AD46" s="32">
        <f ca="1">'Юнит 30-31.03'!AD46+'Юнит 01-05.04'!AD46</f>
        <v>0</v>
      </c>
      <c r="AE46" s="47">
        <f t="shared" ca="1" si="28"/>
        <v>0</v>
      </c>
      <c r="AF46" s="46"/>
      <c r="AG46" s="48">
        <f t="shared" ca="1" si="29"/>
        <v>0</v>
      </c>
      <c r="AH46" s="49">
        <f t="shared" si="30"/>
        <v>552</v>
      </c>
      <c r="AI46" s="49">
        <f t="shared" ca="1" si="31"/>
        <v>0</v>
      </c>
      <c r="AJ46" s="49">
        <f t="shared" ca="1" si="32"/>
        <v>0</v>
      </c>
      <c r="AK46" s="49">
        <f t="shared" ca="1" si="33"/>
        <v>0</v>
      </c>
      <c r="AL46" s="49">
        <f t="array" aca="1" ref="AL46" ca="1">_xlfn.IFS(R46=0,AE46,R46&lt;0,AE46/-R46,R46&gt;0,AE46/R46)</f>
        <v>0</v>
      </c>
      <c r="AM46" s="50">
        <f t="shared" ca="1" si="34"/>
        <v>0</v>
      </c>
      <c r="AN46" s="51">
        <f t="shared" ca="1" si="35"/>
        <v>0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>
        <f>'Юнит 01-05.04'!C47</f>
        <v>0</v>
      </c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30-31.03'!K47+'Юнит 01-05.04'!K47</f>
        <v>0</v>
      </c>
      <c r="L47" s="36"/>
      <c r="M47" s="36"/>
      <c r="N47" s="37">
        <f t="shared" si="21"/>
        <v>0</v>
      </c>
      <c r="O47" s="38">
        <f t="shared" ca="1" si="22"/>
        <v>0</v>
      </c>
      <c r="P47" s="32">
        <f ca="1">'Юнит 30-31.03'!P47+'Юнит 01-05.04'!P47</f>
        <v>0</v>
      </c>
      <c r="Q47" s="32">
        <f ca="1">'Юнит 30-31.03'!Q47+'Юнит 01-05.04'!Q47</f>
        <v>0</v>
      </c>
      <c r="R47" s="40">
        <f t="shared" ca="1" si="23"/>
        <v>0</v>
      </c>
      <c r="S47" s="32">
        <f ca="1">'Юнит 30-31.03'!S47+'Юнит 01-05.04'!S47</f>
        <v>0</v>
      </c>
      <c r="T47" s="32">
        <f ca="1">'Юнит 30-31.03'!T47+'Юнит 01-05.04'!T47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32">
        <f ca="1">'Юнит 30-31.03'!X47+'Юнит 01-05.04'!X47</f>
        <v>0</v>
      </c>
      <c r="Y47" s="45">
        <f t="shared" ca="1" si="27"/>
        <v>0</v>
      </c>
      <c r="Z47" s="32">
        <f ca="1">'Юнит 30-31.03'!Z47+'Юнит 01-05.04'!Z47</f>
        <v>0</v>
      </c>
      <c r="AA47" s="32">
        <f>'Юнит 30-31.03'!AA47+'Юнит 01-05.04'!AA47</f>
        <v>0</v>
      </c>
      <c r="AB47" s="55"/>
      <c r="AC47" s="42"/>
      <c r="AD47" s="32">
        <f ca="1">'Юнит 30-31.03'!AD47+'Юнит 01-05.04'!AD47</f>
        <v>0</v>
      </c>
      <c r="AE47" s="47">
        <f t="shared" ca="1" si="28"/>
        <v>0</v>
      </c>
      <c r="AF47" s="46"/>
      <c r="AG47" s="48">
        <f t="shared" ca="1" si="29"/>
        <v>0</v>
      </c>
      <c r="AH47" s="49">
        <f t="shared" si="30"/>
        <v>552</v>
      </c>
      <c r="AI47" s="49">
        <f t="shared" ca="1" si="31"/>
        <v>0</v>
      </c>
      <c r="AJ47" s="49">
        <f t="shared" ca="1" si="32"/>
        <v>0</v>
      </c>
      <c r="AK47" s="49">
        <f t="shared" ca="1" si="33"/>
        <v>0</v>
      </c>
      <c r="AL47" s="49">
        <f t="array" aca="1" ref="AL47" ca="1">_xlfn.IFS(R47=0,AE47,R47&lt;0,AE47/-R47,R47&gt;0,AE47/R47)</f>
        <v>0</v>
      </c>
      <c r="AM47" s="50">
        <f t="shared" ca="1" si="34"/>
        <v>0</v>
      </c>
      <c r="AN47" s="51">
        <f t="shared" ca="1" si="35"/>
        <v>0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 t="e">
        <f t="shared" ref="AG48:AN48" ca="1" si="37">AVERAGEIF(AG28:AG47,"&lt;&gt;0",AG28:AG47)</f>
        <v>#DIV/0!</v>
      </c>
      <c r="AH48" s="86">
        <f t="shared" si="37"/>
        <v>617.25</v>
      </c>
      <c r="AI48" s="86" t="e">
        <f t="shared" ca="1" si="37"/>
        <v>#DIV/0!</v>
      </c>
      <c r="AJ48" s="86" t="e">
        <f t="shared" ca="1" si="37"/>
        <v>#DIV/0!</v>
      </c>
      <c r="AK48" s="86" t="e">
        <f t="shared" ca="1" si="37"/>
        <v>#DIV/0!</v>
      </c>
      <c r="AL48" s="86" t="e">
        <f t="shared" ca="1" si="37"/>
        <v>#DIV/0!</v>
      </c>
      <c r="AM48" s="87" t="e">
        <f t="shared" ca="1" si="37"/>
        <v>#DIV/0!</v>
      </c>
      <c r="AN48" s="87" t="e">
        <f t="shared" ca="1" si="37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ca="1">SUM(P28:P47)</f>
        <v>0</v>
      </c>
      <c r="Q49" s="90">
        <f ca="1">SUM(Q28:Q47)</f>
        <v>0</v>
      </c>
      <c r="R49" s="96">
        <f t="shared" ref="R49:W49" ca="1" si="38">SUM(R28:R47)</f>
        <v>0</v>
      </c>
      <c r="S49" s="90">
        <f ca="1">SUM(S28:S47)</f>
        <v>0</v>
      </c>
      <c r="T49" s="90">
        <f ca="1">SUM(T28:T47)</f>
        <v>0</v>
      </c>
      <c r="U49" s="96">
        <f t="shared" ca="1" si="38"/>
        <v>0</v>
      </c>
      <c r="V49" s="97" t="e">
        <f t="shared" ca="1" si="38"/>
        <v>#DIV/0!</v>
      </c>
      <c r="W49" s="90">
        <f t="shared" ca="1" si="38"/>
        <v>0</v>
      </c>
      <c r="X49" s="90">
        <f ca="1">SUM(X28:X47)</f>
        <v>0</v>
      </c>
      <c r="Y49" s="98">
        <f ca="1">IF(U49=0,0,X49/U49)</f>
        <v>0</v>
      </c>
      <c r="Z49" s="90">
        <f t="shared" ref="Z49:AE49" ca="1" si="39">SUM(Z28:Z47)</f>
        <v>0</v>
      </c>
      <c r="AA49" s="90">
        <f t="shared" si="39"/>
        <v>0</v>
      </c>
      <c r="AB49" s="90">
        <f t="shared" si="39"/>
        <v>0</v>
      </c>
      <c r="AC49" s="90">
        <f t="shared" si="39"/>
        <v>0</v>
      </c>
      <c r="AD49" s="90">
        <f t="shared" ca="1" si="39"/>
        <v>0</v>
      </c>
      <c r="AE49" s="90">
        <f t="shared" ca="1" si="39"/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09"/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18">
        <f ca="1">P26+P49</f>
        <v>0</v>
      </c>
      <c r="Q51" s="118">
        <f ca="1">Q26+Q49</f>
        <v>0</v>
      </c>
      <c r="R51" s="121">
        <f ca="1">R26-R49</f>
        <v>0</v>
      </c>
      <c r="S51" s="118">
        <f ca="1">S26+S49</f>
        <v>0</v>
      </c>
      <c r="T51" s="118">
        <f ca="1">T26+T49</f>
        <v>0</v>
      </c>
      <c r="U51" s="121">
        <f t="shared" ref="U51:W51" ca="1" si="40">U26+U49</f>
        <v>0</v>
      </c>
      <c r="V51" s="122" t="e">
        <f t="shared" ca="1" si="40"/>
        <v>#DIV/0!</v>
      </c>
      <c r="W51" s="118">
        <f t="shared" ca="1" si="40"/>
        <v>0</v>
      </c>
      <c r="X51" s="118">
        <f ca="1">X26+X49</f>
        <v>0</v>
      </c>
      <c r="Y51" s="123" t="e">
        <f ca="1">X51/U51</f>
        <v>#DIV/0!</v>
      </c>
      <c r="Z51" s="118">
        <f ca="1">Z26+Z49</f>
        <v>0</v>
      </c>
      <c r="AA51" s="118">
        <f>AA26+AA49</f>
        <v>0</v>
      </c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0">
        <f>'Юнит 30-31.03'!AA53+'Юнит 01-05.04'!AA53</f>
        <v>0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24" priority="42" operator="greaterThan">
      <formula>120</formula>
    </cfRule>
  </conditionalFormatting>
  <conditionalFormatting sqref="AP3:AP7 AP27:AP47 AP50 AP10:AP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{F67EEC64-4359-4CC9-AFEC-9554FD80E17F}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{E12B4F36-5694-4CB8-9799-2200CE4A5998}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{4C02B030-1838-4A48-B2A1-283EBFD6BBD3}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{8CFB6089-44B3-44A0-BFA7-B953394C5F37}</x14:id>
        </ext>
      </extLst>
    </cfRule>
  </conditionalFormatting>
  <conditionalFormatting sqref="U48 U27 U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{1F026F8A-38F9-4348-A387-45170F0AF81A}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{83ABF174-95DB-4C06-B482-D1844CC1847B}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{B1DFB632-9351-4CDB-AF48-F8BC0B094FD9}</x14:id>
        </ext>
      </extLst>
    </cfRule>
  </conditionalFormatting>
  <conditionalFormatting sqref="R50">
    <cfRule type="cellIs" dxfId="323" priority="37" operator="greaterThan">
      <formula>120</formula>
    </cfRule>
  </conditionalFormatting>
  <conditionalFormatting sqref="U50">
    <cfRule type="cellIs" dxfId="322" priority="34" operator="greaterThan">
      <formula>120</formula>
    </cfRule>
  </conditionalFormatting>
  <conditionalFormatting sqref="W50">
    <cfRule type="cellIs" dxfId="321" priority="33" operator="greaterThan">
      <formula>120</formula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{CFE9494F-7838-47EA-A565-B6F428FE4421}</x14:id>
        </ext>
      </extLst>
    </cfRule>
  </conditionalFormatting>
  <conditionalFormatting sqref="AP4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{02CF4564-A879-4652-BF9B-6FFCAF3DB6D4}</x14:id>
        </ext>
      </extLst>
    </cfRule>
  </conditionalFormatting>
  <conditionalFormatting sqref="J8:J9">
    <cfRule type="cellIs" dxfId="320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{E9C7F05B-E2E1-4CC2-ADFB-0CD3E44E7B0B}</x14:id>
        </ext>
      </extLst>
    </cfRule>
  </conditionalFormatting>
  <conditionalFormatting sqref="AL8:AL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{B55D9F6A-3A03-4506-A51C-B93E210A430E}</x14:id>
        </ext>
      </extLst>
    </cfRule>
  </conditionalFormatting>
  <conditionalFormatting sqref="AM8:AN9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{A6C3D486-1858-4531-9036-567E146495D3}</x14:id>
        </ext>
      </extLst>
    </cfRule>
  </conditionalFormatting>
  <conditionalFormatting sqref="AP8:AP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{F0F51971-9F10-4BD3-8134-38694BBE0049}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{315198C4-92D6-45E1-98D1-825A52C632D8}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{E0BDE4CA-F5D1-42CC-B921-28C6B10800CF}</x14:id>
        </ext>
      </extLst>
    </cfRule>
  </conditionalFormatting>
  <conditionalFormatting sqref="N50">
    <cfRule type="cellIs" dxfId="319" priority="21" operator="between">
      <formula>0.000001</formula>
      <formula>25</formula>
    </cfRule>
  </conditionalFormatting>
  <conditionalFormatting sqref="V1 V52:V1048576">
    <cfRule type="cellIs" dxfId="318" priority="18" operator="greaterThan">
      <formula>0.23</formula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{A7D5A506-6EFA-4615-B8E7-A4159B894411}</x14:id>
        </ext>
      </extLst>
    </cfRule>
  </conditionalFormatting>
  <conditionalFormatting sqref="V27 V48 V2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{499E67E2-85EA-46E9-A990-0BE29BCC11FF}</x14:id>
        </ext>
      </extLst>
    </cfRule>
  </conditionalFormatting>
  <conditionalFormatting sqref="V50">
    <cfRule type="cellIs" dxfId="317" priority="17" operator="greaterThan">
      <formula>120</formula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{845472F3-F8DD-4D85-B699-16369F4E89F1}</x14:id>
        </ext>
      </extLst>
    </cfRule>
  </conditionalFormatting>
  <conditionalFormatting sqref="V3:V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{8F3436C0-5383-446A-8454-9E0F6296D4BD}</x14:id>
        </ext>
      </extLst>
    </cfRule>
  </conditionalFormatting>
  <conditionalFormatting sqref="V28:V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{A648509F-6578-41C2-B911-A5AF1192BBAB}</x14:id>
        </ext>
      </extLst>
    </cfRule>
  </conditionalFormatting>
  <conditionalFormatting sqref="V28:V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{E55E8286-2ED9-400F-8908-AAB57D4120A6}</x14:id>
        </ext>
      </extLst>
    </cfRule>
  </conditionalFormatting>
  <conditionalFormatting sqref="AE3:AE7 AE27:AE48 AE50 AE10:AE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{24EAB403-A7EC-480A-BA21-3830AD08D61B}</x14:id>
        </ext>
      </extLst>
    </cfRule>
  </conditionalFormatting>
  <conditionalFormatting sqref="AE3:AE7 AE27:AE48 AE10:AE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{4245919B-6D7D-4FC7-A16C-4AFFA8AEEB8A}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{7283055F-0406-4858-B07D-13A3D3E4EB3A}</x14:id>
        </ext>
      </extLst>
    </cfRule>
  </conditionalFormatting>
  <conditionalFormatting sqref="AE8:AE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{1EF69E87-BF09-4928-B02D-F3F30ACE4DB4}</x14:id>
        </ext>
      </extLst>
    </cfRule>
  </conditionalFormatting>
  <conditionalFormatting sqref="P50">
    <cfRule type="cellIs" dxfId="316" priority="8" operator="greaterThan">
      <formula>120</formula>
    </cfRule>
  </conditionalFormatting>
  <conditionalFormatting sqref="Q50">
    <cfRule type="cellIs" dxfId="315" priority="7" operator="greaterThan">
      <formula>120</formula>
    </cfRule>
  </conditionalFormatting>
  <conditionalFormatting sqref="S50">
    <cfRule type="cellIs" dxfId="314" priority="6" operator="greaterThan">
      <formula>120</formula>
    </cfRule>
  </conditionalFormatting>
  <conditionalFormatting sqref="T50">
    <cfRule type="cellIs" dxfId="313" priority="5" operator="greaterThan">
      <formula>120</formula>
    </cfRule>
  </conditionalFormatting>
  <conditionalFormatting sqref="X50">
    <cfRule type="cellIs" dxfId="312" priority="4" operator="greaterThan">
      <formula>120</formula>
    </cfRule>
  </conditionalFormatting>
  <conditionalFormatting sqref="Z50">
    <cfRule type="cellIs" dxfId="311" priority="3" operator="greaterThan">
      <formula>120</formula>
    </cfRule>
  </conditionalFormatting>
  <conditionalFormatting sqref="AA50">
    <cfRule type="cellIs" dxfId="310" priority="2" operator="greaterThan">
      <formula>120</formula>
    </cfRule>
  </conditionalFormatting>
  <conditionalFormatting sqref="AD50">
    <cfRule type="cellIs" dxfId="309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7EEC64-4359-4CC9-AFEC-9554FD80E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E12B4F36-5694-4CB8-9799-2200CE4A5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C02B030-1838-4A48-B2A1-283EBFD6B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CFB6089-44B3-44A0-BFA7-B953394C5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F026F8A-38F9-4348-A387-45170F0AF8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83ABF174-95DB-4C06-B482-D1844CC184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1DFB632-9351-4CDB-AF48-F8BC0B094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CFE9494F-7838-47EA-A565-B6F428FE44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2CF4564-A879-4652-BF9B-6FFCAF3DB6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9C7F05B-E2E1-4CC2-ADFB-0CD3E44E7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5D9F6A-3A03-4506-A51C-B93E210A4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6C3D486-1858-4531-9036-567E146495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0F51971-9F10-4BD3-8134-38694BBE0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15198C4-92D6-45E1-98D1-825A52C632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E0BDE4CA-F5D1-42CC-B921-28C6B1080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7D5A506-6EFA-4615-B8E7-A4159B89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99E67E2-85EA-46E9-A990-0BE29BCC1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45472F3-F8DD-4D85-B699-16369F4E8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F3436C0-5383-446A-8454-9E0F6296D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A648509F-6578-41C2-B911-A5AF1192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5E8286-2ED9-400F-8908-AAB57D412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4EAB403-A7EC-480A-BA21-3830AD08D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4245919B-6D7D-4FC7-A16C-4AFFA8AEE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283055F-0406-4858-B07D-13A3D3E4EB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EF69E87-BF09-4928-B02D-F3F30ACE4D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54F6-FA31-4A46-8164-F2130F990E17}">
  <dimension ref="A1:AZ57"/>
  <sheetViews>
    <sheetView zoomScale="70" zoomScaleNormal="70" workbookViewId="0">
      <pane xSplit="2" ySplit="2" topLeftCell="S38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2929</v>
      </c>
      <c r="C1" s="3"/>
      <c r="D1" s="4"/>
      <c r="E1" s="4"/>
      <c r="F1" s="4"/>
      <c r="G1" s="4"/>
      <c r="N1" s="281" t="s">
        <v>996</v>
      </c>
      <c r="O1" s="282">
        <v>5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01-05.04'!H:H,'Отчет 01-05.04'!D:D,"Выручка",'Отчет 01-05.04'!E:E,B3)</f>
        <v>0</v>
      </c>
      <c r="Q3" s="39">
        <f ca="1">SUMIFS('Отчет 01-05.04'!H:H,'Отчет 01-05.04'!D:D,"Возврат выручки",'Отчет 01-05.04'!E:E,B3)</f>
        <v>0</v>
      </c>
      <c r="R3" s="40">
        <f t="shared" ref="R3:R24" ca="1" si="1">P3-Q3</f>
        <v>0</v>
      </c>
      <c r="S3" s="41">
        <f ca="1">SUMIFS('Отчет 01-05.04'!P:P,'Отчет 01-05.04'!C:C,"Продажи",'Отчет 01-05.04'!E:E,B3)</f>
        <v>0</v>
      </c>
      <c r="T3" s="42">
        <f ca="1">SUMIFS('Отчет 01-05.04'!P:P,'Отчет 01-05.04'!C:C,"Возвраты",'Отчет 01-05.04'!E:E,B3)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01-05.04'!P:P,'Отчет 01-05.04'!C:C,"Вознаграждение Ozon",'Отчет 01-05.04'!E:E,B3)</f>
        <v>0</v>
      </c>
      <c r="Y3" s="45">
        <f t="shared" ref="Y3:Y24" ca="1" si="4">IF(U3=0,0,X3/U3)</f>
        <v>0</v>
      </c>
      <c r="Z3" s="42">
        <f ca="1">-SUMIFS('Отчет 01-05.04'!P:P,'Отчет 01-05.04'!C:C,"Услуги доставки",'Отчет 01-05.04'!E:E,B3)</f>
        <v>0</v>
      </c>
      <c r="AA3" s="32"/>
      <c r="AB3" s="42"/>
      <c r="AC3" s="42"/>
      <c r="AD3" s="46">
        <f ca="1">IFERROR(U3*1%/$AE$1,0)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01-05.04'!H:H,'Отчет 01-05.04'!D:D,"Выручка",'Отчет 01-05.04'!E:E,B4)</f>
        <v>0</v>
      </c>
      <c r="Q4" s="39">
        <f ca="1">SUMIFS('Отчет 01-05.04'!H:H,'Отчет 01-05.04'!D:D,"Возврат выручки",'Отчет 01-05.04'!E:E,B4)</f>
        <v>0</v>
      </c>
      <c r="R4" s="40">
        <f t="shared" ca="1" si="1"/>
        <v>0</v>
      </c>
      <c r="S4" s="41">
        <f ca="1">SUMIFS('Отчет 01-05.04'!P:P,'Отчет 01-05.04'!C:C,"Продажи",'Отчет 01-05.04'!E:E,B4)</f>
        <v>0</v>
      </c>
      <c r="T4" s="42">
        <f ca="1">SUMIFS('Отчет 01-05.04'!P:P,'Отчет 01-05.04'!C:C,"Возвраты",'Отчет 01-05.04'!E:E,B4)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01-05.04'!P:P,'Отчет 01-05.04'!C:C,"Вознаграждение Ozon",'Отчет 01-05.04'!E:E,B4)</f>
        <v>0</v>
      </c>
      <c r="Y4" s="45">
        <f t="shared" ca="1" si="4"/>
        <v>0</v>
      </c>
      <c r="Z4" s="42">
        <f ca="1">-SUMIFS('Отчет 01-05.04'!P:P,'Отчет 01-05.04'!C:C,"Услуги доставки",'Отчет 01-05.04'!E:E,B4)</f>
        <v>0</v>
      </c>
      <c r="AA4" s="32"/>
      <c r="AB4" s="42"/>
      <c r="AC4" s="42"/>
      <c r="AD4" s="46">
        <f t="shared" ref="AD4:AD24" ca="1" si="17">IFERROR(U4*1%/$AE$1,0)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01-05.04'!H:H,'Отчет 01-05.04'!D:D,"Выручка",'Отчет 01-05.04'!E:E,B5)</f>
        <v>0</v>
      </c>
      <c r="Q5" s="39">
        <f ca="1">SUMIFS('Отчет 01-05.04'!H:H,'Отчет 01-05.04'!D:D,"Возврат выручки",'Отчет 01-05.04'!E:E,B5)</f>
        <v>0</v>
      </c>
      <c r="R5" s="40">
        <f t="shared" ca="1" si="1"/>
        <v>0</v>
      </c>
      <c r="S5" s="41">
        <f ca="1">SUMIFS('Отчет 01-05.04'!P:P,'Отчет 01-05.04'!C:C,"Продажи",'Отчет 01-05.04'!E:E,B5)</f>
        <v>0</v>
      </c>
      <c r="T5" s="42">
        <f ca="1">SUMIFS('Отчет 01-05.04'!P:P,'Отчет 01-05.04'!C:C,"Возвраты",'Отчет 01-05.04'!E:E,B5)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01-05.04'!P:P,'Отчет 01-05.04'!C:C,"Вознаграждение Ozon",'Отчет 01-05.04'!E:E,B5)</f>
        <v>0</v>
      </c>
      <c r="Y5" s="45">
        <f t="shared" ca="1" si="4"/>
        <v>0</v>
      </c>
      <c r="Z5" s="42">
        <f ca="1">-SUMIFS('Отчет 01-05.04'!P:P,'Отчет 01-05.04'!C:C,"Услуги доставки",'Отчет 01-05.04'!E:E,B5)</f>
        <v>0</v>
      </c>
      <c r="AA5" s="32"/>
      <c r="AB5" s="55"/>
      <c r="AC5" s="42"/>
      <c r="AD5" s="46">
        <f t="shared" ca="1" si="17"/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01-05.04'!H:H,'Отчет 01-05.04'!D:D,"Выручка",'Отчет 01-05.04'!E:E,B6)</f>
        <v>0</v>
      </c>
      <c r="Q6" s="39">
        <f ca="1">SUMIFS('Отчет 01-05.04'!H:H,'Отчет 01-05.04'!D:D,"Возврат выручки",'Отчет 01-05.04'!E:E,B6)</f>
        <v>0</v>
      </c>
      <c r="R6" s="40">
        <f t="shared" ca="1" si="1"/>
        <v>0</v>
      </c>
      <c r="S6" s="41">
        <f ca="1">SUMIFS('Отчет 01-05.04'!P:P,'Отчет 01-05.04'!C:C,"Продажи",'Отчет 01-05.04'!E:E,B6)</f>
        <v>0</v>
      </c>
      <c r="T6" s="42">
        <f ca="1">SUMIFS('Отчет 01-05.04'!P:P,'Отчет 01-05.04'!C:C,"Возвраты",'Отчет 01-05.04'!E:E,B6)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01-05.04'!P:P,'Отчет 01-05.04'!C:C,"Вознаграждение Ozon",'Отчет 01-05.04'!E:E,B6)</f>
        <v>0</v>
      </c>
      <c r="Y6" s="45">
        <f t="shared" ca="1" si="4"/>
        <v>0</v>
      </c>
      <c r="Z6" s="42">
        <f ca="1">-SUMIFS('Отчет 01-05.04'!P:P,'Отчет 01-05.04'!C:C,"Услуги доставки",'Отчет 01-05.04'!E:E,B6)</f>
        <v>0</v>
      </c>
      <c r="AA6" s="32"/>
      <c r="AB6" s="55"/>
      <c r="AC6" s="42"/>
      <c r="AD6" s="46">
        <f t="shared" ca="1" si="17"/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01-05.04'!H:H,'Отчет 01-05.04'!D:D,"Выручка",'Отчет 01-05.04'!E:E,B7)</f>
        <v>0</v>
      </c>
      <c r="Q7" s="39">
        <f ca="1">SUMIFS('Отчет 01-05.04'!H:H,'Отчет 01-05.04'!D:D,"Возврат выручки",'Отчет 01-05.04'!E:E,B7)</f>
        <v>0</v>
      </c>
      <c r="R7" s="40">
        <f t="shared" ca="1" si="1"/>
        <v>0</v>
      </c>
      <c r="S7" s="41">
        <f ca="1">SUMIFS('Отчет 01-05.04'!P:P,'Отчет 01-05.04'!C:C,"Продажи",'Отчет 01-05.04'!E:E,B7)</f>
        <v>0</v>
      </c>
      <c r="T7" s="42">
        <f ca="1">SUMIFS('Отчет 01-05.04'!P:P,'Отчет 01-05.04'!C:C,"Возвраты",'Отчет 01-05.04'!E:E,B7)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01-05.04'!P:P,'Отчет 01-05.04'!C:C,"Вознаграждение Ozon",'Отчет 01-05.04'!E:E,B7)</f>
        <v>0</v>
      </c>
      <c r="Y7" s="45">
        <f t="shared" ca="1" si="4"/>
        <v>0</v>
      </c>
      <c r="Z7" s="42">
        <f ca="1">-SUMIFS('Отчет 01-05.04'!P:P,'Отчет 01-05.04'!C:C,"Услуги доставки",'Отчет 01-05.04'!E:E,B7)</f>
        <v>0</v>
      </c>
      <c r="AA7" s="32"/>
      <c r="AB7" s="55"/>
      <c r="AC7" s="42"/>
      <c r="AD7" s="46">
        <f t="shared" ca="1" si="17"/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01-05.04'!H:H,'Отчет 01-05.04'!D:D,"Выручка",'Отчет 01-05.04'!E:E,B8)</f>
        <v>0</v>
      </c>
      <c r="Q8" s="39">
        <f ca="1">SUMIFS('Отчет 01-05.04'!H:H,'Отчет 01-05.04'!D:D,"Возврат выручки",'Отчет 01-05.04'!E:E,B8)</f>
        <v>0</v>
      </c>
      <c r="R8" s="40">
        <f t="shared" ca="1" si="1"/>
        <v>0</v>
      </c>
      <c r="S8" s="41">
        <f ca="1">SUMIFS('Отчет 01-05.04'!P:P,'Отчет 01-05.04'!C:C,"Продажи",'Отчет 01-05.04'!E:E,B8)</f>
        <v>0</v>
      </c>
      <c r="T8" s="42">
        <f ca="1">SUMIFS('Отчет 01-05.04'!P:P,'Отчет 01-05.04'!C:C,"Возвраты",'Отчет 01-05.04'!E:E,B8)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01-05.04'!P:P,'Отчет 01-05.04'!C:C,"Вознаграждение Ozon",'Отчет 01-05.04'!E:E,B8)</f>
        <v>0</v>
      </c>
      <c r="Y8" s="45">
        <f t="shared" ca="1" si="4"/>
        <v>0</v>
      </c>
      <c r="Z8" s="42">
        <f ca="1">-SUMIFS('Отчет 01-05.04'!P:P,'Отчет 01-05.04'!C:C,"Услуги доставки",'Отчет 01-05.04'!E:E,B8)</f>
        <v>0</v>
      </c>
      <c r="AA8" s="32"/>
      <c r="AB8" s="55"/>
      <c r="AC8" s="42"/>
      <c r="AD8" s="46">
        <f t="shared" ca="1" si="17"/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01-05.04'!H:H,'Отчет 01-05.04'!D:D,"Выручка",'Отчет 01-05.04'!E:E,B9)</f>
        <v>0</v>
      </c>
      <c r="Q9" s="39">
        <f ca="1">SUMIFS('Отчет 01-05.04'!H:H,'Отчет 01-05.04'!D:D,"Возврат выручки",'Отчет 01-05.04'!E:E,B9)</f>
        <v>0</v>
      </c>
      <c r="R9" s="40">
        <f t="shared" ca="1" si="1"/>
        <v>0</v>
      </c>
      <c r="S9" s="41">
        <f ca="1">SUMIFS('Отчет 01-05.04'!P:P,'Отчет 01-05.04'!C:C,"Продажи",'Отчет 01-05.04'!E:E,B9)</f>
        <v>0</v>
      </c>
      <c r="T9" s="42">
        <f ca="1">SUMIFS('Отчет 01-05.04'!P:P,'Отчет 01-05.04'!C:C,"Возвраты",'Отчет 01-05.04'!E:E,B9)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01-05.04'!P:P,'Отчет 01-05.04'!C:C,"Вознаграждение Ozon",'Отчет 01-05.04'!E:E,B9)</f>
        <v>0</v>
      </c>
      <c r="Y9" s="45">
        <f t="shared" ca="1" si="4"/>
        <v>0</v>
      </c>
      <c r="Z9" s="42">
        <f ca="1">-SUMIFS('Отчет 01-05.04'!P:P,'Отчет 01-05.04'!C:C,"Услуги доставки",'Отчет 01-05.04'!E:E,B9)</f>
        <v>0</v>
      </c>
      <c r="AA9" s="32"/>
      <c r="AB9" s="55"/>
      <c r="AC9" s="42"/>
      <c r="AD9" s="46">
        <f t="shared" ca="1" si="17"/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01-05.04'!H:H,'Отчет 01-05.04'!D:D,"Выручка",'Отчет 01-05.04'!E:E,B10)</f>
        <v>0</v>
      </c>
      <c r="Q10" s="39">
        <f ca="1">SUMIFS('Отчет 01-05.04'!H:H,'Отчет 01-05.04'!D:D,"Возврат выручки",'Отчет 01-05.04'!E:E,B10)</f>
        <v>0</v>
      </c>
      <c r="R10" s="40">
        <f t="shared" ca="1" si="1"/>
        <v>0</v>
      </c>
      <c r="S10" s="41">
        <f ca="1">SUMIFS('Отчет 01-05.04'!P:P,'Отчет 01-05.04'!C:C,"Продажи",'Отчет 01-05.04'!E:E,B10)</f>
        <v>0</v>
      </c>
      <c r="T10" s="42">
        <f ca="1">SUMIFS('Отчет 01-05.04'!P:P,'Отчет 01-05.04'!C:C,"Возвраты",'Отчет 01-05.04'!E:E,B10)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01-05.04'!P:P,'Отчет 01-05.04'!C:C,"Вознаграждение Ozon",'Отчет 01-05.04'!E:E,B10)</f>
        <v>0</v>
      </c>
      <c r="Y10" s="45">
        <f t="shared" ca="1" si="4"/>
        <v>0</v>
      </c>
      <c r="Z10" s="42">
        <f ca="1">-SUMIFS('Отчет 01-05.04'!P:P,'Отчет 01-05.04'!C:C,"Услуги доставки",'Отчет 01-05.04'!E:E,B10)</f>
        <v>0</v>
      </c>
      <c r="AA10" s="32"/>
      <c r="AB10" s="55"/>
      <c r="AC10" s="42"/>
      <c r="AD10" s="46">
        <f t="shared" ca="1" si="17"/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01-05.04'!H:H,'Отчет 01-05.04'!D:D,"Выручка",'Отчет 01-05.04'!E:E,B11)</f>
        <v>0</v>
      </c>
      <c r="Q11" s="39">
        <f ca="1">SUMIFS('Отчет 01-05.04'!H:H,'Отчет 01-05.04'!D:D,"Возврат выручки",'Отчет 01-05.04'!E:E,B11)</f>
        <v>0</v>
      </c>
      <c r="R11" s="40">
        <f t="shared" ca="1" si="1"/>
        <v>0</v>
      </c>
      <c r="S11" s="41">
        <f ca="1">SUMIFS('Отчет 01-05.04'!P:P,'Отчет 01-05.04'!C:C,"Продажи",'Отчет 01-05.04'!E:E,B11)</f>
        <v>0</v>
      </c>
      <c r="T11" s="42">
        <f ca="1">SUMIFS('Отчет 01-05.04'!P:P,'Отчет 01-05.04'!C:C,"Возвраты",'Отчет 01-05.04'!E:E,B11)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01-05.04'!P:P,'Отчет 01-05.04'!C:C,"Вознаграждение Ozon",'Отчет 01-05.04'!E:E,B11)</f>
        <v>0</v>
      </c>
      <c r="Y11" s="45">
        <f t="shared" ca="1" si="4"/>
        <v>0</v>
      </c>
      <c r="Z11" s="42">
        <f ca="1">-SUMIFS('Отчет 01-05.04'!P:P,'Отчет 01-05.04'!C:C,"Услуги доставки",'Отчет 01-05.04'!E:E,B11)</f>
        <v>0</v>
      </c>
      <c r="AA11" s="32"/>
      <c r="AB11" s="55"/>
      <c r="AC11" s="42"/>
      <c r="AD11" s="46">
        <f t="shared" ca="1" si="17"/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01-05.04'!H:H,'Отчет 01-05.04'!D:D,"Выручка",'Отчет 01-05.04'!E:E,B12)</f>
        <v>0</v>
      </c>
      <c r="Q12" s="39">
        <f ca="1">SUMIFS('Отчет 01-05.04'!H:H,'Отчет 01-05.04'!D:D,"Возврат выручки",'Отчет 01-05.04'!E:E,B12)</f>
        <v>0</v>
      </c>
      <c r="R12" s="40">
        <f t="shared" ca="1" si="1"/>
        <v>0</v>
      </c>
      <c r="S12" s="41">
        <f ca="1">SUMIFS('Отчет 01-05.04'!P:P,'Отчет 01-05.04'!C:C,"Продажи",'Отчет 01-05.04'!E:E,B12)</f>
        <v>0</v>
      </c>
      <c r="T12" s="42">
        <f ca="1">SUMIFS('Отчет 01-05.04'!P:P,'Отчет 01-05.04'!C:C,"Возвраты",'Отчет 01-05.04'!E:E,B12)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01-05.04'!P:P,'Отчет 01-05.04'!C:C,"Вознаграждение Ozon",'Отчет 01-05.04'!E:E,B12)</f>
        <v>0</v>
      </c>
      <c r="Y12" s="45">
        <f t="shared" ca="1" si="4"/>
        <v>0</v>
      </c>
      <c r="Z12" s="42">
        <f ca="1">-SUMIFS('Отчет 01-05.04'!P:P,'Отчет 01-05.04'!C:C,"Услуги доставки",'Отчет 01-05.04'!E:E,B12)</f>
        <v>0</v>
      </c>
      <c r="AA12" s="32"/>
      <c r="AB12" s="55"/>
      <c r="AC12" s="42"/>
      <c r="AD12" s="46">
        <f t="shared" ca="1" si="17"/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01-05.04'!H:H,'Отчет 01-05.04'!D:D,"Выручка",'Отчет 01-05.04'!E:E,B13)</f>
        <v>0</v>
      </c>
      <c r="Q13" s="39">
        <f ca="1">SUMIFS('Отчет 01-05.04'!H:H,'Отчет 01-05.04'!D:D,"Возврат выручки",'Отчет 01-05.04'!E:E,B13)</f>
        <v>0</v>
      </c>
      <c r="R13" s="40">
        <f t="shared" ca="1" si="1"/>
        <v>0</v>
      </c>
      <c r="S13" s="41">
        <f ca="1">SUMIFS('Отчет 01-05.04'!P:P,'Отчет 01-05.04'!C:C,"Продажи",'Отчет 01-05.04'!E:E,B13)</f>
        <v>0</v>
      </c>
      <c r="T13" s="42">
        <f ca="1">SUMIFS('Отчет 01-05.04'!P:P,'Отчет 01-05.04'!C:C,"Возвраты",'Отчет 01-05.04'!E:E,B13)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01-05.04'!P:P,'Отчет 01-05.04'!C:C,"Вознаграждение Ozon",'Отчет 01-05.04'!E:E,B13)</f>
        <v>0</v>
      </c>
      <c r="Y13" s="45">
        <f t="shared" ca="1" si="4"/>
        <v>0</v>
      </c>
      <c r="Z13" s="42">
        <f ca="1">-SUMIFS('Отчет 01-05.04'!P:P,'Отчет 01-05.04'!C:C,"Услуги доставки",'Отчет 01-05.04'!E:E,B13)</f>
        <v>0</v>
      </c>
      <c r="AA13" s="32"/>
      <c r="AB13" s="55"/>
      <c r="AC13" s="42"/>
      <c r="AD13" s="46">
        <f t="shared" ca="1" si="17"/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01-05.04'!H:H,'Отчет 01-05.04'!D:D,"Выручка",'Отчет 01-05.04'!E:E,B14)</f>
        <v>0</v>
      </c>
      <c r="Q14" s="39">
        <f ca="1">SUMIFS('Отчет 01-05.04'!H:H,'Отчет 01-05.04'!D:D,"Возврат выручки",'Отчет 01-05.04'!E:E,B14)</f>
        <v>0</v>
      </c>
      <c r="R14" s="40">
        <f t="shared" ca="1" si="1"/>
        <v>0</v>
      </c>
      <c r="S14" s="41">
        <f ca="1">SUMIFS('Отчет 01-05.04'!P:P,'Отчет 01-05.04'!C:C,"Продажи",'Отчет 01-05.04'!E:E,B14)</f>
        <v>0</v>
      </c>
      <c r="T14" s="42">
        <f ca="1">SUMIFS('Отчет 01-05.04'!P:P,'Отчет 01-05.04'!C:C,"Возвраты",'Отчет 01-05.04'!E:E,B14)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01-05.04'!P:P,'Отчет 01-05.04'!C:C,"Вознаграждение Ozon",'Отчет 01-05.04'!E:E,B14)</f>
        <v>0</v>
      </c>
      <c r="Y14" s="45">
        <f t="shared" ca="1" si="4"/>
        <v>0</v>
      </c>
      <c r="Z14" s="42">
        <f ca="1">-SUMIFS('Отчет 01-05.04'!P:P,'Отчет 01-05.04'!C:C,"Услуги доставки",'Отчет 01-05.04'!E:E,B14)</f>
        <v>0</v>
      </c>
      <c r="AA14" s="32"/>
      <c r="AB14" s="55"/>
      <c r="AC14" s="42"/>
      <c r="AD14" s="46">
        <f t="shared" ca="1" si="17"/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01-05.04'!H:H,'Отчет 01-05.04'!D:D,"Выручка",'Отчет 01-05.04'!E:E,B15)</f>
        <v>0</v>
      </c>
      <c r="Q15" s="39">
        <f ca="1">SUMIFS('Отчет 01-05.04'!H:H,'Отчет 01-05.04'!D:D,"Возврат выручки",'Отчет 01-05.04'!E:E,B15)</f>
        <v>0</v>
      </c>
      <c r="R15" s="40">
        <f t="shared" ca="1" si="1"/>
        <v>0</v>
      </c>
      <c r="S15" s="41">
        <f ca="1">SUMIFS('Отчет 01-05.04'!P:P,'Отчет 01-05.04'!C:C,"Продажи",'Отчет 01-05.04'!E:E,B15)</f>
        <v>0</v>
      </c>
      <c r="T15" s="42">
        <f ca="1">SUMIFS('Отчет 01-05.04'!P:P,'Отчет 01-05.04'!C:C,"Возвраты",'Отчет 01-05.04'!E:E,B15)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01-05.04'!P:P,'Отчет 01-05.04'!C:C,"Вознаграждение Ozon",'Отчет 01-05.04'!E:E,B15)</f>
        <v>0</v>
      </c>
      <c r="Y15" s="45">
        <f t="shared" ca="1" si="4"/>
        <v>0</v>
      </c>
      <c r="Z15" s="42">
        <f ca="1">-SUMIFS('Отчет 01-05.04'!P:P,'Отчет 01-05.04'!C:C,"Услуги доставки",'Отчет 01-05.04'!E:E,B15)</f>
        <v>0</v>
      </c>
      <c r="AA15" s="32"/>
      <c r="AB15" s="55"/>
      <c r="AC15" s="42"/>
      <c r="AD15" s="46">
        <f t="shared" ca="1" si="17"/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01-05.04'!H:H,'Отчет 01-05.04'!D:D,"Выручка",'Отчет 01-05.04'!E:E,B16)</f>
        <v>0</v>
      </c>
      <c r="Q16" s="39">
        <f ca="1">SUMIFS('Отчет 01-05.04'!H:H,'Отчет 01-05.04'!D:D,"Возврат выручки",'Отчет 01-05.04'!E:E,B16)</f>
        <v>0</v>
      </c>
      <c r="R16" s="40">
        <f t="shared" ca="1" si="1"/>
        <v>0</v>
      </c>
      <c r="S16" s="41">
        <f ca="1">SUMIFS('Отчет 01-05.04'!P:P,'Отчет 01-05.04'!C:C,"Продажи",'Отчет 01-05.04'!E:E,B16)</f>
        <v>0</v>
      </c>
      <c r="T16" s="42">
        <f ca="1">SUMIFS('Отчет 01-05.04'!P:P,'Отчет 01-05.04'!C:C,"Возвраты",'Отчет 01-05.04'!E:E,B16)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01-05.04'!P:P,'Отчет 01-05.04'!C:C,"Вознаграждение Ozon",'Отчет 01-05.04'!E:E,B16)</f>
        <v>0</v>
      </c>
      <c r="Y16" s="45">
        <f t="shared" ca="1" si="4"/>
        <v>0</v>
      </c>
      <c r="Z16" s="42">
        <f ca="1">-SUMIFS('Отчет 01-05.04'!P:P,'Отчет 01-05.04'!C:C,"Услуги доставки",'Отчет 01-05.04'!E:E,B16)</f>
        <v>0</v>
      </c>
      <c r="AA16" s="32"/>
      <c r="AB16" s="55"/>
      <c r="AC16" s="42"/>
      <c r="AD16" s="46">
        <f t="shared" ca="1" si="17"/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01-05.04'!H:H,'Отчет 01-05.04'!D:D,"Выручка",'Отчет 01-05.04'!E:E,B17)</f>
        <v>0</v>
      </c>
      <c r="Q17" s="39">
        <f ca="1">SUMIFS('Отчет 01-05.04'!H:H,'Отчет 01-05.04'!D:D,"Возврат выручки",'Отчет 01-05.04'!E:E,B17)</f>
        <v>0</v>
      </c>
      <c r="R17" s="40">
        <f t="shared" ca="1" si="1"/>
        <v>0</v>
      </c>
      <c r="S17" s="41">
        <f ca="1">SUMIFS('Отчет 01-05.04'!P:P,'Отчет 01-05.04'!C:C,"Продажи",'Отчет 01-05.04'!E:E,B17)</f>
        <v>0</v>
      </c>
      <c r="T17" s="42">
        <f ca="1">SUMIFS('Отчет 01-05.04'!P:P,'Отчет 01-05.04'!C:C,"Возвраты",'Отчет 01-05.04'!E:E,B17)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01-05.04'!P:P,'Отчет 01-05.04'!C:C,"Вознаграждение Ozon",'Отчет 01-05.04'!E:E,B17)</f>
        <v>0</v>
      </c>
      <c r="Y17" s="45">
        <f t="shared" ca="1" si="4"/>
        <v>0</v>
      </c>
      <c r="Z17" s="42">
        <f ca="1">-SUMIFS('Отчет 01-05.04'!P:P,'Отчет 01-05.04'!C:C,"Услуги доставки",'Отчет 01-05.04'!E:E,B17)</f>
        <v>0</v>
      </c>
      <c r="AA17" s="32"/>
      <c r="AB17" s="55"/>
      <c r="AC17" s="42"/>
      <c r="AD17" s="46">
        <f t="shared" ca="1" si="17"/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01-05.04'!H:H,'Отчет 01-05.04'!D:D,"Выручка",'Отчет 01-05.04'!E:E,B18)</f>
        <v>0</v>
      </c>
      <c r="Q18" s="39">
        <f ca="1">SUMIFS('Отчет 01-05.04'!H:H,'Отчет 01-05.04'!D:D,"Возврат выручки",'Отчет 01-05.04'!E:E,B18)</f>
        <v>0</v>
      </c>
      <c r="R18" s="40">
        <f t="shared" ca="1" si="1"/>
        <v>0</v>
      </c>
      <c r="S18" s="41">
        <f ca="1">SUMIFS('Отчет 01-05.04'!P:P,'Отчет 01-05.04'!C:C,"Продажи",'Отчет 01-05.04'!E:E,B18)</f>
        <v>0</v>
      </c>
      <c r="T18" s="42">
        <f ca="1">SUMIFS('Отчет 01-05.04'!P:P,'Отчет 01-05.04'!C:C,"Возвраты",'Отчет 01-05.04'!E:E,B18)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01-05.04'!P:P,'Отчет 01-05.04'!C:C,"Вознаграждение Ozon",'Отчет 01-05.04'!E:E,B18)</f>
        <v>0</v>
      </c>
      <c r="Y18" s="45">
        <f t="shared" ca="1" si="4"/>
        <v>0</v>
      </c>
      <c r="Z18" s="42">
        <f ca="1">-SUMIFS('Отчет 01-05.04'!P:P,'Отчет 01-05.04'!C:C,"Услуги доставки",'Отчет 01-05.04'!E:E,B18)</f>
        <v>0</v>
      </c>
      <c r="AA18" s="32"/>
      <c r="AB18" s="55"/>
      <c r="AC18" s="42"/>
      <c r="AD18" s="46">
        <f t="shared" ca="1" si="17"/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01-05.04'!H:H,'Отчет 01-05.04'!D:D,"Выручка",'Отчет 01-05.04'!E:E,B19)</f>
        <v>0</v>
      </c>
      <c r="Q19" s="39">
        <f ca="1">SUMIFS('Отчет 01-05.04'!H:H,'Отчет 01-05.04'!D:D,"Возврат выручки",'Отчет 01-05.04'!E:E,B19)</f>
        <v>0</v>
      </c>
      <c r="R19" s="40">
        <f t="shared" ca="1" si="1"/>
        <v>0</v>
      </c>
      <c r="S19" s="41">
        <f ca="1">SUMIFS('Отчет 01-05.04'!P:P,'Отчет 01-05.04'!C:C,"Продажи",'Отчет 01-05.04'!E:E,B19)</f>
        <v>0</v>
      </c>
      <c r="T19" s="42">
        <f ca="1">SUMIFS('Отчет 01-05.04'!P:P,'Отчет 01-05.04'!C:C,"Возвраты",'Отчет 01-05.04'!E:E,B19)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01-05.04'!P:P,'Отчет 01-05.04'!C:C,"Вознаграждение Ozon",'Отчет 01-05.04'!E:E,B19)</f>
        <v>0</v>
      </c>
      <c r="Y19" s="45">
        <f t="shared" ca="1" si="4"/>
        <v>0</v>
      </c>
      <c r="Z19" s="42">
        <f ca="1">-SUMIFS('Отчет 01-05.04'!P:P,'Отчет 01-05.04'!C:C,"Услуги доставки",'Отчет 01-05.04'!E:E,B19)</f>
        <v>0</v>
      </c>
      <c r="AA19" s="32"/>
      <c r="AB19" s="55"/>
      <c r="AC19" s="42"/>
      <c r="AD19" s="46">
        <f t="shared" ca="1" si="17"/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01-05.04'!H:H,'Отчет 01-05.04'!D:D,"Выручка",'Отчет 01-05.04'!E:E,B20)</f>
        <v>0</v>
      </c>
      <c r="Q20" s="39">
        <f ca="1">SUMIFS('Отчет 01-05.04'!H:H,'Отчет 01-05.04'!D:D,"Возврат выручки",'Отчет 01-05.04'!E:E,B20)</f>
        <v>0</v>
      </c>
      <c r="R20" s="40">
        <f t="shared" ca="1" si="1"/>
        <v>0</v>
      </c>
      <c r="S20" s="41">
        <f ca="1">SUMIFS('Отчет 01-05.04'!P:P,'Отчет 01-05.04'!C:C,"Продажи",'Отчет 01-05.04'!E:E,B20)</f>
        <v>0</v>
      </c>
      <c r="T20" s="42">
        <f ca="1">SUMIFS('Отчет 01-05.04'!P:P,'Отчет 01-05.04'!C:C,"Возвраты",'Отчет 01-05.04'!E:E,B20)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01-05.04'!P:P,'Отчет 01-05.04'!C:C,"Вознаграждение Ozon",'Отчет 01-05.04'!E:E,B20)</f>
        <v>0</v>
      </c>
      <c r="Y20" s="45">
        <f t="shared" ca="1" si="4"/>
        <v>0</v>
      </c>
      <c r="Z20" s="42">
        <f ca="1">-SUMIFS('Отчет 01-05.04'!P:P,'Отчет 01-05.04'!C:C,"Услуги доставки",'Отчет 01-05.04'!E:E,B20)</f>
        <v>0</v>
      </c>
      <c r="AA20" s="32"/>
      <c r="AB20" s="55"/>
      <c r="AC20" s="42"/>
      <c r="AD20" s="46">
        <f t="shared" ca="1" si="17"/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01-05.04'!H:H,'Отчет 01-05.04'!D:D,"Выручка",'Отчет 01-05.04'!E:E,B21)</f>
        <v>0</v>
      </c>
      <c r="Q21" s="39">
        <f ca="1">SUMIFS('Отчет 01-05.04'!H:H,'Отчет 01-05.04'!D:D,"Возврат выручки",'Отчет 01-05.04'!E:E,B21)</f>
        <v>0</v>
      </c>
      <c r="R21" s="40">
        <f t="shared" ca="1" si="1"/>
        <v>0</v>
      </c>
      <c r="S21" s="41">
        <f ca="1">SUMIFS('Отчет 01-05.04'!P:P,'Отчет 01-05.04'!C:C,"Продажи",'Отчет 01-05.04'!E:E,B21)</f>
        <v>0</v>
      </c>
      <c r="T21" s="42">
        <f ca="1">SUMIFS('Отчет 01-05.04'!P:P,'Отчет 01-05.04'!C:C,"Возвраты",'Отчет 01-05.04'!E:E,B21)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01-05.04'!P:P,'Отчет 01-05.04'!C:C,"Вознаграждение Ozon",'Отчет 01-05.04'!E:E,B21)</f>
        <v>0</v>
      </c>
      <c r="Y21" s="45">
        <f t="shared" ca="1" si="4"/>
        <v>0</v>
      </c>
      <c r="Z21" s="42">
        <f ca="1">-SUMIFS('Отчет 01-05.04'!P:P,'Отчет 01-05.04'!C:C,"Услуги доставки",'Отчет 01-05.04'!E:E,B21)</f>
        <v>0</v>
      </c>
      <c r="AA21" s="32"/>
      <c r="AB21" s="55"/>
      <c r="AC21" s="42"/>
      <c r="AD21" s="46">
        <f t="shared" ca="1" si="17"/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01-05.04'!H:H,'Отчет 01-05.04'!D:D,"Выручка",'Отчет 01-05.04'!E:E,B22)</f>
        <v>0</v>
      </c>
      <c r="Q22" s="39">
        <f ca="1">SUMIFS('Отчет 01-05.04'!H:H,'Отчет 01-05.04'!D:D,"Возврат выручки",'Отчет 01-05.04'!E:E,B22)</f>
        <v>0</v>
      </c>
      <c r="R22" s="40">
        <f t="shared" ca="1" si="1"/>
        <v>0</v>
      </c>
      <c r="S22" s="41">
        <f ca="1">SUMIFS('Отчет 01-05.04'!P:P,'Отчет 01-05.04'!C:C,"Продажи",'Отчет 01-05.04'!E:E,B22)</f>
        <v>0</v>
      </c>
      <c r="T22" s="42">
        <f ca="1">SUMIFS('Отчет 01-05.04'!P:P,'Отчет 01-05.04'!C:C,"Возвраты",'Отчет 01-05.04'!E:E,B22)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01-05.04'!P:P,'Отчет 01-05.04'!C:C,"Вознаграждение Ozon",'Отчет 01-05.04'!E:E,B22)</f>
        <v>0</v>
      </c>
      <c r="Y22" s="45">
        <f t="shared" ca="1" si="4"/>
        <v>0</v>
      </c>
      <c r="Z22" s="42">
        <f ca="1">-SUMIFS('Отчет 01-05.04'!P:P,'Отчет 01-05.04'!C:C,"Услуги доставки",'Отчет 01-05.04'!E:E,B22)</f>
        <v>0</v>
      </c>
      <c r="AA22" s="32"/>
      <c r="AB22" s="55"/>
      <c r="AC22" s="42"/>
      <c r="AD22" s="46">
        <f t="shared" ca="1" si="17"/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01-05.04'!H:H,'Отчет 01-05.04'!D:D,"Выручка",'Отчет 01-05.04'!E:E,B23)</f>
        <v>0</v>
      </c>
      <c r="Q23" s="39">
        <f ca="1">SUMIFS('Отчет 01-05.04'!H:H,'Отчет 01-05.04'!D:D,"Возврат выручки",'Отчет 01-05.04'!E:E,B23)</f>
        <v>0</v>
      </c>
      <c r="R23" s="40">
        <f t="shared" ca="1" si="1"/>
        <v>0</v>
      </c>
      <c r="S23" s="41">
        <f ca="1">SUMIFS('Отчет 01-05.04'!P:P,'Отчет 01-05.04'!C:C,"Продажи",'Отчет 01-05.04'!E:E,B23)</f>
        <v>0</v>
      </c>
      <c r="T23" s="42">
        <f ca="1">SUMIFS('Отчет 01-05.04'!P:P,'Отчет 01-05.04'!C:C,"Возвраты",'Отчет 01-05.04'!E:E,B23)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01-05.04'!P:P,'Отчет 01-05.04'!C:C,"Вознаграждение Ozon",'Отчет 01-05.04'!E:E,B23)</f>
        <v>0</v>
      </c>
      <c r="Y23" s="45">
        <f t="shared" ca="1" si="4"/>
        <v>0</v>
      </c>
      <c r="Z23" s="42">
        <f ca="1">-SUMIFS('Отчет 01-05.04'!P:P,'Отчет 01-05.04'!C:C,"Услуги доставки",'Отчет 01-05.04'!E:E,B23)</f>
        <v>0</v>
      </c>
      <c r="AA23" s="32"/>
      <c r="AB23" s="55"/>
      <c r="AC23" s="42"/>
      <c r="AD23" s="46">
        <f t="shared" ca="1" si="17"/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01-05.04'!H:H,'Отчет 01-05.04'!D:D,"Выручка",'Отчет 01-05.04'!E:E,B24)</f>
        <v>0</v>
      </c>
      <c r="Q24" s="39">
        <f ca="1">SUMIFS('Отчет 01-05.04'!H:H,'Отчет 01-05.04'!D:D,"Возврат выручки",'Отчет 01-05.04'!E:E,B24)</f>
        <v>0</v>
      </c>
      <c r="R24" s="40">
        <f t="shared" ca="1" si="1"/>
        <v>0</v>
      </c>
      <c r="S24" s="41">
        <f ca="1">SUMIFS('Отчет 01-05.04'!P:P,'Отчет 01-05.04'!C:C,"Продажи",'Отчет 01-05.04'!E:E,B24)</f>
        <v>0</v>
      </c>
      <c r="T24" s="42">
        <f ca="1">SUMIFS('Отчет 01-05.04'!P:P,'Отчет 01-05.04'!C:C,"Возвраты",'Отчет 01-05.04'!E:E,B24)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01-05.04'!P:P,'Отчет 01-05.04'!C:C,"Вознаграждение Ozon",'Отчет 01-05.04'!E:E,B24)</f>
        <v>0</v>
      </c>
      <c r="Y24" s="45">
        <f t="shared" ca="1" si="4"/>
        <v>0</v>
      </c>
      <c r="Z24" s="42">
        <f ca="1">-SUMIFS('Отчет 01-05.04'!P:P,'Отчет 01-05.04'!C:C,"Услуги доставки",'Отчет 01-05.04'!E:E,B24)</f>
        <v>0</v>
      </c>
      <c r="AA24" s="32"/>
      <c r="AB24" s="55"/>
      <c r="AC24" s="42"/>
      <c r="AD24" s="46">
        <f t="shared" ca="1" si="17"/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>SUM(AA3:AA24)</f>
        <v>0</v>
      </c>
      <c r="AB26" s="64">
        <f t="shared" ref="AB26:AE26" si="20">SUM(AB3:AB24)</f>
        <v>0</v>
      </c>
      <c r="AC26" s="64">
        <f t="shared" si="20"/>
        <v>0</v>
      </c>
      <c r="AD26" s="73">
        <f t="shared" ca="1" si="20"/>
        <v>0</v>
      </c>
      <c r="AE26" s="74">
        <f t="shared" ca="1" si="20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01-05.04'!H:H,'Отчет 01-05.04'!D:D,"Выручка",'Отчет 01-05.04'!E:E,B28)</f>
        <v>0</v>
      </c>
      <c r="Q28" s="39">
        <f ca="1">SUMIFS('Отчет 01-05.04'!H:H,'Отчет 01-05.04'!D:D,"Возврат выручки",'Отчет 01-05.04'!E:E,B28)</f>
        <v>0</v>
      </c>
      <c r="R28" s="40">
        <f t="shared" ref="R28:R47" ca="1" si="24">P28-Q28</f>
        <v>0</v>
      </c>
      <c r="S28" s="41">
        <f ca="1">SUMIFS('Отчет 01-05.04'!P:P,'Отчет 01-05.04'!C:C,"Продажи",'Отчет 01-05.04'!E:E,B28)</f>
        <v>0</v>
      </c>
      <c r="T28" s="42">
        <f ca="1">SUMIFS('Отчет 01-05.04'!P:P,'Отчет 01-05.04'!C:C,"Возвраты",'Отчет 01-05.04'!E:E,B28)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01-05.04'!P:P,'Отчет 01-05.04'!C:C,"Вознаграждение Ozon",'Отчет 01-05.04'!E:E,B28)</f>
        <v>0</v>
      </c>
      <c r="Y28" s="45">
        <f t="shared" ref="Y28:Y47" ca="1" si="28">IF(U28=0,0,X28/U28)</f>
        <v>0</v>
      </c>
      <c r="Z28" s="42">
        <f ca="1">-SUMIFS('Отчет 01-05.04'!P:P,'Отчет 01-05.04'!C:C,"Услуги доставки",'Отчет 01-05.04'!E:E,B28)</f>
        <v>0</v>
      </c>
      <c r="AA28" s="32"/>
      <c r="AB28" s="55"/>
      <c r="AC28" s="42"/>
      <c r="AD28" s="46">
        <f t="shared" ref="AD28:AD47" ca="1" si="29">IFERROR(U28*1%/$AE$1,0)</f>
        <v>0</v>
      </c>
      <c r="AE28" s="47">
        <f t="shared" ref="AE28:AE47" ca="1" si="30">U28-W28-X28-Z28-AA28-AB28-AC28-AD28</f>
        <v>0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6">IF(AG28=0,0,AL28/AG28)</f>
        <v>0</v>
      </c>
      <c r="AN28" s="51">
        <f t="shared" ref="AN28:AN47" ca="1" si="37">IF(AH28=0,0,AL28/AH28)</f>
        <v>0</v>
      </c>
      <c r="AP28" s="53">
        <f t="shared" ref="AP28:AP47" ca="1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01-05.04'!H:H,'Отчет 01-05.04'!D:D,"Выручка",'Отчет 01-05.04'!E:E,B29)</f>
        <v>0</v>
      </c>
      <c r="Q29" s="39">
        <f ca="1">SUMIFS('Отчет 01-05.04'!H:H,'Отчет 01-05.04'!D:D,"Возврат выручки",'Отчет 01-05.04'!E:E,B29)</f>
        <v>0</v>
      </c>
      <c r="R29" s="40">
        <f t="shared" ca="1" si="24"/>
        <v>0</v>
      </c>
      <c r="S29" s="41">
        <f ca="1">SUMIFS('Отчет 01-05.04'!P:P,'Отчет 01-05.04'!C:C,"Продажи",'Отчет 01-05.04'!E:E,B29)</f>
        <v>0</v>
      </c>
      <c r="T29" s="42">
        <f ca="1">SUMIFS('Отчет 01-05.04'!P:P,'Отчет 01-05.04'!C:C,"Возвраты",'Отчет 01-05.04'!E:E,B29)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01-05.04'!P:P,'Отчет 01-05.04'!C:C,"Вознаграждение Ozon",'Отчет 01-05.04'!E:E,B29)</f>
        <v>0</v>
      </c>
      <c r="Y29" s="45">
        <f t="shared" ca="1" si="28"/>
        <v>0</v>
      </c>
      <c r="Z29" s="42">
        <f ca="1">-SUMIFS('Отчет 01-05.04'!P:P,'Отчет 01-05.04'!C:C,"Услуги доставки",'Отчет 01-05.04'!E:E,B29)</f>
        <v>0</v>
      </c>
      <c r="AA29" s="32"/>
      <c r="AB29" s="55"/>
      <c r="AC29" s="42"/>
      <c r="AD29" s="46">
        <f t="shared" ca="1" si="29"/>
        <v>0</v>
      </c>
      <c r="AE29" s="47">
        <f t="shared" ca="1" si="30"/>
        <v>0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>
        <f t="array" aca="1" ref="AL29" ca="1">_xlfn.IFS(R29=0,AE29,R29&lt;0,AE29/-R29,R29&gt;0,AE29/R29)</f>
        <v>0</v>
      </c>
      <c r="AM29" s="50">
        <f t="shared" ca="1" si="36"/>
        <v>0</v>
      </c>
      <c r="AN29" s="51">
        <f t="shared" ca="1" si="37"/>
        <v>0</v>
      </c>
      <c r="AP29" s="53">
        <f t="shared" ca="1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01-05.04'!H:H,'Отчет 01-05.04'!D:D,"Выручка",'Отчет 01-05.04'!E:E,B30)</f>
        <v>0</v>
      </c>
      <c r="Q30" s="39">
        <f ca="1">SUMIFS('Отчет 01-05.04'!H:H,'Отчет 01-05.04'!D:D,"Возврат выручки",'Отчет 01-05.04'!E:E,B30)</f>
        <v>0</v>
      </c>
      <c r="R30" s="40">
        <f t="shared" ca="1" si="24"/>
        <v>0</v>
      </c>
      <c r="S30" s="41">
        <f ca="1">SUMIFS('Отчет 01-05.04'!P:P,'Отчет 01-05.04'!C:C,"Продажи",'Отчет 01-05.04'!E:E,B30)</f>
        <v>0</v>
      </c>
      <c r="T30" s="42">
        <f ca="1">SUMIFS('Отчет 01-05.04'!P:P,'Отчет 01-05.04'!C:C,"Возвраты",'Отчет 01-05.04'!E:E,B30)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01-05.04'!P:P,'Отчет 01-05.04'!C:C,"Вознаграждение Ozon",'Отчет 01-05.04'!E:E,B30)</f>
        <v>0</v>
      </c>
      <c r="Y30" s="45">
        <f t="shared" ca="1" si="28"/>
        <v>0</v>
      </c>
      <c r="Z30" s="42">
        <f ca="1">-SUMIFS('Отчет 01-05.04'!P:P,'Отчет 01-05.04'!C:C,"Услуги доставки",'Отчет 01-05.04'!E:E,B30)</f>
        <v>0</v>
      </c>
      <c r="AA30" s="32"/>
      <c r="AB30" s="55"/>
      <c r="AC30" s="42"/>
      <c r="AD30" s="46">
        <f t="shared" ca="1" si="29"/>
        <v>0</v>
      </c>
      <c r="AE30" s="47">
        <f t="shared" ca="1" si="30"/>
        <v>0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>
        <f t="array" aca="1" ref="AL30" ca="1">_xlfn.IFS(R30=0,AE30,R30&lt;0,AE30/-R30,R30&gt;0,AE30/R30)</f>
        <v>0</v>
      </c>
      <c r="AM30" s="50">
        <f t="shared" ca="1" si="36"/>
        <v>0</v>
      </c>
      <c r="AN30" s="51">
        <f t="shared" ca="1" si="37"/>
        <v>0</v>
      </c>
      <c r="AP30" s="53">
        <f t="shared" ca="1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01-05.04'!H:H,'Отчет 01-05.04'!D:D,"Выручка",'Отчет 01-05.04'!E:E,B31)</f>
        <v>0</v>
      </c>
      <c r="Q31" s="39">
        <f ca="1">SUMIFS('Отчет 01-05.04'!H:H,'Отчет 01-05.04'!D:D,"Возврат выручки",'Отчет 01-05.04'!E:E,B31)</f>
        <v>0</v>
      </c>
      <c r="R31" s="40">
        <f t="shared" ca="1" si="24"/>
        <v>0</v>
      </c>
      <c r="S31" s="41">
        <f ca="1">SUMIFS('Отчет 01-05.04'!P:P,'Отчет 01-05.04'!C:C,"Продажи",'Отчет 01-05.04'!E:E,B31)</f>
        <v>0</v>
      </c>
      <c r="T31" s="42">
        <f ca="1">SUMIFS('Отчет 01-05.04'!P:P,'Отчет 01-05.04'!C:C,"Возвраты",'Отчет 01-05.04'!E:E,B31)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01-05.04'!P:P,'Отчет 01-05.04'!C:C,"Вознаграждение Ozon",'Отчет 01-05.04'!E:E,B31)</f>
        <v>0</v>
      </c>
      <c r="Y31" s="45">
        <f t="shared" ca="1" si="28"/>
        <v>0</v>
      </c>
      <c r="Z31" s="42">
        <f ca="1">-SUMIFS('Отчет 01-05.04'!P:P,'Отчет 01-05.04'!C:C,"Услуги доставки",'Отчет 01-05.04'!E:E,B31)</f>
        <v>0</v>
      </c>
      <c r="AA31" s="32"/>
      <c r="AB31" s="55"/>
      <c r="AC31" s="42"/>
      <c r="AD31" s="46">
        <f t="shared" ca="1" si="29"/>
        <v>0</v>
      </c>
      <c r="AE31" s="47">
        <f t="shared" ca="1" si="30"/>
        <v>0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>
        <f t="array" aca="1" ref="AL31" ca="1">_xlfn.IFS(R31=0,AE31,R31&lt;0,AE31/-R31,R31&gt;0,AE31/R31)</f>
        <v>0</v>
      </c>
      <c r="AM31" s="50">
        <f t="shared" ca="1" si="36"/>
        <v>0</v>
      </c>
      <c r="AN31" s="51">
        <f t="shared" ca="1" si="37"/>
        <v>0</v>
      </c>
      <c r="AP31" s="53">
        <f t="shared" ca="1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01-05.04'!H:H,'Отчет 01-05.04'!D:D,"Выручка",'Отчет 01-05.04'!E:E,B32)</f>
        <v>0</v>
      </c>
      <c r="Q32" s="39">
        <f ca="1">SUMIFS('Отчет 01-05.04'!H:H,'Отчет 01-05.04'!D:D,"Возврат выручки",'Отчет 01-05.04'!E:E,B32)</f>
        <v>0</v>
      </c>
      <c r="R32" s="40">
        <f t="shared" ca="1" si="24"/>
        <v>0</v>
      </c>
      <c r="S32" s="41">
        <f ca="1">SUMIFS('Отчет 01-05.04'!P:P,'Отчет 01-05.04'!C:C,"Продажи",'Отчет 01-05.04'!E:E,B32)</f>
        <v>0</v>
      </c>
      <c r="T32" s="42">
        <f ca="1">SUMIFS('Отчет 01-05.04'!P:P,'Отчет 01-05.04'!C:C,"Возвраты",'Отчет 01-05.04'!E:E,B32)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01-05.04'!P:P,'Отчет 01-05.04'!C:C,"Вознаграждение Ozon",'Отчет 01-05.04'!E:E,B32)</f>
        <v>0</v>
      </c>
      <c r="Y32" s="45">
        <f t="shared" ca="1" si="28"/>
        <v>0</v>
      </c>
      <c r="Z32" s="42">
        <f ca="1">-SUMIFS('Отчет 01-05.04'!P:P,'Отчет 01-05.04'!C:C,"Услуги доставки",'Отчет 01-05.04'!E:E,B32)</f>
        <v>0</v>
      </c>
      <c r="AA32" s="32"/>
      <c r="AB32" s="55"/>
      <c r="AC32" s="42"/>
      <c r="AD32" s="46">
        <f t="shared" ca="1" si="29"/>
        <v>0</v>
      </c>
      <c r="AE32" s="47">
        <f t="shared" ca="1" si="30"/>
        <v>0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>
        <f t="array" aca="1" ref="AL32" ca="1">_xlfn.IFS(R32=0,AE32,R32&lt;0,AE32/-R32,R32&gt;0,AE32/R32)</f>
        <v>0</v>
      </c>
      <c r="AM32" s="50">
        <f t="shared" ca="1" si="36"/>
        <v>0</v>
      </c>
      <c r="AN32" s="51">
        <f t="shared" ca="1" si="37"/>
        <v>0</v>
      </c>
      <c r="AP32" s="53">
        <f t="shared" ca="1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01-05.04'!H:H,'Отчет 01-05.04'!D:D,"Выручка",'Отчет 01-05.04'!E:E,B33)</f>
        <v>0</v>
      </c>
      <c r="Q33" s="39">
        <f ca="1">SUMIFS('Отчет 01-05.04'!H:H,'Отчет 01-05.04'!D:D,"Возврат выручки",'Отчет 01-05.04'!E:E,B33)</f>
        <v>0</v>
      </c>
      <c r="R33" s="40">
        <f t="shared" ca="1" si="24"/>
        <v>0</v>
      </c>
      <c r="S33" s="41">
        <f ca="1">SUMIFS('Отчет 01-05.04'!P:P,'Отчет 01-05.04'!C:C,"Продажи",'Отчет 01-05.04'!E:E,B33)</f>
        <v>0</v>
      </c>
      <c r="T33" s="42">
        <f ca="1">SUMIFS('Отчет 01-05.04'!P:P,'Отчет 01-05.04'!C:C,"Возвраты",'Отчет 01-05.04'!E:E,B33)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01-05.04'!P:P,'Отчет 01-05.04'!C:C,"Вознаграждение Ozon",'Отчет 01-05.04'!E:E,B33)</f>
        <v>0</v>
      </c>
      <c r="Y33" s="45">
        <f t="shared" ca="1" si="28"/>
        <v>0</v>
      </c>
      <c r="Z33" s="42">
        <f ca="1">-SUMIFS('Отчет 01-05.04'!P:P,'Отчет 01-05.04'!C:C,"Услуги доставки",'Отчет 01-05.04'!E:E,B33)</f>
        <v>0</v>
      </c>
      <c r="AA33" s="32"/>
      <c r="AB33" s="55"/>
      <c r="AC33" s="42"/>
      <c r="AD33" s="46">
        <f t="shared" ca="1" si="29"/>
        <v>0</v>
      </c>
      <c r="AE33" s="47">
        <f t="shared" ca="1" si="30"/>
        <v>0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>
        <f t="array" aca="1" ref="AL33" ca="1">_xlfn.IFS(R33=0,AE33,R33&lt;0,AE33/-R33,R33&gt;0,AE33/R33)</f>
        <v>0</v>
      </c>
      <c r="AM33" s="50">
        <f t="shared" ca="1" si="36"/>
        <v>0</v>
      </c>
      <c r="AN33" s="51">
        <f t="shared" ca="1" si="37"/>
        <v>0</v>
      </c>
      <c r="AP33" s="53">
        <f t="shared" ca="1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01-05.04'!H:H,'Отчет 01-05.04'!D:D,"Выручка",'Отчет 01-05.04'!E:E,B34)</f>
        <v>0</v>
      </c>
      <c r="Q34" s="39">
        <f ca="1">SUMIFS('Отчет 01-05.04'!H:H,'Отчет 01-05.04'!D:D,"Возврат выручки",'Отчет 01-05.04'!E:E,B34)</f>
        <v>0</v>
      </c>
      <c r="R34" s="40">
        <f t="shared" ca="1" si="24"/>
        <v>0</v>
      </c>
      <c r="S34" s="41">
        <f ca="1">SUMIFS('Отчет 01-05.04'!P:P,'Отчет 01-05.04'!C:C,"Продажи",'Отчет 01-05.04'!E:E,B34)</f>
        <v>0</v>
      </c>
      <c r="T34" s="42">
        <f ca="1">SUMIFS('Отчет 01-05.04'!P:P,'Отчет 01-05.04'!C:C,"Возвраты",'Отчет 01-05.04'!E:E,B34)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01-05.04'!P:P,'Отчет 01-05.04'!C:C,"Вознаграждение Ozon",'Отчет 01-05.04'!E:E,B34)</f>
        <v>0</v>
      </c>
      <c r="Y34" s="45">
        <f t="shared" ca="1" si="28"/>
        <v>0</v>
      </c>
      <c r="Z34" s="42">
        <f ca="1">-SUMIFS('Отчет 01-05.04'!P:P,'Отчет 01-05.04'!C:C,"Услуги доставки",'Отчет 01-05.04'!E:E,B34)</f>
        <v>0</v>
      </c>
      <c r="AA34" s="32"/>
      <c r="AB34" s="55"/>
      <c r="AC34" s="42"/>
      <c r="AD34" s="46">
        <f t="shared" ca="1" si="29"/>
        <v>0</v>
      </c>
      <c r="AE34" s="47">
        <f t="shared" ca="1" si="30"/>
        <v>0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>
        <f t="array" aca="1" ref="AL34" ca="1">_xlfn.IFS(R34=0,AE34,R34&lt;0,AE34/-R34,R34&gt;0,AE34/R34)</f>
        <v>0</v>
      </c>
      <c r="AM34" s="50">
        <f t="shared" ca="1" si="36"/>
        <v>0</v>
      </c>
      <c r="AN34" s="51">
        <f t="shared" ca="1" si="37"/>
        <v>0</v>
      </c>
      <c r="AP34" s="53">
        <f t="shared" ca="1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01-05.04'!H:H,'Отчет 01-05.04'!D:D,"Выручка",'Отчет 01-05.04'!E:E,B35)</f>
        <v>0</v>
      </c>
      <c r="Q35" s="39">
        <f ca="1">SUMIFS('Отчет 01-05.04'!H:H,'Отчет 01-05.04'!D:D,"Возврат выручки",'Отчет 01-05.04'!E:E,B35)</f>
        <v>0</v>
      </c>
      <c r="R35" s="40">
        <f t="shared" ca="1" si="24"/>
        <v>0</v>
      </c>
      <c r="S35" s="41">
        <f ca="1">SUMIFS('Отчет 01-05.04'!P:P,'Отчет 01-05.04'!C:C,"Продажи",'Отчет 01-05.04'!E:E,B35)</f>
        <v>0</v>
      </c>
      <c r="T35" s="42">
        <f ca="1">SUMIFS('Отчет 01-05.04'!P:P,'Отчет 01-05.04'!C:C,"Возвраты",'Отчет 01-05.04'!E:E,B35)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01-05.04'!P:P,'Отчет 01-05.04'!C:C,"Вознаграждение Ozon",'Отчет 01-05.04'!E:E,B35)</f>
        <v>0</v>
      </c>
      <c r="Y35" s="45">
        <f t="shared" ca="1" si="28"/>
        <v>0</v>
      </c>
      <c r="Z35" s="42">
        <f ca="1">-SUMIFS('Отчет 01-05.04'!P:P,'Отчет 01-05.04'!C:C,"Услуги доставки",'Отчет 01-05.04'!E:E,B35)</f>
        <v>0</v>
      </c>
      <c r="AA35" s="32"/>
      <c r="AB35" s="55"/>
      <c r="AC35" s="42"/>
      <c r="AD35" s="46">
        <f t="shared" ca="1" si="29"/>
        <v>0</v>
      </c>
      <c r="AE35" s="47">
        <f t="shared" ca="1" si="30"/>
        <v>0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>
        <f t="array" aca="1" ref="AL35" ca="1">_xlfn.IFS(R35=0,AE35,R35&lt;0,AE35/-R35,R35&gt;0,AE35/R35)</f>
        <v>0</v>
      </c>
      <c r="AM35" s="50">
        <f t="shared" ca="1" si="36"/>
        <v>0</v>
      </c>
      <c r="AN35" s="51">
        <f t="shared" ca="1" si="37"/>
        <v>0</v>
      </c>
      <c r="AP35" s="53">
        <f t="shared" ca="1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01-05.04'!H:H,'Отчет 01-05.04'!D:D,"Выручка",'Отчет 01-05.04'!E:E,B36)</f>
        <v>0</v>
      </c>
      <c r="Q36" s="39">
        <f ca="1">SUMIFS('Отчет 01-05.04'!H:H,'Отчет 01-05.04'!D:D,"Возврат выручки",'Отчет 01-05.04'!E:E,B36)</f>
        <v>0</v>
      </c>
      <c r="R36" s="40">
        <f t="shared" ca="1" si="24"/>
        <v>0</v>
      </c>
      <c r="S36" s="41">
        <f ca="1">SUMIFS('Отчет 01-05.04'!P:P,'Отчет 01-05.04'!C:C,"Продажи",'Отчет 01-05.04'!E:E,B36)</f>
        <v>0</v>
      </c>
      <c r="T36" s="42">
        <f ca="1">SUMIFS('Отчет 01-05.04'!P:P,'Отчет 01-05.04'!C:C,"Возвраты",'Отчет 01-05.04'!E:E,B36)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01-05.04'!P:P,'Отчет 01-05.04'!C:C,"Вознаграждение Ozon",'Отчет 01-05.04'!E:E,B36)</f>
        <v>0</v>
      </c>
      <c r="Y36" s="45">
        <f t="shared" ca="1" si="28"/>
        <v>0</v>
      </c>
      <c r="Z36" s="42">
        <f ca="1">-SUMIFS('Отчет 01-05.04'!P:P,'Отчет 01-05.04'!C:C,"Услуги доставки",'Отчет 01-05.04'!E:E,B36)</f>
        <v>0</v>
      </c>
      <c r="AA36" s="32"/>
      <c r="AB36" s="55"/>
      <c r="AC36" s="42"/>
      <c r="AD36" s="46">
        <f t="shared" ca="1" si="29"/>
        <v>0</v>
      </c>
      <c r="AE36" s="47">
        <f t="shared" ca="1" si="30"/>
        <v>0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>
        <f t="array" aca="1" ref="AL36" ca="1">_xlfn.IFS(R36=0,AE36,R36&lt;0,AE36/-R36,R36&gt;0,AE36/R36)</f>
        <v>0</v>
      </c>
      <c r="AM36" s="50">
        <f t="shared" ca="1" si="36"/>
        <v>0</v>
      </c>
      <c r="AN36" s="51">
        <f t="shared" ca="1" si="37"/>
        <v>0</v>
      </c>
      <c r="AP36" s="53">
        <f t="shared" ca="1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01-05.04'!H:H,'Отчет 01-05.04'!D:D,"Выручка",'Отчет 01-05.04'!E:E,B37)</f>
        <v>0</v>
      </c>
      <c r="Q37" s="39">
        <f ca="1">SUMIFS('Отчет 01-05.04'!H:H,'Отчет 01-05.04'!D:D,"Возврат выручки",'Отчет 01-05.04'!E:E,B37)</f>
        <v>0</v>
      </c>
      <c r="R37" s="40">
        <f t="shared" ca="1" si="24"/>
        <v>0</v>
      </c>
      <c r="S37" s="41">
        <f ca="1">SUMIFS('Отчет 01-05.04'!P:P,'Отчет 01-05.04'!C:C,"Продажи",'Отчет 01-05.04'!E:E,B37)</f>
        <v>0</v>
      </c>
      <c r="T37" s="42">
        <f ca="1">SUMIFS('Отчет 01-05.04'!P:P,'Отчет 01-05.04'!C:C,"Возвраты",'Отчет 01-05.04'!E:E,B37)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01-05.04'!P:P,'Отчет 01-05.04'!C:C,"Вознаграждение Ozon",'Отчет 01-05.04'!E:E,B37)</f>
        <v>0</v>
      </c>
      <c r="Y37" s="45">
        <f t="shared" ca="1" si="28"/>
        <v>0</v>
      </c>
      <c r="Z37" s="42">
        <f ca="1">-SUMIFS('Отчет 01-05.04'!P:P,'Отчет 01-05.04'!C:C,"Услуги доставки",'Отчет 01-05.04'!E:E,B37)</f>
        <v>0</v>
      </c>
      <c r="AA37" s="32"/>
      <c r="AB37" s="55"/>
      <c r="AC37" s="42"/>
      <c r="AD37" s="46">
        <f t="shared" ca="1" si="29"/>
        <v>0</v>
      </c>
      <c r="AE37" s="47">
        <f t="shared" ca="1" si="30"/>
        <v>0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>
        <f t="array" aca="1" ref="AL37" ca="1">_xlfn.IFS(R37=0,AE37,R37&lt;0,AE37/-R37,R37&gt;0,AE37/R37)</f>
        <v>0</v>
      </c>
      <c r="AM37" s="50">
        <f t="shared" ca="1" si="36"/>
        <v>0</v>
      </c>
      <c r="AN37" s="51">
        <f t="shared" ca="1" si="37"/>
        <v>0</v>
      </c>
      <c r="AP37" s="53">
        <f t="shared" ca="1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01-05.04'!H:H,'Отчет 01-05.04'!D:D,"Выручка",'Отчет 01-05.04'!E:E,B38)</f>
        <v>0</v>
      </c>
      <c r="Q38" s="39">
        <f ca="1">SUMIFS('Отчет 01-05.04'!H:H,'Отчет 01-05.04'!D:D,"Возврат выручки",'Отчет 01-05.04'!E:E,B38)</f>
        <v>0</v>
      </c>
      <c r="R38" s="40">
        <f t="shared" ca="1" si="24"/>
        <v>0</v>
      </c>
      <c r="S38" s="41">
        <f ca="1">SUMIFS('Отчет 01-05.04'!P:P,'Отчет 01-05.04'!C:C,"Продажи",'Отчет 01-05.04'!E:E,B38)</f>
        <v>0</v>
      </c>
      <c r="T38" s="42">
        <f ca="1">SUMIFS('Отчет 01-05.04'!P:P,'Отчет 01-05.04'!C:C,"Возвраты",'Отчет 01-05.04'!E:E,B38)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01-05.04'!P:P,'Отчет 01-05.04'!C:C,"Вознаграждение Ozon",'Отчет 01-05.04'!E:E,B38)</f>
        <v>0</v>
      </c>
      <c r="Y38" s="45">
        <f t="shared" ca="1" si="28"/>
        <v>0</v>
      </c>
      <c r="Z38" s="42">
        <f ca="1">-SUMIFS('Отчет 01-05.04'!P:P,'Отчет 01-05.04'!C:C,"Услуги доставки",'Отчет 01-05.04'!E:E,B38)</f>
        <v>0</v>
      </c>
      <c r="AA38" s="32"/>
      <c r="AB38" s="55"/>
      <c r="AC38" s="42"/>
      <c r="AD38" s="46">
        <f t="shared" ca="1" si="29"/>
        <v>0</v>
      </c>
      <c r="AE38" s="47">
        <f t="shared" ca="1" si="30"/>
        <v>0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>
        <f t="array" aca="1" ref="AL38" ca="1">_xlfn.IFS(R38=0,AE38,R38&lt;0,AE38/-R38,R38&gt;0,AE38/R38)</f>
        <v>0</v>
      </c>
      <c r="AM38" s="50">
        <f t="shared" ca="1" si="36"/>
        <v>0</v>
      </c>
      <c r="AN38" s="51">
        <f t="shared" ca="1" si="37"/>
        <v>0</v>
      </c>
      <c r="AP38" s="53">
        <f t="shared" ca="1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01-05.04'!H:H,'Отчет 01-05.04'!D:D,"Выручка",'Отчет 01-05.04'!E:E,B39)</f>
        <v>0</v>
      </c>
      <c r="Q39" s="39">
        <f ca="1">SUMIFS('Отчет 01-05.04'!H:H,'Отчет 01-05.04'!D:D,"Возврат выручки",'Отчет 01-05.04'!E:E,B39)</f>
        <v>0</v>
      </c>
      <c r="R39" s="40">
        <f t="shared" ca="1" si="24"/>
        <v>0</v>
      </c>
      <c r="S39" s="41">
        <f ca="1">SUMIFS('Отчет 01-05.04'!P:P,'Отчет 01-05.04'!C:C,"Продажи",'Отчет 01-05.04'!E:E,B39)</f>
        <v>0</v>
      </c>
      <c r="T39" s="42">
        <f ca="1">SUMIFS('Отчет 01-05.04'!P:P,'Отчет 01-05.04'!C:C,"Возвраты",'Отчет 01-05.04'!E:E,B39)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01-05.04'!P:P,'Отчет 01-05.04'!C:C,"Вознаграждение Ozon",'Отчет 01-05.04'!E:E,B39)</f>
        <v>0</v>
      </c>
      <c r="Y39" s="45">
        <f t="shared" ca="1" si="28"/>
        <v>0</v>
      </c>
      <c r="Z39" s="42">
        <f ca="1">-SUMIFS('Отчет 01-05.04'!P:P,'Отчет 01-05.04'!C:C,"Услуги доставки",'Отчет 01-05.04'!E:E,B39)</f>
        <v>0</v>
      </c>
      <c r="AA39" s="32"/>
      <c r="AB39" s="55"/>
      <c r="AC39" s="42"/>
      <c r="AD39" s="46">
        <f t="shared" ca="1" si="29"/>
        <v>0</v>
      </c>
      <c r="AE39" s="47">
        <f t="shared" ca="1" si="30"/>
        <v>0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>
        <f t="array" aca="1" ref="AL39" ca="1">_xlfn.IFS(R39=0,AE39,R39&lt;0,AE39/-R39,R39&gt;0,AE39/R39)</f>
        <v>0</v>
      </c>
      <c r="AM39" s="50">
        <f t="shared" ca="1" si="36"/>
        <v>0</v>
      </c>
      <c r="AN39" s="51">
        <f t="shared" ca="1" si="37"/>
        <v>0</v>
      </c>
      <c r="AP39" s="53">
        <f t="shared" ca="1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01-05.04'!H:H,'Отчет 01-05.04'!D:D,"Выручка",'Отчет 01-05.04'!E:E,B40)</f>
        <v>0</v>
      </c>
      <c r="Q40" s="39">
        <f ca="1">SUMIFS('Отчет 01-05.04'!H:H,'Отчет 01-05.04'!D:D,"Возврат выручки",'Отчет 01-05.04'!E:E,B40)</f>
        <v>0</v>
      </c>
      <c r="R40" s="40">
        <f t="shared" ca="1" si="24"/>
        <v>0</v>
      </c>
      <c r="S40" s="41">
        <f ca="1">SUMIFS('Отчет 01-05.04'!P:P,'Отчет 01-05.04'!C:C,"Продажи",'Отчет 01-05.04'!E:E,B40)</f>
        <v>0</v>
      </c>
      <c r="T40" s="42">
        <f ca="1">SUMIFS('Отчет 01-05.04'!P:P,'Отчет 01-05.04'!C:C,"Возвраты",'Отчет 01-05.04'!E:E,B40)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01-05.04'!P:P,'Отчет 01-05.04'!C:C,"Вознаграждение Ozon",'Отчет 01-05.04'!E:E,B40)</f>
        <v>0</v>
      </c>
      <c r="Y40" s="45">
        <f t="shared" ca="1" si="28"/>
        <v>0</v>
      </c>
      <c r="Z40" s="42">
        <f ca="1">-SUMIFS('Отчет 01-05.04'!P:P,'Отчет 01-05.04'!C:C,"Услуги доставки",'Отчет 01-05.04'!E:E,B40)</f>
        <v>0</v>
      </c>
      <c r="AA40" s="32"/>
      <c r="AB40" s="55"/>
      <c r="AC40" s="42"/>
      <c r="AD40" s="46">
        <f t="shared" ca="1" si="29"/>
        <v>0</v>
      </c>
      <c r="AE40" s="47">
        <f t="shared" ca="1" si="30"/>
        <v>0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>
        <f t="array" aca="1" ref="AL40" ca="1">_xlfn.IFS(R40=0,AE40,R40&lt;0,AE40/-R40,R40&gt;0,AE40/R40)</f>
        <v>0</v>
      </c>
      <c r="AM40" s="50">
        <f t="shared" ca="1" si="36"/>
        <v>0</v>
      </c>
      <c r="AN40" s="51">
        <f t="shared" ca="1" si="37"/>
        <v>0</v>
      </c>
      <c r="AP40" s="53">
        <f t="shared" ca="1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01-05.04'!H:H,'Отчет 01-05.04'!D:D,"Выручка",'Отчет 01-05.04'!E:E,B41)</f>
        <v>0</v>
      </c>
      <c r="Q41" s="39">
        <f ca="1">SUMIFS('Отчет 01-05.04'!H:H,'Отчет 01-05.04'!D:D,"Возврат выручки",'Отчет 01-05.04'!E:E,B41)</f>
        <v>0</v>
      </c>
      <c r="R41" s="40">
        <f t="shared" ca="1" si="24"/>
        <v>0</v>
      </c>
      <c r="S41" s="41">
        <f ca="1">SUMIFS('Отчет 01-05.04'!P:P,'Отчет 01-05.04'!C:C,"Продажи",'Отчет 01-05.04'!E:E,B41)</f>
        <v>0</v>
      </c>
      <c r="T41" s="42">
        <f ca="1">SUMIFS('Отчет 01-05.04'!P:P,'Отчет 01-05.04'!C:C,"Возвраты",'Отчет 01-05.04'!E:E,B41)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01-05.04'!P:P,'Отчет 01-05.04'!C:C,"Вознаграждение Ozon",'Отчет 01-05.04'!E:E,B41)</f>
        <v>0</v>
      </c>
      <c r="Y41" s="45">
        <f t="shared" ca="1" si="28"/>
        <v>0</v>
      </c>
      <c r="Z41" s="42">
        <f ca="1">-SUMIFS('Отчет 01-05.04'!P:P,'Отчет 01-05.04'!C:C,"Услуги доставки",'Отчет 01-05.04'!E:E,B41)</f>
        <v>0</v>
      </c>
      <c r="AA41" s="32"/>
      <c r="AB41" s="55"/>
      <c r="AC41" s="42"/>
      <c r="AD41" s="46">
        <f t="shared" ca="1" si="29"/>
        <v>0</v>
      </c>
      <c r="AE41" s="47">
        <f t="shared" ca="1" si="30"/>
        <v>0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>
        <f t="array" aca="1" ref="AL41" ca="1">_xlfn.IFS(R41=0,AE41,R41&lt;0,AE41/-R41,R41&gt;0,AE41/R41)</f>
        <v>0</v>
      </c>
      <c r="AM41" s="50">
        <f t="shared" ca="1" si="36"/>
        <v>0</v>
      </c>
      <c r="AN41" s="51">
        <f t="shared" ca="1" si="37"/>
        <v>0</v>
      </c>
      <c r="AP41" s="53">
        <f t="shared" ca="1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01-05.04'!H:H,'Отчет 01-05.04'!D:D,"Выручка",'Отчет 01-05.04'!E:E,B42)</f>
        <v>0</v>
      </c>
      <c r="Q42" s="39">
        <f ca="1">SUMIFS('Отчет 01-05.04'!H:H,'Отчет 01-05.04'!D:D,"Возврат выручки",'Отчет 01-05.04'!E:E,B42)</f>
        <v>0</v>
      </c>
      <c r="R42" s="40">
        <f t="shared" ca="1" si="24"/>
        <v>0</v>
      </c>
      <c r="S42" s="41">
        <f ca="1">SUMIFS('Отчет 01-05.04'!P:P,'Отчет 01-05.04'!C:C,"Продажи",'Отчет 01-05.04'!E:E,B42)</f>
        <v>0</v>
      </c>
      <c r="T42" s="42">
        <f ca="1">SUMIFS('Отчет 01-05.04'!P:P,'Отчет 01-05.04'!C:C,"Возвраты",'Отчет 01-05.04'!E:E,B42)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01-05.04'!P:P,'Отчет 01-05.04'!C:C,"Вознаграждение Ozon",'Отчет 01-05.04'!E:E,B42)</f>
        <v>0</v>
      </c>
      <c r="Y42" s="45">
        <f t="shared" ca="1" si="28"/>
        <v>0</v>
      </c>
      <c r="Z42" s="42">
        <f ca="1">-SUMIFS('Отчет 01-05.04'!P:P,'Отчет 01-05.04'!C:C,"Услуги доставки",'Отчет 01-05.04'!E:E,B42)</f>
        <v>0</v>
      </c>
      <c r="AA42" s="32"/>
      <c r="AB42" s="55"/>
      <c r="AC42" s="42"/>
      <c r="AD42" s="46">
        <f t="shared" ca="1" si="29"/>
        <v>0</v>
      </c>
      <c r="AE42" s="47">
        <f t="shared" ca="1" si="30"/>
        <v>0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>
        <f t="array" aca="1" ref="AL42" ca="1">_xlfn.IFS(R42=0,AE42,R42&lt;0,AE42/-R42,R42&gt;0,AE42/R42)</f>
        <v>0</v>
      </c>
      <c r="AM42" s="50">
        <f t="shared" ca="1" si="36"/>
        <v>0</v>
      </c>
      <c r="AN42" s="51">
        <f t="shared" ca="1" si="37"/>
        <v>0</v>
      </c>
      <c r="AP42" s="53">
        <f t="shared" ca="1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01-05.04'!H:H,'Отчет 01-05.04'!D:D,"Выручка",'Отчет 01-05.04'!E:E,B43)</f>
        <v>0</v>
      </c>
      <c r="Q43" s="39">
        <f ca="1">SUMIFS('Отчет 01-05.04'!H:H,'Отчет 01-05.04'!D:D,"Возврат выручки",'Отчет 01-05.04'!E:E,B43)</f>
        <v>0</v>
      </c>
      <c r="R43" s="40">
        <f t="shared" ca="1" si="24"/>
        <v>0</v>
      </c>
      <c r="S43" s="41">
        <f ca="1">SUMIFS('Отчет 01-05.04'!P:P,'Отчет 01-05.04'!C:C,"Продажи",'Отчет 01-05.04'!E:E,B43)</f>
        <v>0</v>
      </c>
      <c r="T43" s="42">
        <f ca="1">SUMIFS('Отчет 01-05.04'!P:P,'Отчет 01-05.04'!C:C,"Возвраты",'Отчет 01-05.04'!E:E,B43)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01-05.04'!P:P,'Отчет 01-05.04'!C:C,"Вознаграждение Ozon",'Отчет 01-05.04'!E:E,B43)</f>
        <v>0</v>
      </c>
      <c r="Y43" s="45">
        <f t="shared" ca="1" si="28"/>
        <v>0</v>
      </c>
      <c r="Z43" s="42">
        <f ca="1">-SUMIFS('Отчет 01-05.04'!P:P,'Отчет 01-05.04'!C:C,"Услуги доставки",'Отчет 01-05.04'!E:E,B43)</f>
        <v>0</v>
      </c>
      <c r="AA43" s="32"/>
      <c r="AB43" s="55"/>
      <c r="AC43" s="42"/>
      <c r="AD43" s="46">
        <f t="shared" ca="1" si="29"/>
        <v>0</v>
      </c>
      <c r="AE43" s="47">
        <f t="shared" ca="1" si="30"/>
        <v>0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>
        <f t="array" aca="1" ref="AL43" ca="1">_xlfn.IFS(R43=0,AE43,R43&lt;0,AE43/-R43,R43&gt;0,AE43/R43)</f>
        <v>0</v>
      </c>
      <c r="AM43" s="50">
        <f t="shared" ca="1" si="36"/>
        <v>0</v>
      </c>
      <c r="AN43" s="51">
        <f t="shared" ca="1" si="37"/>
        <v>0</v>
      </c>
      <c r="AP43" s="53">
        <f t="shared" ca="1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01-05.04'!H:H,'Отчет 01-05.04'!D:D,"Выручка",'Отчет 01-05.04'!E:E,B44)</f>
        <v>0</v>
      </c>
      <c r="Q44" s="39">
        <f ca="1">SUMIFS('Отчет 01-05.04'!H:H,'Отчет 01-05.04'!D:D,"Возврат выручки",'Отчет 01-05.04'!E:E,B44)</f>
        <v>0</v>
      </c>
      <c r="R44" s="40">
        <f t="shared" ca="1" si="24"/>
        <v>0</v>
      </c>
      <c r="S44" s="41">
        <f ca="1">SUMIFS('Отчет 01-05.04'!P:P,'Отчет 01-05.04'!C:C,"Продажи",'Отчет 01-05.04'!E:E,B44)</f>
        <v>0</v>
      </c>
      <c r="T44" s="42">
        <f ca="1">SUMIFS('Отчет 01-05.04'!P:P,'Отчет 01-05.04'!C:C,"Возвраты",'Отчет 01-05.04'!E:E,B44)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01-05.04'!P:P,'Отчет 01-05.04'!C:C,"Вознаграждение Ozon",'Отчет 01-05.04'!E:E,B44)</f>
        <v>0</v>
      </c>
      <c r="Y44" s="45">
        <f t="shared" ca="1" si="28"/>
        <v>0</v>
      </c>
      <c r="Z44" s="42">
        <f ca="1">-SUMIFS('Отчет 01-05.04'!P:P,'Отчет 01-05.04'!C:C,"Услуги доставки",'Отчет 01-05.04'!E:E,B44)</f>
        <v>0</v>
      </c>
      <c r="AA44" s="32"/>
      <c r="AB44" s="55"/>
      <c r="AC44" s="42"/>
      <c r="AD44" s="46">
        <f t="shared" ca="1" si="29"/>
        <v>0</v>
      </c>
      <c r="AE44" s="47">
        <f t="shared" ca="1" si="30"/>
        <v>0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>
        <f t="array" aca="1" ref="AL44" ca="1">_xlfn.IFS(R44=0,AE44,R44&lt;0,AE44/-R44,R44&gt;0,AE44/R44)</f>
        <v>0</v>
      </c>
      <c r="AM44" s="50">
        <f t="shared" ca="1" si="36"/>
        <v>0</v>
      </c>
      <c r="AN44" s="51">
        <f t="shared" ca="1" si="37"/>
        <v>0</v>
      </c>
      <c r="AP44" s="53">
        <f t="shared" ca="1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01-05.04'!H:H,'Отчет 01-05.04'!D:D,"Выручка",'Отчет 01-05.04'!E:E,B45)</f>
        <v>0</v>
      </c>
      <c r="Q45" s="39">
        <f ca="1">SUMIFS('Отчет 01-05.04'!H:H,'Отчет 01-05.04'!D:D,"Возврат выручки",'Отчет 01-05.04'!E:E,B45)</f>
        <v>0</v>
      </c>
      <c r="R45" s="40">
        <f t="shared" ca="1" si="24"/>
        <v>0</v>
      </c>
      <c r="S45" s="41">
        <f ca="1">SUMIFS('Отчет 01-05.04'!P:P,'Отчет 01-05.04'!C:C,"Продажи",'Отчет 01-05.04'!E:E,B45)</f>
        <v>0</v>
      </c>
      <c r="T45" s="42">
        <f ca="1">SUMIFS('Отчет 01-05.04'!P:P,'Отчет 01-05.04'!C:C,"Возвраты",'Отчет 01-05.04'!E:E,B45)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01-05.04'!P:P,'Отчет 01-05.04'!C:C,"Вознаграждение Ozon",'Отчет 01-05.04'!E:E,B45)</f>
        <v>0</v>
      </c>
      <c r="Y45" s="45">
        <f t="shared" ca="1" si="28"/>
        <v>0</v>
      </c>
      <c r="Z45" s="42">
        <f ca="1">-SUMIFS('Отчет 01-05.04'!P:P,'Отчет 01-05.04'!C:C,"Услуги доставки",'Отчет 01-05.04'!E:E,B45)</f>
        <v>0</v>
      </c>
      <c r="AA45" s="32"/>
      <c r="AB45" s="55"/>
      <c r="AC45" s="42"/>
      <c r="AD45" s="46">
        <f t="shared" ca="1" si="29"/>
        <v>0</v>
      </c>
      <c r="AE45" s="47">
        <f t="shared" ca="1" si="30"/>
        <v>0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>
        <f t="array" aca="1" ref="AL45" ca="1">_xlfn.IFS(R45=0,AE45,R45&lt;0,AE45/-R45,R45&gt;0,AE45/R45)</f>
        <v>0</v>
      </c>
      <c r="AM45" s="50">
        <f t="shared" ca="1" si="36"/>
        <v>0</v>
      </c>
      <c r="AN45" s="51">
        <f t="shared" ca="1" si="37"/>
        <v>0</v>
      </c>
      <c r="AP45" s="53">
        <f t="shared" ca="1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01-05.04'!H:H,'Отчет 01-05.04'!D:D,"Выручка",'Отчет 01-05.04'!E:E,B46)</f>
        <v>0</v>
      </c>
      <c r="Q46" s="39">
        <f ca="1">SUMIFS('Отчет 01-05.04'!H:H,'Отчет 01-05.04'!D:D,"Возврат выручки",'Отчет 01-05.04'!E:E,B46)</f>
        <v>0</v>
      </c>
      <c r="R46" s="40">
        <f t="shared" ca="1" si="24"/>
        <v>0</v>
      </c>
      <c r="S46" s="41">
        <f ca="1">SUMIFS('Отчет 01-05.04'!P:P,'Отчет 01-05.04'!C:C,"Продажи",'Отчет 01-05.04'!E:E,B46)</f>
        <v>0</v>
      </c>
      <c r="T46" s="42">
        <f ca="1">SUMIFS('Отчет 01-05.04'!P:P,'Отчет 01-05.04'!C:C,"Возвраты",'Отчет 01-05.04'!E:E,B46)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01-05.04'!P:P,'Отчет 01-05.04'!C:C,"Вознаграждение Ozon",'Отчет 01-05.04'!E:E,B46)</f>
        <v>0</v>
      </c>
      <c r="Y46" s="45">
        <f t="shared" ca="1" si="28"/>
        <v>0</v>
      </c>
      <c r="Z46" s="42">
        <f ca="1">-SUMIFS('Отчет 01-05.04'!P:P,'Отчет 01-05.04'!C:C,"Услуги доставки",'Отчет 01-05.04'!E:E,B46)</f>
        <v>0</v>
      </c>
      <c r="AA46" s="32"/>
      <c r="AB46" s="55"/>
      <c r="AC46" s="42"/>
      <c r="AD46" s="46">
        <f t="shared" ca="1" si="29"/>
        <v>0</v>
      </c>
      <c r="AE46" s="47">
        <f t="shared" ca="1" si="30"/>
        <v>0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>
        <f t="array" aca="1" ref="AL46" ca="1">_xlfn.IFS(R46=0,AE46,R46&lt;0,AE46/-R46,R46&gt;0,AE46/R46)</f>
        <v>0</v>
      </c>
      <c r="AM46" s="50">
        <f t="shared" ca="1" si="36"/>
        <v>0</v>
      </c>
      <c r="AN46" s="51">
        <f t="shared" ca="1" si="37"/>
        <v>0</v>
      </c>
      <c r="AP46" s="53">
        <f t="shared" ca="1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01-05.04'!H:H,'Отчет 01-05.04'!D:D,"Выручка",'Отчет 01-05.04'!E:E,B47)</f>
        <v>0</v>
      </c>
      <c r="Q47" s="39">
        <f ca="1">SUMIFS('Отчет 01-05.04'!H:H,'Отчет 01-05.04'!D:D,"Возврат выручки",'Отчет 01-05.04'!E:E,B47)</f>
        <v>0</v>
      </c>
      <c r="R47" s="40">
        <f t="shared" ca="1" si="24"/>
        <v>0</v>
      </c>
      <c r="S47" s="41">
        <f ca="1">SUMIFS('Отчет 01-05.04'!P:P,'Отчет 01-05.04'!C:C,"Продажи",'Отчет 01-05.04'!E:E,B47)</f>
        <v>0</v>
      </c>
      <c r="T47" s="42">
        <f ca="1">SUMIFS('Отчет 01-05.04'!P:P,'Отчет 01-05.04'!C:C,"Возвраты",'Отчет 01-05.04'!E:E,B47)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01-05.04'!P:P,'Отчет 01-05.04'!C:C,"Вознаграждение Ozon",'Отчет 01-05.04'!E:E,B47)</f>
        <v>0</v>
      </c>
      <c r="Y47" s="45">
        <f t="shared" ca="1" si="28"/>
        <v>0</v>
      </c>
      <c r="Z47" s="42">
        <f ca="1">-SUMIFS('Отчет 01-05.04'!P:P,'Отчет 01-05.04'!C:C,"Услуги доставки",'Отчет 01-05.04'!E:E,B47)</f>
        <v>0</v>
      </c>
      <c r="AA47" s="32"/>
      <c r="AB47" s="55"/>
      <c r="AC47" s="42"/>
      <c r="AD47" s="46">
        <f t="shared" ca="1" si="29"/>
        <v>0</v>
      </c>
      <c r="AE47" s="47">
        <f t="shared" ca="1" si="30"/>
        <v>0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>
        <f t="array" aca="1" ref="AL47" ca="1">_xlfn.IFS(R47=0,AE47,R47&lt;0,AE47/-R47,R47&gt;0,AE47/R47)</f>
        <v>0</v>
      </c>
      <c r="AM47" s="50">
        <f t="shared" ca="1" si="36"/>
        <v>0</v>
      </c>
      <c r="AN47" s="51">
        <f t="shared" ca="1" si="37"/>
        <v>0</v>
      </c>
      <c r="AP47" s="53">
        <f t="shared" ca="1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339">
        <f>AA51-AA26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08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{AE2F5F02-CB9C-4BD2-B3C3-F3BE80F6215B}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{58ACCE00-103D-4710-83EF-37038C063B7D}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{EF6A9876-B322-4FBE-96CE-04607748402B}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{69DB38CD-320A-414C-A8D4-C2C78F38789E}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{A56041BD-F338-4B98-9E7B-A0B355E88281}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{11BFBD99-3539-48EE-9FDD-FA68F8B95555}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{F10ADF47-9C9B-45A6-8F86-215FDA2D0491}</x14:id>
        </ext>
      </extLst>
    </cfRule>
  </conditionalFormatting>
  <conditionalFormatting sqref="P50">
    <cfRule type="cellIs" dxfId="307" priority="31" operator="greaterThan">
      <formula>120</formula>
    </cfRule>
  </conditionalFormatting>
  <conditionalFormatting sqref="Q50">
    <cfRule type="cellIs" dxfId="306" priority="30" operator="greaterThan">
      <formula>120</formula>
    </cfRule>
  </conditionalFormatting>
  <conditionalFormatting sqref="R50">
    <cfRule type="cellIs" dxfId="305" priority="29" operator="greaterThan">
      <formula>120</formula>
    </cfRule>
  </conditionalFormatting>
  <conditionalFormatting sqref="S50">
    <cfRule type="cellIs" dxfId="304" priority="28" operator="greaterThan">
      <formula>120</formula>
    </cfRule>
  </conditionalFormatting>
  <conditionalFormatting sqref="T50">
    <cfRule type="cellIs" dxfId="303" priority="27" operator="greaterThan">
      <formula>120</formula>
    </cfRule>
  </conditionalFormatting>
  <conditionalFormatting sqref="U50">
    <cfRule type="cellIs" dxfId="302" priority="26" operator="greaterThan">
      <formula>120</formula>
    </cfRule>
  </conditionalFormatting>
  <conditionalFormatting sqref="W50">
    <cfRule type="cellIs" dxfId="301" priority="25" operator="greaterThan">
      <formula>120</formula>
    </cfRule>
  </conditionalFormatting>
  <conditionalFormatting sqref="X50">
    <cfRule type="cellIs" dxfId="300" priority="24" operator="greaterThan">
      <formula>120</formula>
    </cfRule>
  </conditionalFormatting>
  <conditionalFormatting sqref="Z50">
    <cfRule type="cellIs" dxfId="299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{77E38B38-7EF4-450C-8BB9-5737967DB418}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{0F825C52-0EF9-455B-871D-D5CB91D8FB56}</x14:id>
        </ext>
      </extLst>
    </cfRule>
  </conditionalFormatting>
  <conditionalFormatting sqref="J8:J9">
    <cfRule type="cellIs" dxfId="298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{E8F572BE-6BFA-45A8-9621-C3B8C2A032B9}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{4CC23D0F-FCB2-4B65-8B08-43BD8F4558E2}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{766088F4-E750-4781-80D4-EC33BF22A8F4}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{CD427777-1005-4F3B-9552-BE09E24B25F0}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{7A8743CA-9A79-4DBC-9E5B-A7B9DB657E36}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{73B72769-F5BD-4891-9BF8-F73B377101D6}</x14:id>
        </ext>
      </extLst>
    </cfRule>
  </conditionalFormatting>
  <conditionalFormatting sqref="N50">
    <cfRule type="cellIs" dxfId="297" priority="13" operator="between">
      <formula>0.000001</formula>
      <formula>25</formula>
    </cfRule>
  </conditionalFormatting>
  <conditionalFormatting sqref="V1 V52:V1048576">
    <cfRule type="cellIs" dxfId="296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{6A721D92-DC82-47DE-85F8-76C7D38D3908}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{E144D244-57B0-48CD-A9AF-E6B274F14744}</x14:id>
        </ext>
      </extLst>
    </cfRule>
  </conditionalFormatting>
  <conditionalFormatting sqref="V50">
    <cfRule type="cellIs" dxfId="295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{B7D3A1CA-4E1C-4740-B03D-FB7A955EFB70}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{09BD44B8-4EFB-4888-93BE-DA1FD7D02188}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{92F1C9CF-EDFB-4991-99C3-A60D0E8737BD}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{14D051B0-9015-4BF1-8DD5-36F708E7872D}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{6B58766A-0B0F-424D-BCDA-8D7138987EE6}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{619D2BE3-9D39-4D10-925C-423B2639F55E}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{C11B7D3C-4617-4639-B686-F793911E9C28}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{21EDFF1C-DF3C-4597-B2C1-622C801E4BD4}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F5F02-CB9C-4BD2-B3C3-F3BE80F621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ACCE00-103D-4710-83EF-37038C063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EF6A9876-B322-4FBE-96CE-046077484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9DB38CD-320A-414C-A8D4-C2C78F387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A56041BD-F338-4B98-9E7B-A0B355E88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11BFBD99-3539-48EE-9FDD-FA68F8B955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10ADF47-9C9B-45A6-8F86-215FDA2D0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7E38B38-7EF4-450C-8BB9-5737967DB4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F825C52-0EF9-455B-871D-D5CB91D8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8F572BE-6BFA-45A8-9621-C3B8C2A032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CC23D0F-FCB2-4B65-8B08-43BD8F455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766088F4-E750-4781-80D4-EC33BF22A8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D427777-1005-4F3B-9552-BE09E24B25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A8743CA-9A79-4DBC-9E5B-A7B9DB657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3B72769-F5BD-4891-9BF8-F73B377101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A721D92-DC82-47DE-85F8-76C7D38D3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144D244-57B0-48CD-A9AF-E6B274F147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7D3A1CA-4E1C-4740-B03D-FB7A955EFB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9BD44B8-4EFB-4888-93BE-DA1FD7D021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F1C9CF-EDFB-4991-99C3-A60D0E873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4D051B0-9015-4BF1-8DD5-36F708E787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B58766A-0B0F-424D-BCDA-8D7138987E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19D2BE3-9D39-4D10-925C-423B2639F5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11B7D3C-4617-4639-B686-F793911E9C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1EDFF1C-DF3C-4597-B2C1-622C801E4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241C-1614-4504-8B32-5EB965C35DAA}">
  <dimension ref="A1:AZ58"/>
  <sheetViews>
    <sheetView zoomScale="70" zoomScaleNormal="70" workbookViewId="0">
      <pane xSplit="2" ySplit="2" topLeftCell="T40" activePane="bottomRight" state="frozen"/>
      <selection pane="topRight" activeCell="C1" sqref="C1"/>
      <selection pane="bottomLeft" activeCell="A3" sqref="A3"/>
      <selection pane="bottomRight" activeCell="X56" sqref="X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2934</v>
      </c>
      <c r="C1" s="3"/>
      <c r="D1" s="4"/>
      <c r="E1" s="4"/>
      <c r="F1" s="4"/>
      <c r="G1" s="4"/>
      <c r="N1" s="281" t="s">
        <v>996</v>
      </c>
      <c r="O1" s="282">
        <v>31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01.03'!K3+'Юнит 02-08.03'!K3+'Юнит 09-15.03'!K3+'Юнит 16-22.03'!K3+'Юнит 23-29.03'!K3+'Юнит 30-31.03'!K3</f>
        <v>691</v>
      </c>
      <c r="L3" s="36"/>
      <c r="M3" s="36"/>
      <c r="N3" s="37">
        <f>K3/$O$1</f>
        <v>22.29032258064516</v>
      </c>
      <c r="O3" s="38">
        <f ca="1">R3/$O$1</f>
        <v>9.935483870967742</v>
      </c>
      <c r="P3" s="32">
        <f ca="1">'Юнит 01.03'!P3+'Юнит 02-08.03'!P3+'Юнит 09-15.03'!P3+'Юнит 16-22.03'!P3+'Юнит 23-29.03'!P3+'Юнит 30-31.03'!P3</f>
        <v>316</v>
      </c>
      <c r="Q3" s="32">
        <f ca="1">'Юнит 01.03'!Q3+'Юнит 02-08.03'!Q3+'Юнит 09-15.03'!Q3+'Юнит 16-22.03'!Q3+'Юнит 23-29.03'!Q3+'Юнит 30-31.03'!Q3</f>
        <v>8</v>
      </c>
      <c r="R3" s="40">
        <f t="shared" ref="R3:R24" ca="1" si="1">P3-Q3</f>
        <v>308</v>
      </c>
      <c r="S3" s="32">
        <f ca="1">'Юнит 01.03'!S3+'Юнит 02-08.03'!S3+'Юнит 09-15.03'!S3+'Юнит 16-22.03'!S3+'Юнит 23-29.03'!S3+'Юнит 30-31.03'!S3</f>
        <v>860199.99999999953</v>
      </c>
      <c r="T3" s="32">
        <f ca="1">'Юнит 01.03'!T3+'Юнит 02-08.03'!T3+'Юнит 09-15.03'!T3+'Юнит 16-22.03'!T3+'Юнит 23-29.03'!T3+'Юнит 30-31.03'!T3</f>
        <v>-21450</v>
      </c>
      <c r="U3" s="40">
        <f t="shared" ref="U3:U24" ca="1" si="2">S3+T3</f>
        <v>838749.99999999953</v>
      </c>
      <c r="V3" s="43">
        <f ca="1">U3/$U$51</f>
        <v>0.44686573303029031</v>
      </c>
      <c r="W3" s="44">
        <f t="shared" ref="W3:W24" ca="1" si="3">R3*H3</f>
        <v>44037.84</v>
      </c>
      <c r="X3" s="32">
        <f ca="1">'Юнит 01.03'!X3+'Юнит 02-08.03'!X3+'Юнит 09-15.03'!X3+'Юнит 16-22.03'!X3+'Юнит 23-29.03'!X3+'Юнит 30-31.03'!X3</f>
        <v>360662.5</v>
      </c>
      <c r="Y3" s="45">
        <f t="shared" ref="Y3:Y24" ca="1" si="4">IF(U3=0,0,X3/U3)</f>
        <v>0.43000000000000022</v>
      </c>
      <c r="Z3" s="32">
        <f ca="1">'Юнит 01.03'!Z3+'Юнит 02-08.03'!Z3+'Юнит 09-15.03'!Z3+'Юнит 16-22.03'!Z3+'Юнит 23-29.03'!Z3+'Юнит 30-31.03'!Z3</f>
        <v>70276.040000000154</v>
      </c>
      <c r="AA3" s="32">
        <f>'Юнит 01.03'!AA3+'Юнит 02-08.03'!AA3+'Юнит 09-15.03'!AA3+'Юнит 16-22.03'!AA3+'Юнит 23-29.03'!AA3+'Юнит 30-31.03'!AA3</f>
        <v>125538.95163900001</v>
      </c>
      <c r="AB3" s="42"/>
      <c r="AC3" s="42"/>
      <c r="AD3" s="32">
        <f ca="1">'Юнит 01.03'!AD3+'Юнит 02-08.03'!AD3+'Юнит 09-15.03'!AD3+'Юнит 16-22.03'!AD3+'Юнит 23-29.03'!AD3+'Юнит 30-31.03'!AD3</f>
        <v>3531.0435129459647</v>
      </c>
      <c r="AE3" s="47">
        <f t="shared" ref="AE3:AE24" ca="1" si="5">U3-W3-X3-Z3-AA3-AB3-AC3-AD3</f>
        <v>234703.62484805344</v>
      </c>
      <c r="AF3" s="46"/>
      <c r="AG3" s="48">
        <f t="shared" ref="AG3:AG24" ca="1" si="6">IF(R3=0,0,U3/R3)</f>
        <v>2723.2142857142844</v>
      </c>
      <c r="AH3" s="49">
        <f t="shared" ref="AH3:AH24" si="7">H3</f>
        <v>142.97999999999999</v>
      </c>
      <c r="AI3" s="49">
        <f t="shared" ref="AI3:AI24" ca="1" si="8">IF(R3=0,0,X3/R3)</f>
        <v>1170.9821428571429</v>
      </c>
      <c r="AJ3" s="49">
        <f t="shared" ref="AJ3:AJ24" ca="1" si="9">IF(P3=0,Z3/1,Z3/P3)</f>
        <v>222.3925316455701</v>
      </c>
      <c r="AK3" s="49">
        <f t="shared" ref="AK3:AK24" ca="1" si="10">IF(P3=0,0,AA3/P3)</f>
        <v>397.27516341455697</v>
      </c>
      <c r="AL3" s="49">
        <f ca="1">_xlfn.IFS(R3=0,AE3,R3&lt;0,AE3/-R3,R3&gt;0,AE3/R3)</f>
        <v>762.02475600017351</v>
      </c>
      <c r="AM3" s="50">
        <f t="shared" ref="AM3:AM24" ca="1" si="11">IF(AG3=0,0,AL3/AG3)</f>
        <v>0.27982548417055564</v>
      </c>
      <c r="AN3" s="51">
        <f t="shared" ref="AN3:AN24" ca="1" si="12">IF(AH3=0,0,AL3/AH3)</f>
        <v>5.329589844734743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>
        <f>'Юнит 01-05.04'!C4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59</v>
      </c>
      <c r="L4" s="36"/>
      <c r="M4" s="36"/>
      <c r="N4" s="37">
        <f t="shared" ref="N4:N24" si="14">K4/$O$1</f>
        <v>1.903225806451613</v>
      </c>
      <c r="O4" s="38">
        <f t="shared" ref="O4:O24" ca="1" si="15">R4/$O$1</f>
        <v>0.74193548387096775</v>
      </c>
      <c r="P4" s="32">
        <f ca="1">'Юнит 01.03'!P4+'Юнит 02-08.03'!P4+'Юнит 09-15.03'!P4+'Юнит 16-22.03'!P4+'Юнит 23-29.03'!P4+'Юнит 30-31.03'!P4</f>
        <v>25</v>
      </c>
      <c r="Q4" s="32">
        <f ca="1">'Юнит 01.03'!Q4+'Юнит 02-08.03'!Q4+'Юнит 09-15.03'!Q4+'Юнит 16-22.03'!Q4+'Юнит 23-29.03'!Q4+'Юнит 30-31.03'!Q4</f>
        <v>2</v>
      </c>
      <c r="R4" s="40">
        <f t="shared" ca="1" si="1"/>
        <v>23</v>
      </c>
      <c r="S4" s="32">
        <f ca="1">'Юнит 01.03'!S4+'Юнит 02-08.03'!S4+'Юнит 09-15.03'!S4+'Юнит 16-22.03'!S4+'Юнит 23-29.03'!S4+'Юнит 30-31.03'!S4</f>
        <v>67969</v>
      </c>
      <c r="T4" s="32">
        <f ca="1">'Юнит 01.03'!T4+'Юнит 02-08.03'!T4+'Юнит 09-15.03'!T4+'Юнит 16-22.03'!T4+'Юнит 23-29.03'!T4+'Юнит 30-31.03'!T4</f>
        <v>-5050</v>
      </c>
      <c r="U4" s="40">
        <f t="shared" ca="1" si="2"/>
        <v>62919</v>
      </c>
      <c r="V4" s="43">
        <f t="shared" ref="V4:V24" ca="1" si="16">U4/$U$51</f>
        <v>3.3521722869189689E-2</v>
      </c>
      <c r="W4" s="44">
        <f t="shared" ca="1" si="3"/>
        <v>2831.07</v>
      </c>
      <c r="X4" s="32">
        <f ca="1">'Юнит 01.03'!X4+'Юнит 02-08.03'!X4+'Юнит 09-15.03'!X4+'Юнит 16-22.03'!X4+'Юнит 23-29.03'!X4+'Юнит 30-31.03'!X4</f>
        <v>27055.17</v>
      </c>
      <c r="Y4" s="45">
        <f t="shared" ca="1" si="4"/>
        <v>0.43</v>
      </c>
      <c r="Z4" s="32">
        <f ca="1">'Юнит 01.03'!Z4+'Юнит 02-08.03'!Z4+'Юнит 09-15.03'!Z4+'Юнит 16-22.03'!Z4+'Юнит 23-29.03'!Z4+'Юнит 30-31.03'!Z4</f>
        <v>6693.0199999999995</v>
      </c>
      <c r="AA4" s="32">
        <f>'Юнит 01.03'!AA4+'Юнит 02-08.03'!AA4+'Юнит 09-15.03'!AA4+'Юнит 16-22.03'!AA4+'Юнит 23-29.03'!AA4+'Юнит 30-31.03'!AA4</f>
        <v>10510.087077</v>
      </c>
      <c r="AB4" s="42"/>
      <c r="AC4" s="42"/>
      <c r="AD4" s="32">
        <f ca="1">'Юнит 01.03'!AD4+'Юнит 02-08.03'!AD4+'Юнит 09-15.03'!AD4+'Юнит 16-22.03'!AD4+'Юнит 23-29.03'!AD4+'Юнит 30-31.03'!AD4</f>
        <v>263.48215370800096</v>
      </c>
      <c r="AE4" s="47">
        <f t="shared" ca="1" si="5"/>
        <v>15566.170769292001</v>
      </c>
      <c r="AF4" s="46"/>
      <c r="AG4" s="48">
        <f t="shared" ca="1" si="6"/>
        <v>2735.608695652174</v>
      </c>
      <c r="AH4" s="49">
        <f t="shared" si="7"/>
        <v>123.09</v>
      </c>
      <c r="AI4" s="49">
        <f t="shared" ca="1" si="8"/>
        <v>1176.3117391304347</v>
      </c>
      <c r="AJ4" s="49">
        <f t="shared" ca="1" si="9"/>
        <v>267.7208</v>
      </c>
      <c r="AK4" s="49">
        <f t="shared" ca="1" si="10"/>
        <v>420.40348308</v>
      </c>
      <c r="AL4" s="49">
        <f t="array" aca="1" ref="AL4" ca="1">_xlfn.IFS(R4=0,AE4,R4&lt;0,AE4/-R4,R4&gt;0,AE4/R4)</f>
        <v>676.79003344747832</v>
      </c>
      <c r="AM4" s="50">
        <f t="shared" ca="1" si="11"/>
        <v>0.24740016162513709</v>
      </c>
      <c r="AN4" s="51">
        <f t="shared" ca="1" si="12"/>
        <v>5.4983348236857443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>
        <f>'Юнит 01-05.04'!C5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45</v>
      </c>
      <c r="L5" s="36"/>
      <c r="M5" s="36"/>
      <c r="N5" s="37">
        <f t="shared" si="14"/>
        <v>1.4516129032258065</v>
      </c>
      <c r="O5" s="38">
        <f t="shared" ca="1" si="15"/>
        <v>0.58064516129032262</v>
      </c>
      <c r="P5" s="32">
        <f ca="1">'Юнит 01.03'!P5+'Юнит 02-08.03'!P5+'Юнит 09-15.03'!P5+'Юнит 16-22.03'!P5+'Юнит 23-29.03'!P5+'Юнит 30-31.03'!P5</f>
        <v>18</v>
      </c>
      <c r="Q5" s="32">
        <f ca="1">'Юнит 01.03'!Q5+'Юнит 02-08.03'!Q5+'Юнит 09-15.03'!Q5+'Юнит 16-22.03'!Q5+'Юнит 23-29.03'!Q5+'Юнит 30-31.03'!Q5</f>
        <v>0</v>
      </c>
      <c r="R5" s="40">
        <f t="shared" ca="1" si="1"/>
        <v>18</v>
      </c>
      <c r="S5" s="32">
        <f ca="1">'Юнит 01.03'!S5+'Юнит 02-08.03'!S5+'Юнит 09-15.03'!S5+'Юнит 16-22.03'!S5+'Юнит 23-29.03'!S5+'Юнит 30-31.03'!S5</f>
        <v>46750</v>
      </c>
      <c r="T5" s="32">
        <f ca="1">'Юнит 01.03'!T5+'Юнит 02-08.03'!T5+'Юнит 09-15.03'!T5+'Юнит 16-22.03'!T5+'Юнит 23-29.03'!T5+'Юнит 30-31.03'!T5</f>
        <v>0</v>
      </c>
      <c r="U5" s="40">
        <f t="shared" ca="1" si="2"/>
        <v>46750</v>
      </c>
      <c r="V5" s="43">
        <f t="shared" ca="1" si="16"/>
        <v>2.4907270365622753E-2</v>
      </c>
      <c r="W5" s="44">
        <f t="shared" ca="1" si="3"/>
        <v>2215.62</v>
      </c>
      <c r="X5" s="32">
        <f ca="1">'Юнит 01.03'!X5+'Юнит 02-08.03'!X5+'Юнит 09-15.03'!X5+'Юнит 16-22.03'!X5+'Юнит 23-29.03'!X5+'Юнит 30-31.03'!X5</f>
        <v>20102.5</v>
      </c>
      <c r="Y5" s="45">
        <f t="shared" ca="1" si="4"/>
        <v>0.43</v>
      </c>
      <c r="Z5" s="32">
        <f ca="1">'Юнит 01.03'!Z5+'Юнит 02-08.03'!Z5+'Юнит 09-15.03'!Z5+'Юнит 16-22.03'!Z5+'Юнит 23-29.03'!Z5+'Юнит 30-31.03'!Z5</f>
        <v>4437.91</v>
      </c>
      <c r="AA5" s="32">
        <f>'Юнит 01.03'!AA5+'Юнит 02-08.03'!AA5+'Юнит 09-15.03'!AA5+'Юнит 16-22.03'!AA5+'Юнит 23-29.03'!AA5+'Юнит 30-31.03'!AA5</f>
        <v>17223.545753999999</v>
      </c>
      <c r="AB5" s="55"/>
      <c r="AC5" s="42"/>
      <c r="AD5" s="32">
        <f ca="1">'Юнит 01.03'!AD5+'Юнит 02-08.03'!AD5+'Юнит 09-15.03'!AD5+'Юнит 16-22.03'!AD5+'Юнит 23-29.03'!AD5+'Юнит 30-31.03'!AD5</f>
        <v>193.89243722068304</v>
      </c>
      <c r="AE5" s="47">
        <f t="shared" ca="1" si="5"/>
        <v>2576.5318087793157</v>
      </c>
      <c r="AF5" s="46"/>
      <c r="AG5" s="48">
        <f t="shared" ca="1" si="6"/>
        <v>2597.2222222222222</v>
      </c>
      <c r="AH5" s="49">
        <f t="shared" si="7"/>
        <v>123.09</v>
      </c>
      <c r="AI5" s="49">
        <f t="shared" ca="1" si="8"/>
        <v>1116.8055555555557</v>
      </c>
      <c r="AJ5" s="49">
        <f t="shared" ca="1" si="9"/>
        <v>246.55055555555555</v>
      </c>
      <c r="AK5" s="49">
        <f t="shared" ca="1" si="10"/>
        <v>956.86365299999989</v>
      </c>
      <c r="AL5" s="49">
        <f t="array" aca="1" ref="AL5" ca="1">_xlfn.IFS(R5=0,AE5,R5&lt;0,AE5/-R5,R5&gt;0,AE5/R5)</f>
        <v>143.14065604329531</v>
      </c>
      <c r="AM5" s="50">
        <f t="shared" ca="1" si="11"/>
        <v>5.511297986693723E-2</v>
      </c>
      <c r="AN5" s="51">
        <f t="shared" ca="1" si="12"/>
        <v>1.1628942728352856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>
        <f>'Юнит 01-05.04'!C6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94</v>
      </c>
      <c r="L6" s="36"/>
      <c r="M6" s="36"/>
      <c r="N6" s="37">
        <f t="shared" si="14"/>
        <v>3.032258064516129</v>
      </c>
      <c r="O6" s="38">
        <f t="shared" ca="1" si="15"/>
        <v>1.5806451612903225</v>
      </c>
      <c r="P6" s="32">
        <f ca="1">'Юнит 01.03'!P6+'Юнит 02-08.03'!P6+'Юнит 09-15.03'!P6+'Юнит 16-22.03'!P6+'Юнит 23-29.03'!P6+'Юнит 30-31.03'!P6</f>
        <v>52</v>
      </c>
      <c r="Q6" s="32">
        <f ca="1">'Юнит 01.03'!Q6+'Юнит 02-08.03'!Q6+'Юнит 09-15.03'!Q6+'Юнит 16-22.03'!Q6+'Юнит 23-29.03'!Q6+'Юнит 30-31.03'!Q6</f>
        <v>3</v>
      </c>
      <c r="R6" s="40">
        <f t="shared" ca="1" si="1"/>
        <v>49</v>
      </c>
      <c r="S6" s="32">
        <f ca="1">'Юнит 01.03'!S6+'Юнит 02-08.03'!S6+'Юнит 09-15.03'!S6+'Юнит 16-22.03'!S6+'Юнит 23-29.03'!S6+'Юнит 30-31.03'!S6</f>
        <v>137950</v>
      </c>
      <c r="T6" s="32">
        <f ca="1">'Юнит 01.03'!T6+'Юнит 02-08.03'!T6+'Юнит 09-15.03'!T6+'Юнит 16-22.03'!T6+'Юнит 23-29.03'!T6+'Юнит 30-31.03'!T6</f>
        <v>-7950</v>
      </c>
      <c r="U6" s="40">
        <f t="shared" ca="1" si="2"/>
        <v>130000</v>
      </c>
      <c r="V6" s="43">
        <f t="shared" ca="1" si="16"/>
        <v>6.926085877071568E-2</v>
      </c>
      <c r="W6" s="44">
        <f t="shared" ca="1" si="3"/>
        <v>6031.41</v>
      </c>
      <c r="X6" s="32">
        <f ca="1">'Юнит 01.03'!X6+'Юнит 02-08.03'!X6+'Юнит 09-15.03'!X6+'Юнит 16-22.03'!X6+'Юнит 23-29.03'!X6+'Юнит 30-31.03'!X6</f>
        <v>55900</v>
      </c>
      <c r="Y6" s="45">
        <f t="shared" ca="1" si="4"/>
        <v>0.43</v>
      </c>
      <c r="Z6" s="32">
        <f ca="1">'Юнит 01.03'!Z6+'Юнит 02-08.03'!Z6+'Юнит 09-15.03'!Z6+'Юнит 16-22.03'!Z6+'Юнит 23-29.03'!Z6+'Юнит 30-31.03'!Z6</f>
        <v>11911.309999999998</v>
      </c>
      <c r="AA6" s="32">
        <f>'Юнит 01.03'!AA6+'Юнит 02-08.03'!AA6+'Юнит 09-15.03'!AA6+'Юнит 16-22.03'!AA6+'Юнит 23-29.03'!AA6+'Юнит 30-31.03'!AA6</f>
        <v>32905.604281</v>
      </c>
      <c r="AB6" s="55"/>
      <c r="AC6" s="42"/>
      <c r="AD6" s="32">
        <f ca="1">'Юнит 01.03'!AD6+'Юнит 02-08.03'!AD6+'Юнит 09-15.03'!AD6+'Юнит 16-22.03'!AD6+'Юнит 23-29.03'!AD6+'Юнит 30-31.03'!AD6</f>
        <v>544.36950116044579</v>
      </c>
      <c r="AE6" s="47">
        <f t="shared" ca="1" si="5"/>
        <v>22707.306217839552</v>
      </c>
      <c r="AF6" s="46"/>
      <c r="AG6" s="48">
        <f t="shared" ca="1" si="6"/>
        <v>2653.0612244897961</v>
      </c>
      <c r="AH6" s="49">
        <f t="shared" si="7"/>
        <v>123.09</v>
      </c>
      <c r="AI6" s="49">
        <f t="shared" ca="1" si="8"/>
        <v>1140.8163265306123</v>
      </c>
      <c r="AJ6" s="49">
        <f t="shared" ca="1" si="9"/>
        <v>229.06365384615381</v>
      </c>
      <c r="AK6" s="49">
        <f t="shared" ca="1" si="10"/>
        <v>632.80008232692308</v>
      </c>
      <c r="AL6" s="49">
        <f t="array" aca="1" ref="AL6" ca="1">_xlfn.IFS(R6=0,AE6,R6&lt;0,AE6/-R6,R6&gt;0,AE6/R6)</f>
        <v>463.41441260897045</v>
      </c>
      <c r="AM6" s="50">
        <f t="shared" ca="1" si="11"/>
        <v>0.17467158629107346</v>
      </c>
      <c r="AN6" s="51">
        <f t="shared" ca="1" si="12"/>
        <v>3.7648420879760374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>
        <f>'Юнит 01-05.04'!C7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56</v>
      </c>
      <c r="L7" s="36"/>
      <c r="M7" s="36"/>
      <c r="N7" s="37">
        <f t="shared" si="14"/>
        <v>1.8064516129032258</v>
      </c>
      <c r="O7" s="38">
        <f t="shared" ca="1" si="15"/>
        <v>0.83870967741935487</v>
      </c>
      <c r="P7" s="32">
        <f ca="1">'Юнит 01.03'!P7+'Юнит 02-08.03'!P7+'Юнит 09-15.03'!P7+'Юнит 16-22.03'!P7+'Юнит 23-29.03'!P7+'Юнит 30-31.03'!P7</f>
        <v>31</v>
      </c>
      <c r="Q7" s="32">
        <f ca="1">'Юнит 01.03'!Q7+'Юнит 02-08.03'!Q7+'Юнит 09-15.03'!Q7+'Юнит 16-22.03'!Q7+'Юнит 23-29.03'!Q7+'Юнит 30-31.03'!Q7</f>
        <v>5</v>
      </c>
      <c r="R7" s="40">
        <f t="shared" ca="1" si="1"/>
        <v>26</v>
      </c>
      <c r="S7" s="32">
        <f ca="1">'Юнит 01.03'!S7+'Юнит 02-08.03'!S7+'Юнит 09-15.03'!S7+'Юнит 16-22.03'!S7+'Юнит 23-29.03'!S7+'Юнит 30-31.03'!S7</f>
        <v>81450</v>
      </c>
      <c r="T7" s="32">
        <f ca="1">'Юнит 01.03'!T7+'Юнит 02-08.03'!T7+'Юнит 09-15.03'!T7+'Юнит 16-22.03'!T7+'Юнит 23-29.03'!T7+'Юнит 30-31.03'!T7</f>
        <v>-13250</v>
      </c>
      <c r="U7" s="40">
        <f t="shared" ca="1" si="2"/>
        <v>68200</v>
      </c>
      <c r="V7" s="43">
        <f t="shared" ca="1" si="16"/>
        <v>3.6335312062790837E-2</v>
      </c>
      <c r="W7" s="44">
        <f t="shared" ca="1" si="3"/>
        <v>3048.24</v>
      </c>
      <c r="X7" s="32">
        <f ca="1">'Юнит 01.03'!X7+'Юнит 02-08.03'!X7+'Юнит 09-15.03'!X7+'Юнит 16-22.03'!X7+'Юнит 23-29.03'!X7+'Юнит 30-31.03'!X7</f>
        <v>29326</v>
      </c>
      <c r="Y7" s="45">
        <f t="shared" ca="1" si="4"/>
        <v>0.43</v>
      </c>
      <c r="Z7" s="32">
        <f ca="1">'Юнит 01.03'!Z7+'Юнит 02-08.03'!Z7+'Юнит 09-15.03'!Z7+'Юнит 16-22.03'!Z7+'Юнит 23-29.03'!Z7+'Юнит 30-31.03'!Z7</f>
        <v>7197.99</v>
      </c>
      <c r="AA7" s="32">
        <f>'Юнит 01.03'!AA7+'Юнит 02-08.03'!AA7+'Юнит 09-15.03'!AA7+'Юнит 16-22.03'!AA7+'Юнит 23-29.03'!AA7+'Юнит 30-31.03'!AA7</f>
        <v>13183.040720000001</v>
      </c>
      <c r="AB7" s="55"/>
      <c r="AC7" s="42"/>
      <c r="AD7" s="32">
        <f ca="1">'Юнит 01.03'!AD7+'Юнит 02-08.03'!AD7+'Юнит 09-15.03'!AD7+'Юнит 16-22.03'!AD7+'Юнит 23-29.03'!AD7+'Юнит 30-31.03'!AD7</f>
        <v>281.17264578690833</v>
      </c>
      <c r="AE7" s="47">
        <f t="shared" ca="1" si="5"/>
        <v>15163.556634213095</v>
      </c>
      <c r="AF7" s="46"/>
      <c r="AG7" s="48">
        <f t="shared" ca="1" si="6"/>
        <v>2623.0769230769229</v>
      </c>
      <c r="AH7" s="49">
        <f t="shared" si="7"/>
        <v>117.24</v>
      </c>
      <c r="AI7" s="49">
        <f t="shared" ca="1" si="8"/>
        <v>1127.9230769230769</v>
      </c>
      <c r="AJ7" s="49">
        <f t="shared" ca="1" si="9"/>
        <v>232.19322580645161</v>
      </c>
      <c r="AK7" s="49">
        <f t="shared" ca="1" si="10"/>
        <v>425.25937806451617</v>
      </c>
      <c r="AL7" s="49">
        <f t="array" aca="1" ref="AL7" ca="1">_xlfn.IFS(R7=0,AE7,R7&lt;0,AE7/-R7,R7&gt;0,AE7/R7)</f>
        <v>583.21371670050371</v>
      </c>
      <c r="AM7" s="50">
        <f t="shared" ca="1" si="11"/>
        <v>0.22233954009110113</v>
      </c>
      <c r="AN7" s="51">
        <f t="shared" ca="1" si="12"/>
        <v>4.9745284604273605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>
        <f>'Юнит 01-05.04'!C8</f>
        <v>0</v>
      </c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13</v>
      </c>
      <c r="L8" s="36"/>
      <c r="M8" s="36"/>
      <c r="N8" s="37">
        <f t="shared" si="14"/>
        <v>0.41935483870967744</v>
      </c>
      <c r="O8" s="38">
        <f t="shared" ca="1" si="15"/>
        <v>0.22580645161290322</v>
      </c>
      <c r="P8" s="32">
        <f ca="1">'Юнит 01.03'!P8+'Юнит 02-08.03'!P8+'Юнит 09-15.03'!P8+'Юнит 16-22.03'!P8+'Юнит 23-29.03'!P8+'Юнит 30-31.03'!P8</f>
        <v>7</v>
      </c>
      <c r="Q8" s="32">
        <f ca="1">'Юнит 01.03'!Q8+'Юнит 02-08.03'!Q8+'Юнит 09-15.03'!Q8+'Юнит 16-22.03'!Q8+'Юнит 23-29.03'!Q8+'Юнит 30-31.03'!Q8</f>
        <v>0</v>
      </c>
      <c r="R8" s="40">
        <f t="shared" ca="1" si="1"/>
        <v>7</v>
      </c>
      <c r="S8" s="32">
        <f ca="1">'Юнит 01.03'!S8+'Юнит 02-08.03'!S8+'Юнит 09-15.03'!S8+'Юнит 16-22.03'!S8+'Юнит 23-29.03'!S8+'Юнит 30-31.03'!S8</f>
        <v>18950</v>
      </c>
      <c r="T8" s="32">
        <f ca="1">'Юнит 01.03'!T8+'Юнит 02-08.03'!T8+'Юнит 09-15.03'!T8+'Юнит 16-22.03'!T8+'Юнит 23-29.03'!T8+'Юнит 30-31.03'!T8</f>
        <v>0</v>
      </c>
      <c r="U8" s="40">
        <f t="shared" ca="1" si="2"/>
        <v>18950</v>
      </c>
      <c r="V8" s="43">
        <f t="shared" ca="1" si="16"/>
        <v>1.0096102105423554E-2</v>
      </c>
      <c r="W8" s="44">
        <f t="shared" ca="1" si="3"/>
        <v>861</v>
      </c>
      <c r="X8" s="32">
        <f ca="1">'Юнит 01.03'!X8+'Юнит 02-08.03'!X8+'Юнит 09-15.03'!X8+'Юнит 16-22.03'!X8+'Юнит 23-29.03'!X8+'Юнит 30-31.03'!X8</f>
        <v>8148.5</v>
      </c>
      <c r="Y8" s="45">
        <f t="shared" ca="1" si="4"/>
        <v>0.43</v>
      </c>
      <c r="Z8" s="32">
        <f ca="1">'Юнит 01.03'!Z8+'Юнит 02-08.03'!Z8+'Юнит 09-15.03'!Z8+'Юнит 16-22.03'!Z8+'Юнит 23-29.03'!Z8+'Юнит 30-31.03'!Z8</f>
        <v>1686.32</v>
      </c>
      <c r="AA8" s="32">
        <f>'Юнит 01.03'!AA8+'Юнит 02-08.03'!AA8+'Юнит 09-15.03'!AA8+'Юнит 16-22.03'!AA8+'Юнит 23-29.03'!AA8+'Юнит 30-31.03'!AA8</f>
        <v>8429.4547889999994</v>
      </c>
      <c r="AB8" s="55"/>
      <c r="AC8" s="42"/>
      <c r="AD8" s="32">
        <f ca="1">'Юнит 01.03'!AD8+'Юнит 02-08.03'!AD8+'Юнит 09-15.03'!AD8+'Юнит 16-22.03'!AD8+'Юнит 23-29.03'!AD8+'Юнит 30-31.03'!AD8</f>
        <v>76.702348983127479</v>
      </c>
      <c r="AE8" s="47">
        <f t="shared" ca="1" si="5"/>
        <v>-251.97713798312662</v>
      </c>
      <c r="AF8" s="46"/>
      <c r="AG8" s="48">
        <f t="shared" ca="1" si="6"/>
        <v>2707.1428571428573</v>
      </c>
      <c r="AH8" s="49">
        <f t="shared" si="7"/>
        <v>123</v>
      </c>
      <c r="AI8" s="49">
        <f t="shared" ca="1" si="8"/>
        <v>1164.0714285714287</v>
      </c>
      <c r="AJ8" s="49">
        <f t="shared" ca="1" si="9"/>
        <v>240.90285714285713</v>
      </c>
      <c r="AK8" s="49">
        <f t="shared" ca="1" si="10"/>
        <v>1204.207827</v>
      </c>
      <c r="AL8" s="49">
        <f t="array" aca="1" ref="AL8" ca="1">_xlfn.IFS(R8=0,AE8,R8&lt;0,AE8/-R8,R8&gt;0,AE8/R8)</f>
        <v>-35.996733997589516</v>
      </c>
      <c r="AM8" s="50">
        <f t="shared" ca="1" si="11"/>
        <v>-1.3296946595415651E-2</v>
      </c>
      <c r="AN8" s="51">
        <f t="shared" ca="1" si="12"/>
        <v>-0.2926563739641424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>
        <f>'Юнит 01-05.04'!C9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43</v>
      </c>
      <c r="L9" s="36"/>
      <c r="M9" s="36"/>
      <c r="N9" s="37">
        <f t="shared" si="14"/>
        <v>1.3870967741935485</v>
      </c>
      <c r="O9" s="38">
        <f t="shared" ca="1" si="15"/>
        <v>0.58064516129032262</v>
      </c>
      <c r="P9" s="32">
        <f ca="1">'Юнит 01.03'!P9+'Юнит 02-08.03'!P9+'Юнит 09-15.03'!P9+'Юнит 16-22.03'!P9+'Юнит 23-29.03'!P9+'Юнит 30-31.03'!P9</f>
        <v>18</v>
      </c>
      <c r="Q9" s="32">
        <f ca="1">'Юнит 01.03'!Q9+'Юнит 02-08.03'!Q9+'Юнит 09-15.03'!Q9+'Юнит 16-22.03'!Q9+'Юнит 23-29.03'!Q9+'Юнит 30-31.03'!Q9</f>
        <v>0</v>
      </c>
      <c r="R9" s="40">
        <f t="shared" ca="1" si="1"/>
        <v>18</v>
      </c>
      <c r="S9" s="32">
        <f ca="1">'Юнит 01.03'!S9+'Юнит 02-08.03'!S9+'Юнит 09-15.03'!S9+'Юнит 16-22.03'!S9+'Юнит 23-29.03'!S9+'Юнит 30-31.03'!S9</f>
        <v>45144</v>
      </c>
      <c r="T9" s="32">
        <f ca="1">'Юнит 01.03'!T9+'Юнит 02-08.03'!T9+'Юнит 09-15.03'!T9+'Юнит 16-22.03'!T9+'Юнит 23-29.03'!T9+'Юнит 30-31.03'!T9</f>
        <v>0</v>
      </c>
      <c r="U9" s="40">
        <f t="shared" ca="1" si="2"/>
        <v>45144</v>
      </c>
      <c r="V9" s="43">
        <f t="shared" ca="1" si="16"/>
        <v>2.4051632371886063E-2</v>
      </c>
      <c r="W9" s="44">
        <f t="shared" ca="1" si="3"/>
        <v>2214</v>
      </c>
      <c r="X9" s="32">
        <f ca="1">'Юнит 01.03'!X9+'Юнит 02-08.03'!X9+'Юнит 09-15.03'!X9+'Юнит 16-22.03'!X9+'Юнит 23-29.03'!X9+'Юнит 30-31.03'!X9</f>
        <v>19411.919999999998</v>
      </c>
      <c r="Y9" s="45">
        <f t="shared" ca="1" si="4"/>
        <v>0.42999999999999994</v>
      </c>
      <c r="Z9" s="32">
        <f ca="1">'Юнит 01.03'!Z9+'Юнит 02-08.03'!Z9+'Юнит 09-15.03'!Z9+'Юнит 16-22.03'!Z9+'Юнит 23-29.03'!Z9+'Юнит 30-31.03'!Z9</f>
        <v>4429.99</v>
      </c>
      <c r="AA9" s="32">
        <f>'Юнит 01.03'!AA9+'Юнит 02-08.03'!AA9+'Юнит 09-15.03'!AA9+'Юнит 16-22.03'!AA9+'Юнит 23-29.03'!AA9+'Юнит 30-31.03'!AA9</f>
        <v>9272.7776139999987</v>
      </c>
      <c r="AB9" s="55"/>
      <c r="AC9" s="42"/>
      <c r="AD9" s="32">
        <f ca="1">'Юнит 01.03'!AD9+'Юнит 02-08.03'!AD9+'Юнит 09-15.03'!AD9+'Юнит 16-22.03'!AD9+'Юнит 23-29.03'!AD9+'Юнит 30-31.03'!AD9</f>
        <v>190.99762896932003</v>
      </c>
      <c r="AE9" s="47">
        <f t="shared" ca="1" si="5"/>
        <v>9624.3147570306846</v>
      </c>
      <c r="AF9" s="46"/>
      <c r="AG9" s="48">
        <f t="shared" ca="1" si="6"/>
        <v>2508</v>
      </c>
      <c r="AH9" s="49">
        <f t="shared" si="7"/>
        <v>123</v>
      </c>
      <c r="AI9" s="49">
        <f t="shared" ca="1" si="8"/>
        <v>1078.4399999999998</v>
      </c>
      <c r="AJ9" s="49">
        <f t="shared" ca="1" si="9"/>
        <v>246.11055555555555</v>
      </c>
      <c r="AK9" s="49">
        <f t="shared" ca="1" si="10"/>
        <v>515.15431188888886</v>
      </c>
      <c r="AL9" s="49">
        <f t="array" aca="1" ref="AL9" ca="1">_xlfn.IFS(R9=0,AE9,R9&lt;0,AE9/-R9,R9&gt;0,AE9/R9)</f>
        <v>534.68415316837138</v>
      </c>
      <c r="AM9" s="50">
        <f t="shared" ca="1" si="11"/>
        <v>0.21319144863172704</v>
      </c>
      <c r="AN9" s="51">
        <f t="shared" ca="1" si="12"/>
        <v>4.3470256355152141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>
        <f>'Юнит 01-05.04'!C10</f>
        <v>0</v>
      </c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141</v>
      </c>
      <c r="L10" s="36"/>
      <c r="M10" s="36"/>
      <c r="N10" s="37">
        <f t="shared" si="14"/>
        <v>4.5483870967741939</v>
      </c>
      <c r="O10" s="38">
        <f t="shared" ca="1" si="15"/>
        <v>2.193548387096774</v>
      </c>
      <c r="P10" s="32">
        <f ca="1">'Юнит 01.03'!P10+'Юнит 02-08.03'!P10+'Юнит 09-15.03'!P10+'Юнит 16-22.03'!P10+'Юнит 23-29.03'!P10+'Юнит 30-31.03'!P10</f>
        <v>69</v>
      </c>
      <c r="Q10" s="32">
        <f ca="1">'Юнит 01.03'!Q10+'Юнит 02-08.03'!Q10+'Юнит 09-15.03'!Q10+'Юнит 16-22.03'!Q10+'Юнит 23-29.03'!Q10+'Юнит 30-31.03'!Q10</f>
        <v>1</v>
      </c>
      <c r="R10" s="40">
        <f t="shared" ca="1" si="1"/>
        <v>68</v>
      </c>
      <c r="S10" s="32">
        <f ca="1">'Юнит 01.03'!S10+'Юнит 02-08.03'!S10+'Юнит 09-15.03'!S10+'Юнит 16-22.03'!S10+'Юнит 23-29.03'!S10+'Юнит 30-31.03'!S10</f>
        <v>186949.99999999997</v>
      </c>
      <c r="T10" s="32">
        <f ca="1">'Юнит 01.03'!T10+'Юнит 02-08.03'!T10+'Юнит 09-15.03'!T10+'Юнит 16-22.03'!T10+'Юнит 23-29.03'!T10+'Юнит 30-31.03'!T10</f>
        <v>-2650</v>
      </c>
      <c r="U10" s="40">
        <f t="shared" ca="1" si="2"/>
        <v>184299.99999999997</v>
      </c>
      <c r="V10" s="43">
        <f t="shared" ca="1" si="16"/>
        <v>9.8190586703406899E-2</v>
      </c>
      <c r="W10" s="44">
        <f t="shared" ca="1" si="3"/>
        <v>11552.519999999999</v>
      </c>
      <c r="X10" s="32">
        <f ca="1">'Юнит 01.03'!X10+'Юнит 02-08.03'!X10+'Юнит 09-15.03'!X10+'Юнит 16-22.03'!X10+'Юнит 23-29.03'!X10+'Юнит 30-31.03'!X10</f>
        <v>79249</v>
      </c>
      <c r="Y10" s="45">
        <f t="shared" ca="1" si="4"/>
        <v>0.43000000000000005</v>
      </c>
      <c r="Z10" s="32">
        <f ca="1">'Юнит 01.03'!Z10+'Юнит 02-08.03'!Z10+'Юнит 09-15.03'!Z10+'Юнит 16-22.03'!Z10+'Юнит 23-29.03'!Z10+'Юнит 30-31.03'!Z10</f>
        <v>16811.500000000004</v>
      </c>
      <c r="AA10" s="32">
        <f>'Юнит 01.03'!AA10+'Юнит 02-08.03'!AA10+'Юнит 09-15.03'!AA10+'Юнит 16-22.03'!AA10+'Юнит 23-29.03'!AA10+'Юнит 30-31.03'!AA10</f>
        <v>39284.395111000005</v>
      </c>
      <c r="AB10" s="55"/>
      <c r="AC10" s="42"/>
      <c r="AD10" s="32">
        <f ca="1">'Юнит 01.03'!AD10+'Юнит 02-08.03'!AD10+'Юнит 09-15.03'!AD10+'Юнит 16-22.03'!AD10+'Юнит 23-29.03'!AD10+'Юнит 30-31.03'!AD10</f>
        <v>767.46590446174298</v>
      </c>
      <c r="AE10" s="47">
        <f t="shared" ca="1" si="5"/>
        <v>36635.118984538232</v>
      </c>
      <c r="AF10" s="46"/>
      <c r="AG10" s="48">
        <f t="shared" ca="1" si="6"/>
        <v>2710.2941176470586</v>
      </c>
      <c r="AH10" s="49">
        <f t="shared" si="7"/>
        <v>169.89</v>
      </c>
      <c r="AI10" s="49">
        <f t="shared" ca="1" si="8"/>
        <v>1165.4264705882354</v>
      </c>
      <c r="AJ10" s="49">
        <f t="shared" ca="1" si="9"/>
        <v>243.64492753623193</v>
      </c>
      <c r="AK10" s="49">
        <f t="shared" ca="1" si="10"/>
        <v>569.33905957971024</v>
      </c>
      <c r="AL10" s="49">
        <f t="array" aca="1" ref="AL10" ca="1">_xlfn.IFS(R10=0,AE10,R10&lt;0,AE10/-R10,R10&gt;0,AE10/R10)</f>
        <v>538.75174977262111</v>
      </c>
      <c r="AM10" s="50">
        <f t="shared" ca="1" si="11"/>
        <v>0.19877981000834638</v>
      </c>
      <c r="AN10" s="51">
        <f t="shared" ca="1" si="12"/>
        <v>3.1711798797611466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>
        <f>'Юнит 01-05.04'!C11</f>
        <v>0</v>
      </c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15</v>
      </c>
      <c r="L11" s="36"/>
      <c r="M11" s="36"/>
      <c r="N11" s="37">
        <f t="shared" si="14"/>
        <v>0.4838709677419355</v>
      </c>
      <c r="O11" s="38">
        <f t="shared" ca="1" si="15"/>
        <v>0.22580645161290322</v>
      </c>
      <c r="P11" s="32">
        <f ca="1">'Юнит 01.03'!P11+'Юнит 02-08.03'!P11+'Юнит 09-15.03'!P11+'Юнит 16-22.03'!P11+'Юнит 23-29.03'!P11+'Юнит 30-31.03'!P11</f>
        <v>8</v>
      </c>
      <c r="Q11" s="32">
        <f ca="1">'Юнит 01.03'!Q11+'Юнит 02-08.03'!Q11+'Юнит 09-15.03'!Q11+'Юнит 16-22.03'!Q11+'Юнит 23-29.03'!Q11+'Юнит 30-31.03'!Q11</f>
        <v>1</v>
      </c>
      <c r="R11" s="40">
        <f t="shared" ca="1" si="1"/>
        <v>7</v>
      </c>
      <c r="S11" s="32">
        <f ca="1">'Юнит 01.03'!S11+'Юнит 02-08.03'!S11+'Юнит 09-15.03'!S11+'Юнит 16-22.03'!S11+'Юнит 23-29.03'!S11+'Юнит 30-31.03'!S11</f>
        <v>12846</v>
      </c>
      <c r="T11" s="32">
        <f ca="1">'Юнит 01.03'!T11+'Юнит 02-08.03'!T11+'Юнит 09-15.03'!T11+'Юнит 16-22.03'!T11+'Юнит 23-29.03'!T11+'Юнит 30-31.03'!T11</f>
        <v>-1571</v>
      </c>
      <c r="U11" s="40">
        <f t="shared" ca="1" si="2"/>
        <v>11275</v>
      </c>
      <c r="V11" s="43">
        <f t="shared" ca="1" si="16"/>
        <v>6.0070475587678399E-3</v>
      </c>
      <c r="W11" s="44">
        <f t="shared" ca="1" si="3"/>
        <v>1189.23</v>
      </c>
      <c r="X11" s="32">
        <f ca="1">'Юнит 01.03'!X11+'Юнит 02-08.03'!X11+'Юнит 09-15.03'!X11+'Юнит 16-22.03'!X11+'Юнит 23-29.03'!X11+'Юнит 30-31.03'!X11</f>
        <v>4848.25</v>
      </c>
      <c r="Y11" s="45">
        <f t="shared" ca="1" si="4"/>
        <v>0.43</v>
      </c>
      <c r="Z11" s="32">
        <f ca="1">'Юнит 01.03'!Z11+'Юнит 02-08.03'!Z11+'Юнит 09-15.03'!Z11+'Юнит 16-22.03'!Z11+'Юнит 23-29.03'!Z11+'Юнит 30-31.03'!Z11</f>
        <v>1587.8600000000001</v>
      </c>
      <c r="AA11" s="32">
        <f>'Юнит 01.03'!AA11+'Юнит 02-08.03'!AA11+'Юнит 09-15.03'!AA11+'Юнит 16-22.03'!AA11+'Юнит 23-29.03'!AA11+'Юнит 30-31.03'!AA11</f>
        <v>0</v>
      </c>
      <c r="AB11" s="55"/>
      <c r="AC11" s="42"/>
      <c r="AD11" s="32">
        <f ca="1">'Юнит 01.03'!AD11+'Юнит 02-08.03'!AD11+'Юнит 09-15.03'!AD11+'Юнит 16-22.03'!AD11+'Юнит 23-29.03'!AD11+'Юнит 30-31.03'!AD11</f>
        <v>47.425994067375591</v>
      </c>
      <c r="AE11" s="47">
        <f t="shared" ca="1" si="5"/>
        <v>3602.2340059326248</v>
      </c>
      <c r="AF11" s="46"/>
      <c r="AG11" s="48">
        <f t="shared" ca="1" si="6"/>
        <v>1610.7142857142858</v>
      </c>
      <c r="AH11" s="49">
        <f t="shared" si="7"/>
        <v>169.89</v>
      </c>
      <c r="AI11" s="49">
        <f t="shared" ca="1" si="8"/>
        <v>692.60714285714289</v>
      </c>
      <c r="AJ11" s="49">
        <f t="shared" ca="1" si="9"/>
        <v>198.48250000000002</v>
      </c>
      <c r="AK11" s="49">
        <f t="shared" ca="1" si="10"/>
        <v>0</v>
      </c>
      <c r="AL11" s="49">
        <f t="array" aca="1" ref="AL11" ca="1">_xlfn.IFS(R11=0,AE11,R11&lt;0,AE11/-R11,R11&gt;0,AE11/R11)</f>
        <v>514.60485799037497</v>
      </c>
      <c r="AM11" s="50">
        <f t="shared" ca="1" si="11"/>
        <v>0.319488603630388</v>
      </c>
      <c r="AN11" s="51">
        <f t="shared" ca="1" si="12"/>
        <v>3.029047371772176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>
        <f>'Юнит 01-05.04'!C12</f>
        <v>0</v>
      </c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10</v>
      </c>
      <c r="L12" s="36"/>
      <c r="M12" s="36"/>
      <c r="N12" s="37">
        <f t="shared" si="14"/>
        <v>0.32258064516129031</v>
      </c>
      <c r="O12" s="38">
        <f t="shared" ca="1" si="15"/>
        <v>0.12903225806451613</v>
      </c>
      <c r="P12" s="32">
        <f ca="1">'Юнит 01.03'!P12+'Юнит 02-08.03'!P12+'Юнит 09-15.03'!P12+'Юнит 16-22.03'!P12+'Юнит 23-29.03'!P12+'Юнит 30-31.03'!P12</f>
        <v>4</v>
      </c>
      <c r="Q12" s="32">
        <f ca="1">'Юнит 01.03'!Q12+'Юнит 02-08.03'!Q12+'Юнит 09-15.03'!Q12+'Юнит 16-22.03'!Q12+'Юнит 23-29.03'!Q12+'Юнит 30-31.03'!Q12</f>
        <v>0</v>
      </c>
      <c r="R12" s="40">
        <f t="shared" ca="1" si="1"/>
        <v>4</v>
      </c>
      <c r="S12" s="32">
        <f ca="1">'Юнит 01.03'!S12+'Юнит 02-08.03'!S12+'Юнит 09-15.03'!S12+'Юнит 16-22.03'!S12+'Юнит 23-29.03'!S12+'Юнит 30-31.03'!S12</f>
        <v>5900</v>
      </c>
      <c r="T12" s="32">
        <f ca="1">'Юнит 01.03'!T12+'Юнит 02-08.03'!T12+'Юнит 09-15.03'!T12+'Юнит 16-22.03'!T12+'Юнит 23-29.03'!T12+'Юнит 30-31.03'!T12</f>
        <v>0</v>
      </c>
      <c r="U12" s="40">
        <f t="shared" ca="1" si="2"/>
        <v>5900</v>
      </c>
      <c r="V12" s="43">
        <f t="shared" ca="1" si="16"/>
        <v>3.1433774365170961E-3</v>
      </c>
      <c r="W12" s="44">
        <f t="shared" ca="1" si="3"/>
        <v>679.56</v>
      </c>
      <c r="X12" s="32">
        <f ca="1">'Юнит 01.03'!X12+'Юнит 02-08.03'!X12+'Юнит 09-15.03'!X12+'Юнит 16-22.03'!X12+'Юнит 23-29.03'!X12+'Юнит 30-31.03'!X12</f>
        <v>2537</v>
      </c>
      <c r="Y12" s="45">
        <f t="shared" ca="1" si="4"/>
        <v>0.43</v>
      </c>
      <c r="Z12" s="32">
        <f ca="1">'Юнит 01.03'!Z12+'Юнит 02-08.03'!Z12+'Юнит 09-15.03'!Z12+'Юнит 16-22.03'!Z12+'Юнит 23-29.03'!Z12+'Юнит 30-31.03'!Z12</f>
        <v>1005.64</v>
      </c>
      <c r="AA12" s="32">
        <f>'Юнит 01.03'!AA12+'Юнит 02-08.03'!AA12+'Юнит 09-15.03'!AA12+'Юнит 16-22.03'!AA12+'Юнит 23-29.03'!AA12+'Юнит 30-31.03'!AA12</f>
        <v>0</v>
      </c>
      <c r="AB12" s="55"/>
      <c r="AC12" s="42"/>
      <c r="AD12" s="32">
        <f ca="1">'Юнит 01.03'!AD12+'Юнит 02-08.03'!AD12+'Юнит 09-15.03'!AD12+'Юнит 16-22.03'!AD12+'Юнит 23-29.03'!AD12+'Юнит 30-31.03'!AD12</f>
        <v>23.497247769296042</v>
      </c>
      <c r="AE12" s="47">
        <f t="shared" ca="1" si="5"/>
        <v>1654.3027522307045</v>
      </c>
      <c r="AF12" s="46"/>
      <c r="AG12" s="48">
        <f t="shared" ca="1" si="6"/>
        <v>1475</v>
      </c>
      <c r="AH12" s="49">
        <f t="shared" si="7"/>
        <v>169.89</v>
      </c>
      <c r="AI12" s="49">
        <f t="shared" ca="1" si="8"/>
        <v>634.25</v>
      </c>
      <c r="AJ12" s="49">
        <f t="shared" ca="1" si="9"/>
        <v>251.41</v>
      </c>
      <c r="AK12" s="49">
        <f t="shared" ca="1" si="10"/>
        <v>0</v>
      </c>
      <c r="AL12" s="49">
        <f t="array" aca="1" ref="AL12" ca="1">_xlfn.IFS(R12=0,AE12,R12&lt;0,AE12/-R12,R12&gt;0,AE12/R12)</f>
        <v>413.57568805767613</v>
      </c>
      <c r="AM12" s="50">
        <f t="shared" ca="1" si="11"/>
        <v>0.28039029698825502</v>
      </c>
      <c r="AN12" s="51">
        <f t="shared" ca="1" si="12"/>
        <v>2.4343733477996126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>
        <f>'Юнит 01-05.04'!C13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7</v>
      </c>
      <c r="L13" s="36"/>
      <c r="M13" s="36"/>
      <c r="N13" s="37">
        <f t="shared" si="14"/>
        <v>0.22580645161290322</v>
      </c>
      <c r="O13" s="38">
        <f t="shared" ca="1" si="15"/>
        <v>0.22580645161290322</v>
      </c>
      <c r="P13" s="32">
        <f ca="1">'Юнит 01.03'!P13+'Юнит 02-08.03'!P13+'Юнит 09-15.03'!P13+'Юнит 16-22.03'!P13+'Юнит 23-29.03'!P13+'Юнит 30-31.03'!P13</f>
        <v>7</v>
      </c>
      <c r="Q13" s="32">
        <f ca="1">'Юнит 01.03'!Q13+'Юнит 02-08.03'!Q13+'Юнит 09-15.03'!Q13+'Юнит 16-22.03'!Q13+'Юнит 23-29.03'!Q13+'Юнит 30-31.03'!Q13</f>
        <v>0</v>
      </c>
      <c r="R13" s="40">
        <f t="shared" ca="1" si="1"/>
        <v>7</v>
      </c>
      <c r="S13" s="32">
        <f ca="1">'Юнит 01.03'!S13+'Юнит 02-08.03'!S13+'Юнит 09-15.03'!S13+'Юнит 16-22.03'!S13+'Юнит 23-29.03'!S13+'Юнит 30-31.03'!S13</f>
        <v>11431</v>
      </c>
      <c r="T13" s="32">
        <f ca="1">'Юнит 01.03'!T13+'Юнит 02-08.03'!T13+'Юнит 09-15.03'!T13+'Юнит 16-22.03'!T13+'Юнит 23-29.03'!T13+'Юнит 30-31.03'!T13</f>
        <v>0</v>
      </c>
      <c r="U13" s="40">
        <f t="shared" ca="1" si="2"/>
        <v>11431</v>
      </c>
      <c r="V13" s="43">
        <f t="shared" ca="1" si="16"/>
        <v>6.0901605892926987E-3</v>
      </c>
      <c r="W13" s="44">
        <f t="shared" ca="1" si="3"/>
        <v>1189.23</v>
      </c>
      <c r="X13" s="32">
        <f ca="1">'Юнит 01.03'!X13+'Юнит 02-08.03'!X13+'Юнит 09-15.03'!X13+'Юнит 16-22.03'!X13+'Юнит 23-29.03'!X13+'Юнит 30-31.03'!X13</f>
        <v>4915.33</v>
      </c>
      <c r="Y13" s="45">
        <f t="shared" ca="1" si="4"/>
        <v>0.43</v>
      </c>
      <c r="Z13" s="32">
        <f ca="1">'Юнит 01.03'!Z13+'Юнит 02-08.03'!Z13+'Юнит 09-15.03'!Z13+'Юнит 16-22.03'!Z13+'Юнит 23-29.03'!Z13+'Юнит 30-31.03'!Z13</f>
        <v>1190.07</v>
      </c>
      <c r="AA13" s="32">
        <f>'Юнит 01.03'!AA13+'Юнит 02-08.03'!AA13+'Юнит 09-15.03'!AA13+'Юнит 16-22.03'!AA13+'Юнит 23-29.03'!AA13+'Юнит 30-31.03'!AA13</f>
        <v>2098.52</v>
      </c>
      <c r="AB13" s="55"/>
      <c r="AC13" s="42"/>
      <c r="AD13" s="32">
        <f ca="1">'Юнит 01.03'!AD13+'Юнит 02-08.03'!AD13+'Юнит 09-15.03'!AD13+'Юнит 16-22.03'!AD13+'Юнит 23-29.03'!AD13+'Юнит 30-31.03'!AD13</f>
        <v>49.002014099886196</v>
      </c>
      <c r="AE13" s="47">
        <f t="shared" ca="1" si="5"/>
        <v>1988.8479859001145</v>
      </c>
      <c r="AF13" s="46"/>
      <c r="AG13" s="48">
        <f t="shared" ca="1" si="6"/>
        <v>1633</v>
      </c>
      <c r="AH13" s="49">
        <f t="shared" si="7"/>
        <v>169.89</v>
      </c>
      <c r="AI13" s="49">
        <f t="shared" ca="1" si="8"/>
        <v>702.18999999999994</v>
      </c>
      <c r="AJ13" s="49">
        <f t="shared" ca="1" si="9"/>
        <v>170.01</v>
      </c>
      <c r="AK13" s="49">
        <f t="shared" ca="1" si="10"/>
        <v>299.7885714285714</v>
      </c>
      <c r="AL13" s="49">
        <f t="array" aca="1" ref="AL13" ca="1">_xlfn.IFS(R13=0,AE13,R13&lt;0,AE13/-R13,R13&gt;0,AE13/R13)</f>
        <v>284.1211408428735</v>
      </c>
      <c r="AM13" s="50">
        <f t="shared" ca="1" si="11"/>
        <v>0.17398722648063289</v>
      </c>
      <c r="AN13" s="51">
        <f t="shared" ca="1" si="12"/>
        <v>1.6723829586371977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01.03'!K14+'Юнит 02-08.03'!K14+'Юнит 09-15.03'!K14+'Юнит 16-22.03'!K14+'Юнит 23-29.03'!K14+'Юнит 30-31.03'!K14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01.03'!P14+'Юнит 02-08.03'!P14+'Юнит 09-15.03'!P14+'Юнит 16-22.03'!P14+'Юнит 23-29.03'!P14+'Юнит 30-31.03'!P14</f>
        <v>0</v>
      </c>
      <c r="Q14" s="32">
        <f ca="1">'Юнит 01.03'!Q14+'Юнит 02-08.03'!Q14+'Юнит 09-15.03'!Q14+'Юнит 16-22.03'!Q14+'Юнит 23-29.03'!Q14+'Юнит 30-31.03'!Q14</f>
        <v>0</v>
      </c>
      <c r="R14" s="40">
        <f t="shared" ca="1" si="1"/>
        <v>0</v>
      </c>
      <c r="S14" s="32">
        <f ca="1">'Юнит 01.03'!S14+'Юнит 02-08.03'!S14+'Юнит 09-15.03'!S14+'Юнит 16-22.03'!S14+'Юнит 23-29.03'!S14+'Юнит 30-31.03'!S14</f>
        <v>0</v>
      </c>
      <c r="T14" s="32">
        <f ca="1">'Юнит 01.03'!T14+'Юнит 02-08.03'!T14+'Юнит 09-15.03'!T14+'Юнит 16-22.03'!T14+'Юнит 23-29.03'!T14+'Юнит 30-31.03'!T14</f>
        <v>0</v>
      </c>
      <c r="U14" s="40">
        <f t="shared" ca="1" si="2"/>
        <v>0</v>
      </c>
      <c r="V14" s="43">
        <f t="shared" ca="1" si="16"/>
        <v>0</v>
      </c>
      <c r="W14" s="44">
        <f t="shared" ca="1" si="3"/>
        <v>0</v>
      </c>
      <c r="X14" s="32">
        <f ca="1">'Юнит 01.03'!X14+'Юнит 02-08.03'!X14+'Юнит 09-15.03'!X14+'Юнит 16-22.03'!X14+'Юнит 23-29.03'!X14+'Юнит 30-31.03'!X14</f>
        <v>0</v>
      </c>
      <c r="Y14" s="45">
        <f t="shared" ca="1" si="4"/>
        <v>0</v>
      </c>
      <c r="Z14" s="32">
        <f ca="1">'Юнит 01.03'!Z14+'Юнит 02-08.03'!Z14+'Юнит 09-15.03'!Z14+'Юнит 16-22.03'!Z14+'Юнит 23-29.03'!Z14+'Юнит 30-31.03'!Z14</f>
        <v>0</v>
      </c>
      <c r="AA14" s="32">
        <f>'Юнит 01.03'!AA14+'Юнит 02-08.03'!AA14+'Юнит 09-15.03'!AA14+'Юнит 16-22.03'!AA14+'Юнит 23-29.03'!AA14+'Юнит 30-31.03'!AA14</f>
        <v>0</v>
      </c>
      <c r="AB14" s="55"/>
      <c r="AC14" s="42"/>
      <c r="AD14" s="32">
        <f ca="1">'Юнит 01.03'!AD14+'Юнит 02-08.03'!AD14+'Юнит 09-15.03'!AD14+'Юнит 16-22.03'!AD14+'Юнит 23-29.03'!AD14+'Юнит 30-31.03'!AD14</f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01-05.04'!C15</f>
        <v>0</v>
      </c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15</v>
      </c>
      <c r="L15" s="36"/>
      <c r="M15" s="36"/>
      <c r="N15" s="37">
        <f t="shared" si="14"/>
        <v>0.4838709677419355</v>
      </c>
      <c r="O15" s="38">
        <f t="shared" ca="1" si="15"/>
        <v>0.41935483870967744</v>
      </c>
      <c r="P15" s="32">
        <f ca="1">'Юнит 01.03'!P15+'Юнит 02-08.03'!P15+'Юнит 09-15.03'!P15+'Юнит 16-22.03'!P15+'Юнит 23-29.03'!P15+'Юнит 30-31.03'!P15</f>
        <v>16</v>
      </c>
      <c r="Q15" s="32">
        <f ca="1">'Юнит 01.03'!Q15+'Юнит 02-08.03'!Q15+'Юнит 09-15.03'!Q15+'Юнит 16-22.03'!Q15+'Юнит 23-29.03'!Q15+'Юнит 30-31.03'!Q15</f>
        <v>3</v>
      </c>
      <c r="R15" s="40">
        <f t="shared" ca="1" si="1"/>
        <v>13</v>
      </c>
      <c r="S15" s="32">
        <f ca="1">'Юнит 01.03'!S15+'Юнит 02-08.03'!S15+'Юнит 09-15.03'!S15+'Юнит 16-22.03'!S15+'Юнит 23-29.03'!S15+'Юнит 30-31.03'!S15</f>
        <v>22389</v>
      </c>
      <c r="T15" s="32">
        <f ca="1">'Юнит 01.03'!T15+'Юнит 02-08.03'!T15+'Юнит 09-15.03'!T15+'Юнит 16-22.03'!T15+'Юнит 23-29.03'!T15+'Юнит 30-31.03'!T15</f>
        <v>-3808</v>
      </c>
      <c r="U15" s="40">
        <f t="shared" ca="1" si="2"/>
        <v>18581</v>
      </c>
      <c r="V15" s="43">
        <f t="shared" ca="1" si="16"/>
        <v>9.899507821682061E-3</v>
      </c>
      <c r="W15" s="44">
        <f t="shared" ca="1" si="3"/>
        <v>2208.5699999999997</v>
      </c>
      <c r="X15" s="32">
        <f ca="1">'Юнит 01.03'!X15+'Юнит 02-08.03'!X15+'Юнит 09-15.03'!X15+'Юнит 16-22.03'!X15+'Юнит 23-29.03'!X15+'Юнит 30-31.03'!X15</f>
        <v>7989.83</v>
      </c>
      <c r="Y15" s="45">
        <f t="shared" ca="1" si="4"/>
        <v>0.43</v>
      </c>
      <c r="Z15" s="32">
        <f ca="1">'Юнит 01.03'!Z15+'Юнит 02-08.03'!Z15+'Юнит 09-15.03'!Z15+'Юнит 16-22.03'!Z15+'Юнит 23-29.03'!Z15+'Юнит 30-31.03'!Z15</f>
        <v>2598.1899999999996</v>
      </c>
      <c r="AA15" s="32">
        <f>'Юнит 01.03'!AA15+'Юнит 02-08.03'!AA15+'Юнит 09-15.03'!AA15+'Юнит 16-22.03'!AA15+'Юнит 23-29.03'!AA15+'Юнит 30-31.03'!AA15</f>
        <v>6630.670000000001</v>
      </c>
      <c r="AB15" s="55"/>
      <c r="AC15" s="42"/>
      <c r="AD15" s="32">
        <f ca="1">'Юнит 01.03'!AD15+'Юнит 02-08.03'!AD15+'Юнит 09-15.03'!AD15+'Юнит 16-22.03'!AD15+'Юнит 23-29.03'!AD15+'Юнит 30-31.03'!AD15</f>
        <v>76.985924000488978</v>
      </c>
      <c r="AE15" s="47">
        <f t="shared" ca="1" si="5"/>
        <v>-923.24592400048914</v>
      </c>
      <c r="AF15" s="46"/>
      <c r="AG15" s="48">
        <f t="shared" ca="1" si="6"/>
        <v>1429.3076923076924</v>
      </c>
      <c r="AH15" s="49">
        <f t="shared" si="7"/>
        <v>169.89</v>
      </c>
      <c r="AI15" s="49">
        <f t="shared" ca="1" si="8"/>
        <v>614.6023076923077</v>
      </c>
      <c r="AJ15" s="49">
        <f t="shared" ca="1" si="9"/>
        <v>162.38687499999997</v>
      </c>
      <c r="AK15" s="49">
        <f t="shared" ca="1" si="10"/>
        <v>414.41687500000006</v>
      </c>
      <c r="AL15" s="49">
        <f t="array" aca="1" ref="AL15" ca="1">_xlfn.IFS(R15=0,AE15,R15&lt;0,AE15/-R15,R15&gt;0,AE15/R15)</f>
        <v>-71.018917230806863</v>
      </c>
      <c r="AM15" s="50">
        <f t="shared" ca="1" si="11"/>
        <v>-4.9687633819519357E-2</v>
      </c>
      <c r="AN15" s="51">
        <f t="shared" ca="1" si="12"/>
        <v>-0.41802882589208823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>
        <f>'Юнит 01-05.04'!C16</f>
        <v>0</v>
      </c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01.03'!K16+'Юнит 02-08.03'!K16+'Юнит 09-15.03'!K16+'Юнит 16-22.03'!K16+'Юнит 23-29.03'!K16+'Юнит 30-31.03'!K16</f>
        <v>23</v>
      </c>
      <c r="L16" s="36"/>
      <c r="M16" s="36"/>
      <c r="N16" s="37">
        <f t="shared" si="14"/>
        <v>0.74193548387096775</v>
      </c>
      <c r="O16" s="38">
        <f t="shared" ca="1" si="15"/>
        <v>0.35483870967741937</v>
      </c>
      <c r="P16" s="32">
        <f ca="1">'Юнит 01.03'!P16+'Юнит 02-08.03'!P16+'Юнит 09-15.03'!P16+'Юнит 16-22.03'!P16+'Юнит 23-29.03'!P16+'Юнит 30-31.03'!P16</f>
        <v>11</v>
      </c>
      <c r="Q16" s="32">
        <f ca="1">'Юнит 01.03'!Q16+'Юнит 02-08.03'!Q16+'Юнит 09-15.03'!Q16+'Юнит 16-22.03'!Q16+'Юнит 23-29.03'!Q16+'Юнит 30-31.03'!Q16</f>
        <v>0</v>
      </c>
      <c r="R16" s="40">
        <f t="shared" ca="1" si="1"/>
        <v>11</v>
      </c>
      <c r="S16" s="32">
        <f ca="1">'Юнит 01.03'!S16+'Юнит 02-08.03'!S16+'Юнит 09-15.03'!S16+'Юнит 16-22.03'!S16+'Юнит 23-29.03'!S16+'Юнит 30-31.03'!S16</f>
        <v>15223</v>
      </c>
      <c r="T16" s="32">
        <f ca="1">'Юнит 01.03'!T16+'Юнит 02-08.03'!T16+'Юнит 09-15.03'!T16+'Юнит 16-22.03'!T16+'Юнит 23-29.03'!T16+'Юнит 30-31.03'!T16</f>
        <v>0</v>
      </c>
      <c r="U16" s="40">
        <f t="shared" ca="1" si="2"/>
        <v>15223</v>
      </c>
      <c r="V16" s="43">
        <f t="shared" ca="1" si="16"/>
        <v>8.1104465620508055E-3</v>
      </c>
      <c r="W16" s="44">
        <f t="shared" ca="1" si="3"/>
        <v>1868.79</v>
      </c>
      <c r="X16" s="32">
        <f ca="1">'Юнит 01.03'!X16+'Юнит 02-08.03'!X16+'Юнит 09-15.03'!X16+'Юнит 16-22.03'!X16+'Юнит 23-29.03'!X16+'Юнит 30-31.03'!X16</f>
        <v>6545.8899999999994</v>
      </c>
      <c r="Y16" s="45">
        <f t="shared" ca="1" si="4"/>
        <v>0.42999999999999994</v>
      </c>
      <c r="Z16" s="32">
        <f ca="1">'Юнит 01.03'!Z16+'Юнит 02-08.03'!Z16+'Юнит 09-15.03'!Z16+'Юнит 16-22.03'!Z16+'Юнит 23-29.03'!Z16+'Юнит 30-31.03'!Z16</f>
        <v>2741.8799999999997</v>
      </c>
      <c r="AA16" s="32">
        <f>'Юнит 01.03'!AA16+'Юнит 02-08.03'!AA16+'Юнит 09-15.03'!AA16+'Юнит 16-22.03'!AA16+'Юнит 23-29.03'!AA16+'Юнит 30-31.03'!AA16</f>
        <v>2777.02</v>
      </c>
      <c r="AB16" s="55"/>
      <c r="AC16" s="42"/>
      <c r="AD16" s="32">
        <f ca="1">'Юнит 01.03'!AD16+'Юнит 02-08.03'!AD16+'Юнит 09-15.03'!AD16+'Юнит 16-22.03'!AD16+'Юнит 23-29.03'!AD16+'Юнит 30-31.03'!AD16</f>
        <v>61.944731056713195</v>
      </c>
      <c r="AE16" s="47">
        <f t="shared" ca="1" si="5"/>
        <v>1227.4752689432869</v>
      </c>
      <c r="AF16" s="46"/>
      <c r="AG16" s="48">
        <f t="shared" ca="1" si="6"/>
        <v>1383.909090909091</v>
      </c>
      <c r="AH16" s="49">
        <f t="shared" si="7"/>
        <v>169.89</v>
      </c>
      <c r="AI16" s="49">
        <f t="shared" ca="1" si="8"/>
        <v>595.08090909090902</v>
      </c>
      <c r="AJ16" s="49">
        <f t="shared" ca="1" si="9"/>
        <v>249.26181818181814</v>
      </c>
      <c r="AK16" s="49">
        <f t="shared" ca="1" si="10"/>
        <v>252.45636363636365</v>
      </c>
      <c r="AL16" s="49">
        <f t="array" aca="1" ref="AL16" ca="1">_xlfn.IFS(R16=0,AE16,R16&lt;0,AE16/-R16,R16&gt;0,AE16/R16)</f>
        <v>111.58866081302608</v>
      </c>
      <c r="AM16" s="50">
        <f t="shared" ca="1" si="11"/>
        <v>8.063294153210844E-2</v>
      </c>
      <c r="AN16" s="51">
        <f t="shared" ca="1" si="12"/>
        <v>0.65682889406690259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>
        <f>'Юнит 01-05.04'!C17</f>
        <v>0</v>
      </c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01.03'!K17+'Юнит 02-08.03'!K17+'Юнит 09-15.03'!K17+'Юнит 16-22.03'!K17+'Юнит 23-29.03'!K17+'Юнит 30-31.03'!K17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01.03'!P17+'Юнит 02-08.03'!P17+'Юнит 09-15.03'!P17+'Юнит 16-22.03'!P17+'Юнит 23-29.03'!P17+'Юнит 30-31.03'!P17</f>
        <v>0</v>
      </c>
      <c r="Q17" s="32">
        <f ca="1">'Юнит 01.03'!Q17+'Юнит 02-08.03'!Q17+'Юнит 09-15.03'!Q17+'Юнит 16-22.03'!Q17+'Юнит 23-29.03'!Q17+'Юнит 30-31.03'!Q17</f>
        <v>0</v>
      </c>
      <c r="R17" s="40">
        <f t="shared" ca="1" si="1"/>
        <v>0</v>
      </c>
      <c r="S17" s="32">
        <f ca="1">'Юнит 01.03'!S17+'Юнит 02-08.03'!S17+'Юнит 09-15.03'!S17+'Юнит 16-22.03'!S17+'Юнит 23-29.03'!S17+'Юнит 30-31.03'!S17</f>
        <v>0</v>
      </c>
      <c r="T17" s="32">
        <f ca="1">'Юнит 01.03'!T17+'Юнит 02-08.03'!T17+'Юнит 09-15.03'!T17+'Юнит 16-22.03'!T17+'Юнит 23-29.03'!T17+'Юнит 30-31.03'!T17</f>
        <v>0</v>
      </c>
      <c r="U17" s="40">
        <f t="shared" ca="1" si="2"/>
        <v>0</v>
      </c>
      <c r="V17" s="43">
        <f t="shared" ca="1" si="16"/>
        <v>0</v>
      </c>
      <c r="W17" s="44">
        <f t="shared" ca="1" si="3"/>
        <v>0</v>
      </c>
      <c r="X17" s="32">
        <f ca="1">'Юнит 01.03'!X17+'Юнит 02-08.03'!X17+'Юнит 09-15.03'!X17+'Юнит 16-22.03'!X17+'Юнит 23-29.03'!X17+'Юнит 30-31.03'!X17</f>
        <v>0</v>
      </c>
      <c r="Y17" s="45">
        <f t="shared" ca="1" si="4"/>
        <v>0</v>
      </c>
      <c r="Z17" s="32">
        <f ca="1">'Юнит 01.03'!Z17+'Юнит 02-08.03'!Z17+'Юнит 09-15.03'!Z17+'Юнит 16-22.03'!Z17+'Юнит 23-29.03'!Z17+'Юнит 30-31.03'!Z17</f>
        <v>0</v>
      </c>
      <c r="AA17" s="32">
        <f>'Юнит 01.03'!AA17+'Юнит 02-08.03'!AA17+'Юнит 09-15.03'!AA17+'Юнит 16-22.03'!AA17+'Юнит 23-29.03'!AA17+'Юнит 30-31.03'!AA17</f>
        <v>0</v>
      </c>
      <c r="AB17" s="55"/>
      <c r="AC17" s="42"/>
      <c r="AD17" s="32">
        <f ca="1">'Юнит 01.03'!AD17+'Юнит 02-08.03'!AD17+'Юнит 09-15.03'!AD17+'Юнит 16-22.03'!AD17+'Юнит 23-29.03'!AD17+'Юнит 30-31.03'!AD17</f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01.03'!K18+'Юнит 02-08.03'!K18+'Юнит 09-15.03'!K18+'Юнит 16-22.03'!K18+'Юнит 23-29.03'!K18+'Юнит 30-31.03'!K18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01.03'!P18+'Юнит 02-08.03'!P18+'Юнит 09-15.03'!P18+'Юнит 16-22.03'!P18+'Юнит 23-29.03'!P18+'Юнит 30-31.03'!P18</f>
        <v>0</v>
      </c>
      <c r="Q18" s="32">
        <f ca="1">'Юнит 01.03'!Q18+'Юнит 02-08.03'!Q18+'Юнит 09-15.03'!Q18+'Юнит 16-22.03'!Q18+'Юнит 23-29.03'!Q18+'Юнит 30-31.03'!Q18</f>
        <v>0</v>
      </c>
      <c r="R18" s="40">
        <f t="shared" ca="1" si="1"/>
        <v>0</v>
      </c>
      <c r="S18" s="32">
        <f ca="1">'Юнит 01.03'!S18+'Юнит 02-08.03'!S18+'Юнит 09-15.03'!S18+'Юнит 16-22.03'!S18+'Юнит 23-29.03'!S18+'Юнит 30-31.03'!S18</f>
        <v>0</v>
      </c>
      <c r="T18" s="32">
        <f ca="1">'Юнит 01.03'!T18+'Юнит 02-08.03'!T18+'Юнит 09-15.03'!T18+'Юнит 16-22.03'!T18+'Юнит 23-29.03'!T18+'Юнит 30-31.03'!T18</f>
        <v>0</v>
      </c>
      <c r="U18" s="40">
        <f t="shared" ca="1" si="2"/>
        <v>0</v>
      </c>
      <c r="V18" s="43">
        <f t="shared" ca="1" si="16"/>
        <v>0</v>
      </c>
      <c r="W18" s="44">
        <f t="shared" ca="1" si="3"/>
        <v>0</v>
      </c>
      <c r="X18" s="32">
        <f ca="1">'Юнит 01.03'!X18+'Юнит 02-08.03'!X18+'Юнит 09-15.03'!X18+'Юнит 16-22.03'!X18+'Юнит 23-29.03'!X18+'Юнит 30-31.03'!X18</f>
        <v>0</v>
      </c>
      <c r="Y18" s="45">
        <f t="shared" ca="1" si="4"/>
        <v>0</v>
      </c>
      <c r="Z18" s="32">
        <f ca="1">'Юнит 01.03'!Z18+'Юнит 02-08.03'!Z18+'Юнит 09-15.03'!Z18+'Юнит 16-22.03'!Z18+'Юнит 23-29.03'!Z18+'Юнит 30-31.03'!Z18</f>
        <v>0</v>
      </c>
      <c r="AA18" s="32">
        <f>'Юнит 01.03'!AA18+'Юнит 02-08.03'!AA18+'Юнит 09-15.03'!AA18+'Юнит 16-22.03'!AA18+'Юнит 23-29.03'!AA18+'Юнит 30-31.03'!AA18</f>
        <v>0</v>
      </c>
      <c r="AB18" s="55"/>
      <c r="AC18" s="42"/>
      <c r="AD18" s="32">
        <f ca="1">'Юнит 01.03'!AD18+'Юнит 02-08.03'!AD18+'Юнит 09-15.03'!AD18+'Юнит 16-22.03'!AD18+'Юнит 23-29.03'!AD18+'Юнит 30-31.03'!AD18</f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01-05.04'!C19</f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01.03'!K19+'Юнит 02-08.03'!K19+'Юнит 09-15.03'!K19+'Юнит 16-22.03'!K19+'Юнит 23-29.03'!K19+'Юнит 30-31.03'!K19</f>
        <v>2</v>
      </c>
      <c r="L19" s="36"/>
      <c r="M19" s="36"/>
      <c r="N19" s="37">
        <f t="shared" si="14"/>
        <v>6.4516129032258063E-2</v>
      </c>
      <c r="O19" s="38">
        <f t="shared" ca="1" si="15"/>
        <v>0</v>
      </c>
      <c r="P19" s="32">
        <f ca="1">'Юнит 01.03'!P19+'Юнит 02-08.03'!P19+'Юнит 09-15.03'!P19+'Юнит 16-22.03'!P19+'Юнит 23-29.03'!P19+'Юнит 30-31.03'!P19</f>
        <v>0</v>
      </c>
      <c r="Q19" s="32">
        <f ca="1">'Юнит 01.03'!Q19+'Юнит 02-08.03'!Q19+'Юнит 09-15.03'!Q19+'Юнит 16-22.03'!Q19+'Юнит 23-29.03'!Q19+'Юнит 30-31.03'!Q19</f>
        <v>0</v>
      </c>
      <c r="R19" s="40">
        <f t="shared" ca="1" si="1"/>
        <v>0</v>
      </c>
      <c r="S19" s="32">
        <f ca="1">'Юнит 01.03'!S19+'Юнит 02-08.03'!S19+'Юнит 09-15.03'!S19+'Юнит 16-22.03'!S19+'Юнит 23-29.03'!S19+'Юнит 30-31.03'!S19</f>
        <v>0</v>
      </c>
      <c r="T19" s="32">
        <f ca="1">'Юнит 01.03'!T19+'Юнит 02-08.03'!T19+'Юнит 09-15.03'!T19+'Юнит 16-22.03'!T19+'Юнит 23-29.03'!T19+'Юнит 30-31.03'!T19</f>
        <v>0</v>
      </c>
      <c r="U19" s="40">
        <f t="shared" ca="1" si="2"/>
        <v>0</v>
      </c>
      <c r="V19" s="43">
        <f t="shared" ca="1" si="16"/>
        <v>0</v>
      </c>
      <c r="W19" s="44">
        <f t="shared" ca="1" si="3"/>
        <v>0</v>
      </c>
      <c r="X19" s="32">
        <f ca="1">'Юнит 01.03'!X19+'Юнит 02-08.03'!X19+'Юнит 09-15.03'!X19+'Юнит 16-22.03'!X19+'Юнит 23-29.03'!X19+'Юнит 30-31.03'!X19</f>
        <v>0</v>
      </c>
      <c r="Y19" s="45">
        <f t="shared" ca="1" si="4"/>
        <v>0</v>
      </c>
      <c r="Z19" s="32">
        <f ca="1">'Юнит 01.03'!Z19+'Юнит 02-08.03'!Z19+'Юнит 09-15.03'!Z19+'Юнит 16-22.03'!Z19+'Юнит 23-29.03'!Z19+'Юнит 30-31.03'!Z19</f>
        <v>113.88</v>
      </c>
      <c r="AA19" s="32">
        <f>'Юнит 01.03'!AA19+'Юнит 02-08.03'!AA19+'Юнит 09-15.03'!AA19+'Юнит 16-22.03'!AA19+'Юнит 23-29.03'!AA19+'Юнит 30-31.03'!AA19</f>
        <v>0</v>
      </c>
      <c r="AB19" s="55"/>
      <c r="AC19" s="42"/>
      <c r="AD19" s="32">
        <f ca="1">'Юнит 01.03'!AD19+'Юнит 02-08.03'!AD19+'Юнит 09-15.03'!AD19+'Юнит 16-22.03'!AD19+'Юнит 23-29.03'!AD19+'Юнит 30-31.03'!AD19</f>
        <v>0</v>
      </c>
      <c r="AE19" s="47">
        <f t="shared" ca="1" si="5"/>
        <v>-113.88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113.88</v>
      </c>
      <c r="AK19" s="49">
        <f t="shared" ca="1" si="10"/>
        <v>0</v>
      </c>
      <c r="AL19" s="49">
        <f t="array" aca="1" ref="AL19" ca="1">_xlfn.IFS(R19=0,AE19,R19&lt;0,AE19/-R19,R19&gt;0,AE19/R19)</f>
        <v>-113.88</v>
      </c>
      <c r="AM19" s="50">
        <f t="shared" ca="1" si="11"/>
        <v>0</v>
      </c>
      <c r="AN19" s="51">
        <f t="shared" ca="1" si="12"/>
        <v>-0.12525021446954532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>
        <f>'Юнит 01-05.04'!C20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01.03'!K20+'Юнит 02-08.03'!K20+'Юнит 09-15.03'!K20+'Юнит 16-22.03'!K20+'Юнит 23-29.03'!K20+'Юнит 30-31.03'!K20</f>
        <v>1</v>
      </c>
      <c r="L20" s="36"/>
      <c r="M20" s="36"/>
      <c r="N20" s="37">
        <f t="shared" si="14"/>
        <v>3.2258064516129031E-2</v>
      </c>
      <c r="O20" s="38">
        <f t="shared" ca="1" si="15"/>
        <v>0</v>
      </c>
      <c r="P20" s="32">
        <f ca="1">'Юнит 01.03'!P20+'Юнит 02-08.03'!P20+'Юнит 09-15.03'!P20+'Юнит 16-22.03'!P20+'Юнит 23-29.03'!P20+'Юнит 30-31.03'!P20</f>
        <v>0</v>
      </c>
      <c r="Q20" s="32">
        <f ca="1">'Юнит 01.03'!Q20+'Юнит 02-08.03'!Q20+'Юнит 09-15.03'!Q20+'Юнит 16-22.03'!Q20+'Юнит 23-29.03'!Q20+'Юнит 30-31.03'!Q20</f>
        <v>0</v>
      </c>
      <c r="R20" s="40">
        <f t="shared" ca="1" si="1"/>
        <v>0</v>
      </c>
      <c r="S20" s="32">
        <f ca="1">'Юнит 01.03'!S20+'Юнит 02-08.03'!S20+'Юнит 09-15.03'!S20+'Юнит 16-22.03'!S20+'Юнит 23-29.03'!S20+'Юнит 30-31.03'!S20</f>
        <v>0</v>
      </c>
      <c r="T20" s="32">
        <f ca="1">'Юнит 01.03'!T20+'Юнит 02-08.03'!T20+'Юнит 09-15.03'!T20+'Юнит 16-22.03'!T20+'Юнит 23-29.03'!T20+'Юнит 30-31.03'!T20</f>
        <v>0</v>
      </c>
      <c r="U20" s="40">
        <f t="shared" ca="1" si="2"/>
        <v>0</v>
      </c>
      <c r="V20" s="43">
        <f t="shared" ca="1" si="16"/>
        <v>0</v>
      </c>
      <c r="W20" s="44">
        <f t="shared" ca="1" si="3"/>
        <v>0</v>
      </c>
      <c r="X20" s="32">
        <f ca="1">'Юнит 01.03'!X20+'Юнит 02-08.03'!X20+'Юнит 09-15.03'!X20+'Юнит 16-22.03'!X20+'Юнит 23-29.03'!X20+'Юнит 30-31.03'!X20</f>
        <v>0</v>
      </c>
      <c r="Y20" s="45">
        <f t="shared" ca="1" si="4"/>
        <v>0</v>
      </c>
      <c r="Z20" s="32">
        <f ca="1">'Юнит 01.03'!Z20+'Юнит 02-08.03'!Z20+'Юнит 09-15.03'!Z20+'Юнит 16-22.03'!Z20+'Юнит 23-29.03'!Z20+'Юнит 30-31.03'!Z20</f>
        <v>0</v>
      </c>
      <c r="AA20" s="32">
        <f>'Юнит 01.03'!AA20+'Юнит 02-08.03'!AA20+'Юнит 09-15.03'!AA20+'Юнит 16-22.03'!AA20+'Юнит 23-29.03'!AA20+'Юнит 30-31.03'!AA20</f>
        <v>0</v>
      </c>
      <c r="AB20" s="55"/>
      <c r="AC20" s="42"/>
      <c r="AD20" s="32">
        <f ca="1">'Юнит 01.03'!AD20+'Юнит 02-08.03'!AD20+'Юнит 09-15.03'!AD20+'Юнит 16-22.03'!AD20+'Юнит 23-29.03'!AD20+'Юнит 30-31.03'!AD20</f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01.03'!K21+'Юнит 02-08.03'!K21+'Юнит 09-15.03'!K21+'Юнит 16-22.03'!K21+'Юнит 23-29.03'!K21+'Юнит 30-31.03'!K21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01.03'!P21+'Юнит 02-08.03'!P21+'Юнит 09-15.03'!P21+'Юнит 16-22.03'!P21+'Юнит 23-29.03'!P21+'Юнит 30-31.03'!P21</f>
        <v>0</v>
      </c>
      <c r="Q21" s="32">
        <f ca="1">'Юнит 01.03'!Q21+'Юнит 02-08.03'!Q21+'Юнит 09-15.03'!Q21+'Юнит 16-22.03'!Q21+'Юнит 23-29.03'!Q21+'Юнит 30-31.03'!Q21</f>
        <v>0</v>
      </c>
      <c r="R21" s="40">
        <f t="shared" ca="1" si="1"/>
        <v>0</v>
      </c>
      <c r="S21" s="32">
        <f ca="1">'Юнит 01.03'!S21+'Юнит 02-08.03'!S21+'Юнит 09-15.03'!S21+'Юнит 16-22.03'!S21+'Юнит 23-29.03'!S21+'Юнит 30-31.03'!S21</f>
        <v>0</v>
      </c>
      <c r="T21" s="32">
        <f ca="1">'Юнит 01.03'!T21+'Юнит 02-08.03'!T21+'Юнит 09-15.03'!T21+'Юнит 16-22.03'!T21+'Юнит 23-29.03'!T21+'Юнит 30-31.03'!T21</f>
        <v>0</v>
      </c>
      <c r="U21" s="40">
        <f t="shared" ca="1" si="2"/>
        <v>0</v>
      </c>
      <c r="V21" s="43">
        <f t="shared" ca="1" si="16"/>
        <v>0</v>
      </c>
      <c r="W21" s="44">
        <f t="shared" ca="1" si="3"/>
        <v>0</v>
      </c>
      <c r="X21" s="32">
        <f ca="1">'Юнит 01.03'!X21+'Юнит 02-08.03'!X21+'Юнит 09-15.03'!X21+'Юнит 16-22.03'!X21+'Юнит 23-29.03'!X21+'Юнит 30-31.03'!X21</f>
        <v>0</v>
      </c>
      <c r="Y21" s="45">
        <f t="shared" ca="1" si="4"/>
        <v>0</v>
      </c>
      <c r="Z21" s="32">
        <f ca="1">'Юнит 01.03'!Z21+'Юнит 02-08.03'!Z21+'Юнит 09-15.03'!Z21+'Юнит 16-22.03'!Z21+'Юнит 23-29.03'!Z21+'Юнит 30-31.03'!Z21</f>
        <v>0</v>
      </c>
      <c r="AA21" s="32">
        <f>'Юнит 01.03'!AA21+'Юнит 02-08.03'!AA21+'Юнит 09-15.03'!AA21+'Юнит 16-22.03'!AA21+'Юнит 23-29.03'!AA21+'Юнит 30-31.03'!AA21</f>
        <v>0</v>
      </c>
      <c r="AB21" s="55"/>
      <c r="AC21" s="42"/>
      <c r="AD21" s="32">
        <f ca="1">'Юнит 01.03'!AD21+'Юнит 02-08.03'!AD21+'Юнит 09-15.03'!AD21+'Юнит 16-22.03'!AD21+'Юнит 23-29.03'!AD21+'Юнит 30-31.03'!AD21</f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01.03'!K22+'Юнит 02-08.03'!K22+'Юнит 09-15.03'!K22+'Юнит 16-22.03'!K22+'Юнит 23-29.03'!K22+'Юнит 30-31.03'!K22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01.03'!P22+'Юнит 02-08.03'!P22+'Юнит 09-15.03'!P22+'Юнит 16-22.03'!P22+'Юнит 23-29.03'!P22+'Юнит 30-31.03'!P22</f>
        <v>0</v>
      </c>
      <c r="Q22" s="32">
        <f ca="1">'Юнит 01.03'!Q22+'Юнит 02-08.03'!Q22+'Юнит 09-15.03'!Q22+'Юнит 16-22.03'!Q22+'Юнит 23-29.03'!Q22+'Юнит 30-31.03'!Q22</f>
        <v>0</v>
      </c>
      <c r="R22" s="40">
        <f t="shared" ca="1" si="1"/>
        <v>0</v>
      </c>
      <c r="S22" s="32">
        <f ca="1">'Юнит 01.03'!S22+'Юнит 02-08.03'!S22+'Юнит 09-15.03'!S22+'Юнит 16-22.03'!S22+'Юнит 23-29.03'!S22+'Юнит 30-31.03'!S22</f>
        <v>0</v>
      </c>
      <c r="T22" s="32">
        <f ca="1">'Юнит 01.03'!T22+'Юнит 02-08.03'!T22+'Юнит 09-15.03'!T22+'Юнит 16-22.03'!T22+'Юнит 23-29.03'!T22+'Юнит 30-31.03'!T22</f>
        <v>0</v>
      </c>
      <c r="U22" s="40">
        <f t="shared" ca="1" si="2"/>
        <v>0</v>
      </c>
      <c r="V22" s="43">
        <f t="shared" ca="1" si="16"/>
        <v>0</v>
      </c>
      <c r="W22" s="44">
        <f t="shared" ca="1" si="3"/>
        <v>0</v>
      </c>
      <c r="X22" s="32">
        <f ca="1">'Юнит 01.03'!X22+'Юнит 02-08.03'!X22+'Юнит 09-15.03'!X22+'Юнит 16-22.03'!X22+'Юнит 23-29.03'!X22+'Юнит 30-31.03'!X22</f>
        <v>0</v>
      </c>
      <c r="Y22" s="45">
        <f t="shared" ca="1" si="4"/>
        <v>0</v>
      </c>
      <c r="Z22" s="32">
        <f ca="1">'Юнит 01.03'!Z22+'Юнит 02-08.03'!Z22+'Юнит 09-15.03'!Z22+'Юнит 16-22.03'!Z22+'Юнит 23-29.03'!Z22+'Юнит 30-31.03'!Z22</f>
        <v>0</v>
      </c>
      <c r="AA22" s="32">
        <f>'Юнит 01.03'!AA22+'Юнит 02-08.03'!AA22+'Юнит 09-15.03'!AA22+'Юнит 16-22.03'!AA22+'Юнит 23-29.03'!AA22+'Юнит 30-31.03'!AA22</f>
        <v>0</v>
      </c>
      <c r="AB22" s="55"/>
      <c r="AC22" s="42"/>
      <c r="AD22" s="32">
        <f ca="1">'Юнит 01.03'!AD22+'Юнит 02-08.03'!AD22+'Юнит 09-15.03'!AD22+'Юнит 16-22.03'!AD22+'Юнит 23-29.03'!AD22+'Юнит 30-31.03'!AD22</f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01.03'!K23+'Юнит 02-08.03'!K23+'Юнит 09-15.03'!K23+'Юнит 16-22.03'!K23+'Юнит 23-29.03'!K23+'Юнит 30-31.03'!K23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01.03'!P23+'Юнит 02-08.03'!P23+'Юнит 09-15.03'!P23+'Юнит 16-22.03'!P23+'Юнит 23-29.03'!P23+'Юнит 30-31.03'!P23</f>
        <v>0</v>
      </c>
      <c r="Q23" s="32">
        <f ca="1">'Юнит 01.03'!Q23+'Юнит 02-08.03'!Q23+'Юнит 09-15.03'!Q23+'Юнит 16-22.03'!Q23+'Юнит 23-29.03'!Q23+'Юнит 30-31.03'!Q23</f>
        <v>0</v>
      </c>
      <c r="R23" s="40">
        <f t="shared" ca="1" si="1"/>
        <v>0</v>
      </c>
      <c r="S23" s="32">
        <f ca="1">'Юнит 01.03'!S23+'Юнит 02-08.03'!S23+'Юнит 09-15.03'!S23+'Юнит 16-22.03'!S23+'Юнит 23-29.03'!S23+'Юнит 30-31.03'!S23</f>
        <v>0</v>
      </c>
      <c r="T23" s="32">
        <f ca="1">'Юнит 01.03'!T23+'Юнит 02-08.03'!T23+'Юнит 09-15.03'!T23+'Юнит 16-22.03'!T23+'Юнит 23-29.03'!T23+'Юнит 30-31.03'!T23</f>
        <v>0</v>
      </c>
      <c r="U23" s="40">
        <f t="shared" ca="1" si="2"/>
        <v>0</v>
      </c>
      <c r="V23" s="43">
        <f t="shared" ca="1" si="16"/>
        <v>0</v>
      </c>
      <c r="W23" s="44">
        <f t="shared" ca="1" si="3"/>
        <v>0</v>
      </c>
      <c r="X23" s="32">
        <f ca="1">'Юнит 01.03'!X23+'Юнит 02-08.03'!X23+'Юнит 09-15.03'!X23+'Юнит 16-22.03'!X23+'Юнит 23-29.03'!X23+'Юнит 30-31.03'!X23</f>
        <v>0</v>
      </c>
      <c r="Y23" s="45">
        <f t="shared" ca="1" si="4"/>
        <v>0</v>
      </c>
      <c r="Z23" s="32">
        <f ca="1">'Юнит 01.03'!Z23+'Юнит 02-08.03'!Z23+'Юнит 09-15.03'!Z23+'Юнит 16-22.03'!Z23+'Юнит 23-29.03'!Z23+'Юнит 30-31.03'!Z23</f>
        <v>0</v>
      </c>
      <c r="AA23" s="32">
        <f>'Юнит 01.03'!AA23+'Юнит 02-08.03'!AA23+'Юнит 09-15.03'!AA23+'Юнит 16-22.03'!AA23+'Юнит 23-29.03'!AA23+'Юнит 30-31.03'!AA23</f>
        <v>0</v>
      </c>
      <c r="AB23" s="55"/>
      <c r="AC23" s="42"/>
      <c r="AD23" s="32">
        <f ca="1">'Юнит 01.03'!AD23+'Юнит 02-08.03'!AD23+'Юнит 09-15.03'!AD23+'Юнит 16-22.03'!AD23+'Юнит 23-29.03'!AD23+'Юнит 30-31.03'!AD23</f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01.03'!K24+'Юнит 02-08.03'!K24+'Юнит 09-15.03'!K24+'Юнит 16-22.03'!K24+'Юнит 23-29.03'!K24+'Юнит 30-31.03'!K24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01.03'!P24+'Юнит 02-08.03'!P24+'Юнит 09-15.03'!P24+'Юнит 16-22.03'!P24+'Юнит 23-29.03'!P24+'Юнит 30-31.03'!P24</f>
        <v>0</v>
      </c>
      <c r="Q24" s="32">
        <f ca="1">'Юнит 01.03'!Q24+'Юнит 02-08.03'!Q24+'Юнит 09-15.03'!Q24+'Юнит 16-22.03'!Q24+'Юнит 23-29.03'!Q24+'Юнит 30-31.03'!Q24</f>
        <v>0</v>
      </c>
      <c r="R24" s="40">
        <f t="shared" ca="1" si="1"/>
        <v>0</v>
      </c>
      <c r="S24" s="32">
        <f ca="1">'Юнит 01.03'!S24+'Юнит 02-08.03'!S24+'Юнит 09-15.03'!S24+'Юнит 16-22.03'!S24+'Юнит 23-29.03'!S24+'Юнит 30-31.03'!S24</f>
        <v>0</v>
      </c>
      <c r="T24" s="32">
        <f ca="1">'Юнит 01.03'!T24+'Юнит 02-08.03'!T24+'Юнит 09-15.03'!T24+'Юнит 16-22.03'!T24+'Юнит 23-29.03'!T24+'Юнит 30-31.03'!T24</f>
        <v>0</v>
      </c>
      <c r="U24" s="40">
        <f t="shared" ca="1" si="2"/>
        <v>0</v>
      </c>
      <c r="V24" s="43">
        <f t="shared" ca="1" si="16"/>
        <v>0</v>
      </c>
      <c r="W24" s="44">
        <f t="shared" ca="1" si="3"/>
        <v>0</v>
      </c>
      <c r="X24" s="32">
        <f ca="1">'Юнит 01.03'!X24+'Юнит 02-08.03'!X24+'Юнит 09-15.03'!X24+'Юнит 16-22.03'!X24+'Юнит 23-29.03'!X24+'Юнит 30-31.03'!X24</f>
        <v>0</v>
      </c>
      <c r="Y24" s="45">
        <f t="shared" ca="1" si="4"/>
        <v>0</v>
      </c>
      <c r="Z24" s="32">
        <f ca="1">'Юнит 01.03'!Z24+'Юнит 02-08.03'!Z24+'Юнит 09-15.03'!Z24+'Юнит 16-22.03'!Z24+'Юнит 23-29.03'!Z24+'Юнит 30-31.03'!Z24</f>
        <v>0</v>
      </c>
      <c r="AA24" s="32">
        <f>'Юнит 01.03'!AA24+'Юнит 02-08.03'!AA24+'Юнит 09-15.03'!AA24+'Юнит 16-22.03'!AA24+'Юнит 23-29.03'!AA24+'Юнит 30-31.03'!AA24</f>
        <v>0</v>
      </c>
      <c r="AB24" s="55"/>
      <c r="AC24" s="42"/>
      <c r="AD24" s="32">
        <f ca="1">'Юнит 01.03'!AD24+'Юнит 02-08.03'!AD24+'Юнит 09-15.03'!AD24+'Юнит 16-22.03'!AD24+'Юнит 23-29.03'!AD24+'Юнит 30-31.03'!AD24</f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ca="1" si="17">AVERAGEIF(AG3:AG24,"&lt;&gt;0",AG3:AG24)</f>
        <v>2214.5808765289526</v>
      </c>
      <c r="AH25" s="58">
        <f t="shared" si="17"/>
        <v>447.87636363636369</v>
      </c>
      <c r="AI25" s="58">
        <f t="shared" ca="1" si="17"/>
        <v>952.26977690744991</v>
      </c>
      <c r="AJ25" s="58">
        <f t="shared" ca="1" si="17"/>
        <v>219.57216430501381</v>
      </c>
      <c r="AK25" s="58">
        <f t="shared" ca="1" si="17"/>
        <v>553.45134258359349</v>
      </c>
      <c r="AL25" s="58">
        <f t="shared" ca="1" si="17"/>
        <v>343.21529815835487</v>
      </c>
      <c r="AM25" s="59">
        <f t="shared" ca="1" si="17"/>
        <v>0.16791042299240974</v>
      </c>
      <c r="AN25" s="59">
        <f t="shared" ca="1" si="17"/>
        <v>2.5146494402061177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1215</v>
      </c>
      <c r="L26" s="67"/>
      <c r="M26" s="67"/>
      <c r="N26" s="68"/>
      <c r="O26" s="69"/>
      <c r="P26" s="64">
        <f ca="1">SUM(P3:P24)</f>
        <v>582</v>
      </c>
      <c r="Q26" s="64">
        <f ca="1">SUM(Q3:Q24)</f>
        <v>23</v>
      </c>
      <c r="R26" s="64">
        <f t="shared" ref="R26:W26" ca="1" si="18">SUM(R3:R24)</f>
        <v>559</v>
      </c>
      <c r="S26" s="64">
        <f ca="1">SUM(S3:S24)</f>
        <v>1513151.9999999995</v>
      </c>
      <c r="T26" s="64">
        <f ca="1">SUM(T3:T24)</f>
        <v>-55729</v>
      </c>
      <c r="U26" s="64">
        <f t="shared" ca="1" si="18"/>
        <v>1457422.9999999995</v>
      </c>
      <c r="V26" s="71">
        <f t="shared" ca="1" si="18"/>
        <v>0.77647975824763604</v>
      </c>
      <c r="W26" s="64">
        <f t="shared" ca="1" si="18"/>
        <v>79927.079999999973</v>
      </c>
      <c r="X26" s="64">
        <f ca="1">SUM(X3:X24)</f>
        <v>626691.8899999999</v>
      </c>
      <c r="Y26" s="72">
        <f ca="1">IF(U26=0,0,X26/U26)</f>
        <v>0.43000000000000005</v>
      </c>
      <c r="Z26" s="64">
        <f ca="1">SUM(Z3:Z24)</f>
        <v>132681.60000000018</v>
      </c>
      <c r="AA26" s="64">
        <f>SUM(AA3:AA24)</f>
        <v>267854.06698500004</v>
      </c>
      <c r="AB26" s="64">
        <f t="shared" ref="AB26:AE26" si="19">SUM(AB3:AB24)</f>
        <v>0</v>
      </c>
      <c r="AC26" s="64">
        <f t="shared" si="19"/>
        <v>0</v>
      </c>
      <c r="AD26" s="64">
        <f ca="1">SUM(AD3:AD24)</f>
        <v>6107.9820442299524</v>
      </c>
      <c r="AE26" s="74">
        <f t="shared" ca="1" si="19"/>
        <v>344160.38097076945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01-05.04'!C28</f>
        <v>0</v>
      </c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01.03'!K28+'Юнит 02-08.03'!K28+'Юнит 09-15.03'!K28+'Юнит 16-22.03'!K28+'Юнит 23-29.03'!K28+'Юнит 30-31.03'!K28</f>
        <v>65</v>
      </c>
      <c r="L28" s="36"/>
      <c r="M28" s="36"/>
      <c r="N28" s="37">
        <f t="shared" ref="N28:N47" si="21">K28/$O$1</f>
        <v>2.096774193548387</v>
      </c>
      <c r="O28" s="38">
        <f t="shared" ref="O28:O47" ca="1" si="22">R28/$O$1</f>
        <v>0.70967741935483875</v>
      </c>
      <c r="P28" s="32">
        <f ca="1">'Юнит 01.03'!P28+'Юнит 02-08.03'!P28+'Юнит 09-15.03'!P28+'Юнит 16-22.03'!P28+'Юнит 23-29.03'!P28+'Юнит 30-31.03'!P28</f>
        <v>24</v>
      </c>
      <c r="Q28" s="32">
        <f ca="1">'Юнит 01.03'!Q28+'Юнит 02-08.03'!Q28+'Юнит 09-15.03'!Q28+'Юнит 16-22.03'!Q28+'Юнит 23-29.03'!Q28+'Юнит 30-31.03'!Q28</f>
        <v>2</v>
      </c>
      <c r="R28" s="40">
        <f t="shared" ref="R28:R47" ca="1" si="23">P28-Q28</f>
        <v>22</v>
      </c>
      <c r="S28" s="32">
        <f ca="1">'Юнит 01.03'!S28+'Юнит 02-08.03'!S28+'Юнит 09-15.03'!S28+'Юнит 16-22.03'!S28+'Юнит 23-29.03'!S28+'Юнит 30-31.03'!S28</f>
        <v>92304</v>
      </c>
      <c r="T28" s="32">
        <f ca="1">'Юнит 01.03'!T28+'Юнит 02-08.03'!T28+'Юнит 09-15.03'!T28+'Юнит 16-22.03'!T28+'Юнит 23-29.03'!T28+'Юнит 30-31.03'!T28</f>
        <v>-8000</v>
      </c>
      <c r="U28" s="40">
        <f t="shared" ref="U28:U47" ca="1" si="24">S28+T28</f>
        <v>84304</v>
      </c>
      <c r="V28" s="43">
        <f t="shared" ref="V28:V47" ca="1" si="25">U28/$U$51</f>
        <v>4.4915134136972415E-2</v>
      </c>
      <c r="W28" s="44">
        <f t="shared" ref="W28:W47" ca="1" si="26">R28*H28</f>
        <v>14784</v>
      </c>
      <c r="X28" s="32">
        <f ca="1">'Юнит 01.03'!X28+'Юнит 02-08.03'!X28+'Юнит 09-15.03'!X28+'Юнит 16-22.03'!X28+'Юнит 23-29.03'!X28+'Юнит 30-31.03'!X28</f>
        <v>36250.720000000001</v>
      </c>
      <c r="Y28" s="45">
        <f t="shared" ref="Y28:Y47" ca="1" si="27">IF(U28=0,0,X28/U28)</f>
        <v>0.43</v>
      </c>
      <c r="Z28" s="32">
        <f ca="1">'Юнит 01.03'!Z28+'Юнит 02-08.03'!Z28+'Юнит 09-15.03'!Z28+'Юнит 16-22.03'!Z28+'Юнит 23-29.03'!Z28+'Юнит 30-31.03'!Z28</f>
        <v>7309.3100000000013</v>
      </c>
      <c r="AA28" s="32">
        <f>'Юнит 01.03'!AA28+'Юнит 02-08.03'!AA28+'Юнит 09-15.03'!AA28+'Юнит 16-22.03'!AA28+'Юнит 23-29.03'!AA28+'Юнит 30-31.03'!AA28</f>
        <v>26047.040000000005</v>
      </c>
      <c r="AB28" s="55"/>
      <c r="AC28" s="42"/>
      <c r="AD28" s="32">
        <f ca="1">'Юнит 01.03'!AD28+'Юнит 02-08.03'!AD28+'Юнит 09-15.03'!AD28+'Юнит 16-22.03'!AD28+'Юнит 23-29.03'!AD28+'Юнит 30-31.03'!AD28</f>
        <v>353.31719438737287</v>
      </c>
      <c r="AE28" s="47">
        <f t="shared" ref="AE28:AE47" ca="1" si="28">U28-W28-X28-Z28-AA28-AB28-AC28-AD28</f>
        <v>-440.38719438737985</v>
      </c>
      <c r="AF28" s="46"/>
      <c r="AG28" s="48">
        <f t="shared" ref="AG28:AG47" ca="1" si="29">IF(R28=0,0,U28/R28)</f>
        <v>3832</v>
      </c>
      <c r="AH28" s="49">
        <f t="shared" ref="AH28:AH47" si="30">H28</f>
        <v>672</v>
      </c>
      <c r="AI28" s="49">
        <f t="shared" ref="AI28:AI47" ca="1" si="31">IF(R28=0,0,X28/R28)</f>
        <v>1647.76</v>
      </c>
      <c r="AJ28" s="49">
        <f t="shared" ref="AJ28:AJ47" ca="1" si="32">IF(P28=0,Z28/1,Z28/P28)</f>
        <v>304.55458333333337</v>
      </c>
      <c r="AK28" s="49">
        <f t="shared" ref="AK28:AK47" ca="1" si="33">IF(P28=0,0,AA28/P28)</f>
        <v>1085.2933333333335</v>
      </c>
      <c r="AL28" s="49">
        <f t="array" aca="1" ref="AL28" ca="1">_xlfn.IFS(R28=0,AE28,R28&lt;0,AE28/-R28,R28&gt;0,AE28/R28)</f>
        <v>-20.017599744880901</v>
      </c>
      <c r="AM28" s="50">
        <f t="shared" ref="AM28:AM47" ca="1" si="34">IF(AG28=0,0,AL28/AG28)</f>
        <v>-5.2237995158875006E-3</v>
      </c>
      <c r="AN28" s="51">
        <f t="shared" ref="AN28:AN47" ca="1" si="35">IF(AH28=0,0,AL28/AH28)</f>
        <v>-2.9788094858453722E-2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>
        <f>'Юнит 01-05.04'!C29</f>
        <v>0</v>
      </c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01.03'!K29+'Юнит 02-08.03'!K29+'Юнит 09-15.03'!K29+'Юнит 16-22.03'!K29+'Юнит 23-29.03'!K29+'Юнит 30-31.03'!K29</f>
        <v>2</v>
      </c>
      <c r="L29" s="36"/>
      <c r="M29" s="36"/>
      <c r="N29" s="37">
        <f t="shared" si="21"/>
        <v>6.4516129032258063E-2</v>
      </c>
      <c r="O29" s="38">
        <f t="shared" ca="1" si="22"/>
        <v>0</v>
      </c>
      <c r="P29" s="32">
        <f ca="1">'Юнит 01.03'!P29+'Юнит 02-08.03'!P29+'Юнит 09-15.03'!P29+'Юнит 16-22.03'!P29+'Юнит 23-29.03'!P29+'Юнит 30-31.03'!P29</f>
        <v>0</v>
      </c>
      <c r="Q29" s="32">
        <f ca="1">'Юнит 01.03'!Q29+'Юнит 02-08.03'!Q29+'Юнит 09-15.03'!Q29+'Юнит 16-22.03'!Q29+'Юнит 23-29.03'!Q29+'Юнит 30-31.03'!Q29</f>
        <v>0</v>
      </c>
      <c r="R29" s="40">
        <f t="shared" ca="1" si="23"/>
        <v>0</v>
      </c>
      <c r="S29" s="32">
        <f ca="1">'Юнит 01.03'!S29+'Юнит 02-08.03'!S29+'Юнит 09-15.03'!S29+'Юнит 16-22.03'!S29+'Юнит 23-29.03'!S29+'Юнит 30-31.03'!S29</f>
        <v>0</v>
      </c>
      <c r="T29" s="32">
        <f ca="1">'Юнит 01.03'!T29+'Юнит 02-08.03'!T29+'Юнит 09-15.03'!T29+'Юнит 16-22.03'!T29+'Юнит 23-29.03'!T29+'Юнит 30-31.03'!T29</f>
        <v>0</v>
      </c>
      <c r="U29" s="40">
        <f t="shared" ca="1" si="24"/>
        <v>0</v>
      </c>
      <c r="V29" s="43">
        <f t="shared" ca="1" si="25"/>
        <v>0</v>
      </c>
      <c r="W29" s="44">
        <f t="shared" ca="1" si="26"/>
        <v>0</v>
      </c>
      <c r="X29" s="32">
        <f ca="1">'Юнит 01.03'!X29+'Юнит 02-08.03'!X29+'Юнит 09-15.03'!X29+'Юнит 16-22.03'!X29+'Юнит 23-29.03'!X29+'Юнит 30-31.03'!X29</f>
        <v>0</v>
      </c>
      <c r="Y29" s="45">
        <f t="shared" ca="1" si="27"/>
        <v>0</v>
      </c>
      <c r="Z29" s="32">
        <f ca="1">'Юнит 01.03'!Z29+'Юнит 02-08.03'!Z29+'Юнит 09-15.03'!Z29+'Юнит 16-22.03'!Z29+'Юнит 23-29.03'!Z29+'Юнит 30-31.03'!Z29</f>
        <v>113.88</v>
      </c>
      <c r="AA29" s="32">
        <f>'Юнит 01.03'!AA29+'Юнит 02-08.03'!AA29+'Юнит 09-15.03'!AA29+'Юнит 16-22.03'!AA29+'Юнит 23-29.03'!AA29+'Юнит 30-31.03'!AA29</f>
        <v>0</v>
      </c>
      <c r="AB29" s="55"/>
      <c r="AC29" s="42"/>
      <c r="AD29" s="32">
        <f ca="1">'Юнит 01.03'!AD29+'Юнит 02-08.03'!AD29+'Юнит 09-15.03'!AD29+'Юнит 16-22.03'!AD29+'Юнит 23-29.03'!AD29+'Юнит 30-31.03'!AD29</f>
        <v>0</v>
      </c>
      <c r="AE29" s="47">
        <f t="shared" ca="1" si="28"/>
        <v>-113.88</v>
      </c>
      <c r="AF29" s="46"/>
      <c r="AG29" s="48">
        <f t="shared" ca="1" si="29"/>
        <v>0</v>
      </c>
      <c r="AH29" s="49">
        <f t="shared" si="30"/>
        <v>627</v>
      </c>
      <c r="AI29" s="49">
        <f t="shared" ca="1" si="31"/>
        <v>0</v>
      </c>
      <c r="AJ29" s="49">
        <f t="shared" ca="1" si="32"/>
        <v>113.88</v>
      </c>
      <c r="AK29" s="49">
        <f t="shared" ca="1" si="33"/>
        <v>0</v>
      </c>
      <c r="AL29" s="49">
        <f t="array" aca="1" ref="AL29" ca="1">_xlfn.IFS(R29=0,AE29,R29&lt;0,AE29/-R29,R29&gt;0,AE29/R29)</f>
        <v>-113.88</v>
      </c>
      <c r="AM29" s="50">
        <f t="shared" ca="1" si="34"/>
        <v>0</v>
      </c>
      <c r="AN29" s="51">
        <f t="shared" ca="1" si="35"/>
        <v>-0.18162679425837319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>
        <f>'Юнит 01-05.04'!C30</f>
        <v>0</v>
      </c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01.03'!K30+'Юнит 02-08.03'!K30+'Юнит 09-15.03'!K30+'Юнит 16-22.03'!K30+'Юнит 23-29.03'!K30+'Юнит 30-31.03'!K30</f>
        <v>8</v>
      </c>
      <c r="L30" s="36"/>
      <c r="M30" s="36"/>
      <c r="N30" s="37">
        <f t="shared" si="21"/>
        <v>0.25806451612903225</v>
      </c>
      <c r="O30" s="38">
        <f t="shared" ca="1" si="22"/>
        <v>0.16129032258064516</v>
      </c>
      <c r="P30" s="32">
        <f ca="1">'Юнит 01.03'!P30+'Юнит 02-08.03'!P30+'Юнит 09-15.03'!P30+'Юнит 16-22.03'!P30+'Юнит 23-29.03'!P30+'Юнит 30-31.03'!P30</f>
        <v>6</v>
      </c>
      <c r="Q30" s="32">
        <f ca="1">'Юнит 01.03'!Q30+'Юнит 02-08.03'!Q30+'Юнит 09-15.03'!Q30+'Юнит 16-22.03'!Q30+'Юнит 23-29.03'!Q30+'Юнит 30-31.03'!Q30</f>
        <v>1</v>
      </c>
      <c r="R30" s="40">
        <f t="shared" ca="1" si="23"/>
        <v>5</v>
      </c>
      <c r="S30" s="32">
        <f ca="1">'Юнит 01.03'!S30+'Юнит 02-08.03'!S30+'Юнит 09-15.03'!S30+'Юнит 16-22.03'!S30+'Юнит 23-29.03'!S30+'Юнит 30-31.03'!S30</f>
        <v>24060</v>
      </c>
      <c r="T30" s="32">
        <f ca="1">'Юнит 01.03'!T30+'Юнит 02-08.03'!T30+'Юнит 09-15.03'!T30+'Юнит 16-22.03'!T30+'Юнит 23-29.03'!T30+'Юнит 30-31.03'!T30</f>
        <v>-4504</v>
      </c>
      <c r="U30" s="40">
        <f t="shared" ca="1" si="24"/>
        <v>19556</v>
      </c>
      <c r="V30" s="43">
        <f t="shared" ca="1" si="25"/>
        <v>1.0418964262462428E-2</v>
      </c>
      <c r="W30" s="44">
        <f t="shared" ca="1" si="26"/>
        <v>3135</v>
      </c>
      <c r="X30" s="32">
        <f ca="1">'Юнит 01.03'!X30+'Юнит 02-08.03'!X30+'Юнит 09-15.03'!X30+'Юнит 16-22.03'!X30+'Юнит 23-29.03'!X30+'Юнит 30-31.03'!X30</f>
        <v>8409.08</v>
      </c>
      <c r="Y30" s="45">
        <f t="shared" ca="1" si="27"/>
        <v>0.43</v>
      </c>
      <c r="Z30" s="32">
        <f ca="1">'Юнит 01.03'!Z30+'Юнит 02-08.03'!Z30+'Юнит 09-15.03'!Z30+'Юнит 16-22.03'!Z30+'Юнит 23-29.03'!Z30+'Юнит 30-31.03'!Z30</f>
        <v>1720.0900000000001</v>
      </c>
      <c r="AA30" s="32">
        <f>'Юнит 01.03'!AA30+'Юнит 02-08.03'!AA30+'Юнит 09-15.03'!AA30+'Юнит 16-22.03'!AA30+'Юнит 23-29.03'!AA30+'Юнит 30-31.03'!AA30</f>
        <v>0</v>
      </c>
      <c r="AB30" s="55"/>
      <c r="AC30" s="42"/>
      <c r="AD30" s="32">
        <f ca="1">'Юнит 01.03'!AD30+'Юнит 02-08.03'!AD30+'Юнит 09-15.03'!AD30+'Юнит 16-22.03'!AD30+'Юнит 23-29.03'!AD30+'Юнит 30-31.03'!AD30</f>
        <v>82.034283174682329</v>
      </c>
      <c r="AE30" s="47">
        <f t="shared" ca="1" si="28"/>
        <v>6209.7957168253179</v>
      </c>
      <c r="AF30" s="46"/>
      <c r="AG30" s="48">
        <f t="shared" ca="1" si="29"/>
        <v>3911.2</v>
      </c>
      <c r="AH30" s="49">
        <f t="shared" si="30"/>
        <v>627</v>
      </c>
      <c r="AI30" s="49">
        <f t="shared" ca="1" si="31"/>
        <v>1681.816</v>
      </c>
      <c r="AJ30" s="49">
        <f t="shared" ca="1" si="32"/>
        <v>286.68166666666667</v>
      </c>
      <c r="AK30" s="49">
        <f t="shared" ca="1" si="33"/>
        <v>0</v>
      </c>
      <c r="AL30" s="49">
        <f t="array" aca="1" ref="AL30" ca="1">_xlfn.IFS(R30=0,AE30,R30&lt;0,AE30/-R30,R30&gt;0,AE30/R30)</f>
        <v>1241.9591433650635</v>
      </c>
      <c r="AM30" s="50">
        <f t="shared" ca="1" si="34"/>
        <v>0.31753915508413366</v>
      </c>
      <c r="AN30" s="51">
        <f t="shared" ca="1" si="35"/>
        <v>1.9807960819219512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>
        <f>'Юнит 01-05.04'!C31</f>
        <v>0</v>
      </c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01.03'!K31+'Юнит 02-08.03'!K31+'Юнит 09-15.03'!K31+'Юнит 16-22.03'!K31+'Юнит 23-29.03'!K31+'Юнит 30-31.03'!K31</f>
        <v>1</v>
      </c>
      <c r="L31" s="36"/>
      <c r="M31" s="36"/>
      <c r="N31" s="37">
        <f t="shared" si="21"/>
        <v>3.2258064516129031E-2</v>
      </c>
      <c r="O31" s="38">
        <f t="shared" ca="1" si="22"/>
        <v>6.4516129032258063E-2</v>
      </c>
      <c r="P31" s="32">
        <f ca="1">'Юнит 01.03'!P31+'Юнит 02-08.03'!P31+'Юнит 09-15.03'!P31+'Юнит 16-22.03'!P31+'Юнит 23-29.03'!P31+'Юнит 30-31.03'!P31</f>
        <v>3</v>
      </c>
      <c r="Q31" s="32">
        <f ca="1">'Юнит 01.03'!Q31+'Юнит 02-08.03'!Q31+'Юнит 09-15.03'!Q31+'Юнит 16-22.03'!Q31+'Юнит 23-29.03'!Q31+'Юнит 30-31.03'!Q31</f>
        <v>1</v>
      </c>
      <c r="R31" s="40">
        <f t="shared" ca="1" si="23"/>
        <v>2</v>
      </c>
      <c r="S31" s="32">
        <f ca="1">'Юнит 01.03'!S31+'Юнит 02-08.03'!S31+'Юнит 09-15.03'!S31+'Юнит 16-22.03'!S31+'Юнит 23-29.03'!S31+'Юнит 30-31.03'!S31</f>
        <v>12700</v>
      </c>
      <c r="T31" s="32">
        <f ca="1">'Юнит 01.03'!T31+'Юнит 02-08.03'!T31+'Юнит 09-15.03'!T31+'Юнит 16-22.03'!T31+'Юнит 23-29.03'!T31+'Юнит 30-31.03'!T31</f>
        <v>-4200</v>
      </c>
      <c r="U31" s="40">
        <f t="shared" ca="1" si="24"/>
        <v>8500</v>
      </c>
      <c r="V31" s="43">
        <f t="shared" ca="1" si="25"/>
        <v>4.5285946119314096E-3</v>
      </c>
      <c r="W31" s="44">
        <f t="shared" ca="1" si="26"/>
        <v>1134</v>
      </c>
      <c r="X31" s="32">
        <f ca="1">'Юнит 01.03'!X31+'Юнит 02-08.03'!X31+'Юнит 09-15.03'!X31+'Юнит 16-22.03'!X31+'Юнит 23-29.03'!X31+'Юнит 30-31.03'!X31</f>
        <v>3655</v>
      </c>
      <c r="Y31" s="45">
        <f t="shared" ca="1" si="27"/>
        <v>0.43</v>
      </c>
      <c r="Z31" s="32">
        <f ca="1">'Юнит 01.03'!Z31+'Юнит 02-08.03'!Z31+'Юнит 09-15.03'!Z31+'Юнит 16-22.03'!Z31+'Юнит 23-29.03'!Z31+'Юнит 30-31.03'!Z31</f>
        <v>654.9</v>
      </c>
      <c r="AA31" s="32">
        <f>'Юнит 01.03'!AA31+'Юнит 02-08.03'!AA31+'Юнит 09-15.03'!AA31+'Юнит 16-22.03'!AA31+'Юнит 23-29.03'!AA31+'Юнит 30-31.03'!AA31</f>
        <v>0</v>
      </c>
      <c r="AB31" s="55"/>
      <c r="AC31" s="42"/>
      <c r="AD31" s="32">
        <f ca="1">'Юнит 01.03'!AD31+'Юнит 02-08.03'!AD31+'Юнит 09-15.03'!AD31+'Юнит 16-22.03'!AD31+'Юнит 23-29.03'!AD31+'Юнит 30-31.03'!AD31</f>
        <v>36.312290621395661</v>
      </c>
      <c r="AE31" s="47">
        <f t="shared" ca="1" si="28"/>
        <v>3019.7877093786042</v>
      </c>
      <c r="AF31" s="46"/>
      <c r="AG31" s="48">
        <f t="shared" ca="1" si="29"/>
        <v>4250</v>
      </c>
      <c r="AH31" s="49">
        <f t="shared" si="30"/>
        <v>567</v>
      </c>
      <c r="AI31" s="49">
        <f t="shared" ca="1" si="31"/>
        <v>1827.5</v>
      </c>
      <c r="AJ31" s="49">
        <f t="shared" ca="1" si="32"/>
        <v>218.29999999999998</v>
      </c>
      <c r="AK31" s="49">
        <f t="shared" ca="1" si="33"/>
        <v>0</v>
      </c>
      <c r="AL31" s="49">
        <f t="array" aca="1" ref="AL31" ca="1">_xlfn.IFS(R31=0,AE31,R31&lt;0,AE31/-R31,R31&gt;0,AE31/R31)</f>
        <v>1509.8938546893021</v>
      </c>
      <c r="AM31" s="50">
        <f t="shared" ca="1" si="34"/>
        <v>0.3552691422798358</v>
      </c>
      <c r="AN31" s="51">
        <f t="shared" ca="1" si="35"/>
        <v>2.6629521246724903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>
        <f>'Юнит 01-05.04'!C32</f>
        <v>0</v>
      </c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01.03'!K32+'Юнит 02-08.03'!K32+'Юнит 09-15.03'!K32+'Юнит 16-22.03'!K32+'Юнит 23-29.03'!K32+'Юнит 30-31.03'!K32</f>
        <v>0</v>
      </c>
      <c r="L32" s="36"/>
      <c r="M32" s="36"/>
      <c r="N32" s="37">
        <f t="shared" si="21"/>
        <v>0</v>
      </c>
      <c r="O32" s="38">
        <f t="shared" ca="1" si="22"/>
        <v>0</v>
      </c>
      <c r="P32" s="32">
        <f ca="1">'Юнит 01.03'!P32+'Юнит 02-08.03'!P32+'Юнит 09-15.03'!P32+'Юнит 16-22.03'!P32+'Юнит 23-29.03'!P32+'Юнит 30-31.03'!P32</f>
        <v>0</v>
      </c>
      <c r="Q32" s="32">
        <f ca="1">'Юнит 01.03'!Q32+'Юнит 02-08.03'!Q32+'Юнит 09-15.03'!Q32+'Юнит 16-22.03'!Q32+'Юнит 23-29.03'!Q32+'Юнит 30-31.03'!Q32</f>
        <v>0</v>
      </c>
      <c r="R32" s="40">
        <f t="shared" ca="1" si="23"/>
        <v>0</v>
      </c>
      <c r="S32" s="32">
        <f ca="1">'Юнит 01.03'!S32+'Юнит 02-08.03'!S32+'Юнит 09-15.03'!S32+'Юнит 16-22.03'!S32+'Юнит 23-29.03'!S32+'Юнит 30-31.03'!S32</f>
        <v>0</v>
      </c>
      <c r="T32" s="32">
        <f ca="1">'Юнит 01.03'!T32+'Юнит 02-08.03'!T32+'Юнит 09-15.03'!T32+'Юнит 16-22.03'!T32+'Юнит 23-29.03'!T32+'Юнит 30-31.03'!T32</f>
        <v>0</v>
      </c>
      <c r="U32" s="40">
        <f t="shared" ca="1" si="24"/>
        <v>0</v>
      </c>
      <c r="V32" s="43">
        <f t="shared" ca="1" si="25"/>
        <v>0</v>
      </c>
      <c r="W32" s="44">
        <f t="shared" ca="1" si="26"/>
        <v>0</v>
      </c>
      <c r="X32" s="32">
        <f ca="1">'Юнит 01.03'!X32+'Юнит 02-08.03'!X32+'Юнит 09-15.03'!X32+'Юнит 16-22.03'!X32+'Юнит 23-29.03'!X32+'Юнит 30-31.03'!X32</f>
        <v>0</v>
      </c>
      <c r="Y32" s="45">
        <f t="shared" ca="1" si="27"/>
        <v>0</v>
      </c>
      <c r="Z32" s="32">
        <f ca="1">'Юнит 01.03'!Z32+'Юнит 02-08.03'!Z32+'Юнит 09-15.03'!Z32+'Юнит 16-22.03'!Z32+'Юнит 23-29.03'!Z32+'Юнит 30-31.03'!Z32</f>
        <v>0</v>
      </c>
      <c r="AA32" s="32">
        <f>'Юнит 01.03'!AA32+'Юнит 02-08.03'!AA32+'Юнит 09-15.03'!AA32+'Юнит 16-22.03'!AA32+'Юнит 23-29.03'!AA32+'Юнит 30-31.03'!AA32</f>
        <v>0</v>
      </c>
      <c r="AB32" s="55"/>
      <c r="AC32" s="42"/>
      <c r="AD32" s="32">
        <f ca="1">'Юнит 01.03'!AD32+'Юнит 02-08.03'!AD32+'Юнит 09-15.03'!AD32+'Юнит 16-22.03'!AD32+'Юнит 23-29.03'!AD32+'Юнит 30-31.03'!AD32</f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>
        <f>'Юнит 01-05.04'!C33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01.03'!K33+'Юнит 02-08.03'!K33+'Юнит 09-15.03'!K33+'Юнит 16-22.03'!K33+'Юнит 23-29.03'!K33+'Юнит 30-31.03'!K33</f>
        <v>15</v>
      </c>
      <c r="L33" s="36"/>
      <c r="M33" s="36"/>
      <c r="N33" s="37">
        <f t="shared" si="21"/>
        <v>0.4838709677419355</v>
      </c>
      <c r="O33" s="38">
        <f t="shared" ca="1" si="22"/>
        <v>0.32258064516129031</v>
      </c>
      <c r="P33" s="32">
        <f ca="1">'Юнит 01.03'!P33+'Юнит 02-08.03'!P33+'Юнит 09-15.03'!P33+'Юнит 16-22.03'!P33+'Юнит 23-29.03'!P33+'Юнит 30-31.03'!P33</f>
        <v>10</v>
      </c>
      <c r="Q33" s="32">
        <f ca="1">'Юнит 01.03'!Q33+'Юнит 02-08.03'!Q33+'Юнит 09-15.03'!Q33+'Юнит 16-22.03'!Q33+'Юнит 23-29.03'!Q33+'Юнит 30-31.03'!Q33</f>
        <v>0</v>
      </c>
      <c r="R33" s="40">
        <f t="shared" ca="1" si="23"/>
        <v>10</v>
      </c>
      <c r="S33" s="32">
        <f ca="1">'Юнит 01.03'!S33+'Юнит 02-08.03'!S33+'Юнит 09-15.03'!S33+'Юнит 16-22.03'!S33+'Юнит 23-29.03'!S33+'Юнит 30-31.03'!S33</f>
        <v>32343</v>
      </c>
      <c r="T33" s="32">
        <f ca="1">'Юнит 01.03'!T33+'Юнит 02-08.03'!T33+'Юнит 09-15.03'!T33+'Юнит 16-22.03'!T33+'Юнит 23-29.03'!T33+'Юнит 30-31.03'!T33</f>
        <v>0</v>
      </c>
      <c r="U33" s="40">
        <f t="shared" ca="1" si="24"/>
        <v>32343</v>
      </c>
      <c r="V33" s="43">
        <f t="shared" ca="1" si="25"/>
        <v>1.7231568886317362E-2</v>
      </c>
      <c r="W33" s="44">
        <f t="shared" ca="1" si="26"/>
        <v>6570</v>
      </c>
      <c r="X33" s="32">
        <f ca="1">'Юнит 01.03'!X33+'Юнит 02-08.03'!X33+'Юнит 09-15.03'!X33+'Юнит 16-22.03'!X33+'Юнит 23-29.03'!X33+'Юнит 30-31.03'!X33</f>
        <v>13907.49</v>
      </c>
      <c r="Y33" s="45">
        <f t="shared" ca="1" si="27"/>
        <v>0.43</v>
      </c>
      <c r="Z33" s="32">
        <f ca="1">'Юнит 01.03'!Z33+'Юнит 02-08.03'!Z33+'Юнит 09-15.03'!Z33+'Юнит 16-22.03'!Z33+'Юнит 23-29.03'!Z33+'Юнит 30-31.03'!Z33</f>
        <v>2599.3100000000004</v>
      </c>
      <c r="AA33" s="32">
        <f>'Юнит 01.03'!AA33+'Юнит 02-08.03'!AA33+'Юнит 09-15.03'!AA33+'Юнит 16-22.03'!AA33+'Юнит 23-29.03'!AA33+'Юнит 30-31.03'!AA33</f>
        <v>0</v>
      </c>
      <c r="AB33" s="55"/>
      <c r="AC33" s="42"/>
      <c r="AD33" s="32">
        <f ca="1">'Юнит 01.03'!AD33+'Юнит 02-08.03'!AD33+'Юнит 09-15.03'!AD33+'Юнит 16-22.03'!AD33+'Юнит 23-29.03'!AD33+'Юнит 30-31.03'!AD33</f>
        <v>131.85256861793133</v>
      </c>
      <c r="AE33" s="47">
        <f t="shared" ca="1" si="28"/>
        <v>9134.3474313820698</v>
      </c>
      <c r="AF33" s="46"/>
      <c r="AG33" s="48">
        <f t="shared" ca="1" si="29"/>
        <v>3234.3</v>
      </c>
      <c r="AH33" s="49">
        <f t="shared" si="30"/>
        <v>657</v>
      </c>
      <c r="AI33" s="49">
        <f t="shared" ca="1" si="31"/>
        <v>1390.749</v>
      </c>
      <c r="AJ33" s="49">
        <f t="shared" ca="1" si="32"/>
        <v>259.93100000000004</v>
      </c>
      <c r="AK33" s="49">
        <f t="shared" ca="1" si="33"/>
        <v>0</v>
      </c>
      <c r="AL33" s="49">
        <f t="array" aca="1" ref="AL33" ca="1">_xlfn.IFS(R33=0,AE33,R33&lt;0,AE33/-R33,R33&gt;0,AE33/R33)</f>
        <v>913.43474313820695</v>
      </c>
      <c r="AM33" s="50">
        <f t="shared" ca="1" si="34"/>
        <v>0.28242115547049035</v>
      </c>
      <c r="AN33" s="51">
        <f t="shared" ca="1" si="35"/>
        <v>1.3903116333914869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>
        <f>'Юнит 01-05.04'!C34</f>
        <v>0</v>
      </c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01.03'!K34+'Юнит 02-08.03'!K34+'Юнит 09-15.03'!K34+'Юнит 16-22.03'!K34+'Юнит 23-29.03'!K34+'Юнит 30-31.03'!K34</f>
        <v>2</v>
      </c>
      <c r="L34" s="36"/>
      <c r="M34" s="36"/>
      <c r="N34" s="37">
        <f t="shared" si="21"/>
        <v>6.4516129032258063E-2</v>
      </c>
      <c r="O34" s="38">
        <f t="shared" ca="1" si="22"/>
        <v>0</v>
      </c>
      <c r="P34" s="32">
        <f ca="1">'Юнит 01.03'!P34+'Юнит 02-08.03'!P34+'Юнит 09-15.03'!P34+'Юнит 16-22.03'!P34+'Юнит 23-29.03'!P34+'Юнит 30-31.03'!P34</f>
        <v>1</v>
      </c>
      <c r="Q34" s="32">
        <f ca="1">'Юнит 01.03'!Q34+'Юнит 02-08.03'!Q34+'Юнит 09-15.03'!Q34+'Юнит 16-22.03'!Q34+'Юнит 23-29.03'!Q34+'Юнит 30-31.03'!Q34</f>
        <v>1</v>
      </c>
      <c r="R34" s="40">
        <f t="shared" ca="1" si="23"/>
        <v>0</v>
      </c>
      <c r="S34" s="32">
        <f ca="1">'Юнит 01.03'!S34+'Юнит 02-08.03'!S34+'Юнит 09-15.03'!S34+'Юнит 16-22.03'!S34+'Юнит 23-29.03'!S34+'Юнит 30-31.03'!S34</f>
        <v>4024</v>
      </c>
      <c r="T34" s="32">
        <f ca="1">'Юнит 01.03'!T34+'Юнит 02-08.03'!T34+'Юнит 09-15.03'!T34+'Юнит 16-22.03'!T34+'Юнит 23-29.03'!T34+'Юнит 30-31.03'!T34</f>
        <v>-4024</v>
      </c>
      <c r="U34" s="40">
        <f t="shared" ca="1" si="24"/>
        <v>0</v>
      </c>
      <c r="V34" s="43">
        <f t="shared" ca="1" si="25"/>
        <v>0</v>
      </c>
      <c r="W34" s="44">
        <f t="shared" ca="1" si="26"/>
        <v>0</v>
      </c>
      <c r="X34" s="32">
        <f ca="1">'Юнит 01.03'!X34+'Юнит 02-08.03'!X34+'Юнит 09-15.03'!X34+'Юнит 16-22.03'!X34+'Юнит 23-29.03'!X34+'Юнит 30-31.03'!X34</f>
        <v>0</v>
      </c>
      <c r="Y34" s="45">
        <f t="shared" ca="1" si="27"/>
        <v>0</v>
      </c>
      <c r="Z34" s="32">
        <f ca="1">'Юнит 01.03'!Z34+'Юнит 02-08.03'!Z34+'Юнит 09-15.03'!Z34+'Юнит 16-22.03'!Z34+'Юнит 23-29.03'!Z34+'Юнит 30-31.03'!Z34</f>
        <v>481.03999999999996</v>
      </c>
      <c r="AA34" s="32">
        <f>'Юнит 01.03'!AA34+'Юнит 02-08.03'!AA34+'Юнит 09-15.03'!AA34+'Юнит 16-22.03'!AA34+'Юнит 23-29.03'!AA34+'Юнит 30-31.03'!AA34</f>
        <v>0</v>
      </c>
      <c r="AB34" s="55"/>
      <c r="AC34" s="42"/>
      <c r="AD34" s="32">
        <f ca="1">'Юнит 01.03'!AD34+'Юнит 02-08.03'!AD34+'Юнит 09-15.03'!AD34+'Юнит 16-22.03'!AD34+'Юнит 23-29.03'!AD34+'Юнит 30-31.03'!AD34</f>
        <v>0</v>
      </c>
      <c r="AE34" s="47">
        <f t="shared" ca="1" si="28"/>
        <v>-481.03999999999996</v>
      </c>
      <c r="AF34" s="46"/>
      <c r="AG34" s="48">
        <f t="shared" ca="1" si="29"/>
        <v>0</v>
      </c>
      <c r="AH34" s="49">
        <f t="shared" si="30"/>
        <v>597</v>
      </c>
      <c r="AI34" s="49">
        <f t="shared" ca="1" si="31"/>
        <v>0</v>
      </c>
      <c r="AJ34" s="49">
        <f t="shared" ca="1" si="32"/>
        <v>481.03999999999996</v>
      </c>
      <c r="AK34" s="49">
        <f t="shared" ca="1" si="33"/>
        <v>0</v>
      </c>
      <c r="AL34" s="49">
        <f t="array" aca="1" ref="AL34" ca="1">_xlfn.IFS(R34=0,AE34,R34&lt;0,AE34/-R34,R34&gt;0,AE34/R34)</f>
        <v>-481.03999999999996</v>
      </c>
      <c r="AM34" s="50">
        <f t="shared" ca="1" si="34"/>
        <v>0</v>
      </c>
      <c r="AN34" s="51">
        <f t="shared" ca="1" si="35"/>
        <v>-0.80576214405360125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>
        <f>'Юнит 01-05.04'!C35</f>
        <v>0</v>
      </c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01.03'!K35+'Юнит 02-08.03'!K35+'Юнит 09-15.03'!K35+'Юнит 16-22.03'!K35+'Юнит 23-29.03'!K35+'Юнит 30-31.03'!K35</f>
        <v>0</v>
      </c>
      <c r="L35" s="36"/>
      <c r="M35" s="36"/>
      <c r="N35" s="37">
        <f t="shared" si="21"/>
        <v>0</v>
      </c>
      <c r="O35" s="38">
        <f t="shared" ca="1" si="22"/>
        <v>0</v>
      </c>
      <c r="P35" s="32">
        <f ca="1">'Юнит 01.03'!P35+'Юнит 02-08.03'!P35+'Юнит 09-15.03'!P35+'Юнит 16-22.03'!P35+'Юнит 23-29.03'!P35+'Юнит 30-31.03'!P35</f>
        <v>0</v>
      </c>
      <c r="Q35" s="32">
        <f ca="1">'Юнит 01.03'!Q35+'Юнит 02-08.03'!Q35+'Юнит 09-15.03'!Q35+'Юнит 16-22.03'!Q35+'Юнит 23-29.03'!Q35+'Юнит 30-31.03'!Q35</f>
        <v>0</v>
      </c>
      <c r="R35" s="40">
        <f t="shared" ca="1" si="23"/>
        <v>0</v>
      </c>
      <c r="S35" s="32">
        <f ca="1">'Юнит 01.03'!S35+'Юнит 02-08.03'!S35+'Юнит 09-15.03'!S35+'Юнит 16-22.03'!S35+'Юнит 23-29.03'!S35+'Юнит 30-31.03'!S35</f>
        <v>0</v>
      </c>
      <c r="T35" s="32">
        <f ca="1">'Юнит 01.03'!T35+'Юнит 02-08.03'!T35+'Юнит 09-15.03'!T35+'Юнит 16-22.03'!T35+'Юнит 23-29.03'!T35+'Юнит 30-31.03'!T35</f>
        <v>0</v>
      </c>
      <c r="U35" s="40">
        <f t="shared" ca="1" si="24"/>
        <v>0</v>
      </c>
      <c r="V35" s="43">
        <f t="shared" ca="1" si="25"/>
        <v>0</v>
      </c>
      <c r="W35" s="44">
        <f t="shared" ca="1" si="26"/>
        <v>0</v>
      </c>
      <c r="X35" s="32">
        <f ca="1">'Юнит 01.03'!X35+'Юнит 02-08.03'!X35+'Юнит 09-15.03'!X35+'Юнит 16-22.03'!X35+'Юнит 23-29.03'!X35+'Юнит 30-31.03'!X35</f>
        <v>0</v>
      </c>
      <c r="Y35" s="45">
        <f t="shared" ca="1" si="27"/>
        <v>0</v>
      </c>
      <c r="Z35" s="32">
        <f ca="1">'Юнит 01.03'!Z35+'Юнит 02-08.03'!Z35+'Юнит 09-15.03'!Z35+'Юнит 16-22.03'!Z35+'Юнит 23-29.03'!Z35+'Юнит 30-31.03'!Z35</f>
        <v>0</v>
      </c>
      <c r="AA35" s="32">
        <f>'Юнит 01.03'!AA35+'Юнит 02-08.03'!AA35+'Юнит 09-15.03'!AA35+'Юнит 16-22.03'!AA35+'Юнит 23-29.03'!AA35+'Юнит 30-31.03'!AA35</f>
        <v>0</v>
      </c>
      <c r="AB35" s="55"/>
      <c r="AC35" s="42"/>
      <c r="AD35" s="32">
        <f ca="1">'Юнит 01.03'!AD35+'Юнит 02-08.03'!AD35+'Юнит 09-15.03'!AD35+'Юнит 16-22.03'!AD35+'Юнит 23-29.03'!AD35+'Юнит 30-31.03'!AD35</f>
        <v>0</v>
      </c>
      <c r="AE35" s="47">
        <f t="shared" ca="1" si="28"/>
        <v>0</v>
      </c>
      <c r="AF35" s="46"/>
      <c r="AG35" s="48">
        <f t="shared" ca="1" si="29"/>
        <v>0</v>
      </c>
      <c r="AH35" s="49">
        <f t="shared" si="30"/>
        <v>552</v>
      </c>
      <c r="AI35" s="49">
        <f t="shared" ca="1" si="31"/>
        <v>0</v>
      </c>
      <c r="AJ35" s="49">
        <f t="shared" ca="1" si="32"/>
        <v>0</v>
      </c>
      <c r="AK35" s="49">
        <f t="shared" ca="1" si="33"/>
        <v>0</v>
      </c>
      <c r="AL35" s="49">
        <f t="array" aca="1" ref="AL35" ca="1">_xlfn.IFS(R35=0,AE35,R35&lt;0,AE35/-R35,R35&gt;0,AE35/R35)</f>
        <v>0</v>
      </c>
      <c r="AM35" s="50">
        <f t="shared" ca="1" si="34"/>
        <v>0</v>
      </c>
      <c r="AN35" s="51">
        <f t="shared" ca="1" si="35"/>
        <v>0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>
        <f>'Юнит 01-05.04'!C36</f>
        <v>0</v>
      </c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01.03'!K36+'Юнит 02-08.03'!K36+'Юнит 09-15.03'!K36+'Юнит 16-22.03'!K36+'Юнит 23-29.03'!K36+'Юнит 30-31.03'!K36</f>
        <v>7</v>
      </c>
      <c r="L36" s="36"/>
      <c r="M36" s="36"/>
      <c r="N36" s="37">
        <f t="shared" si="21"/>
        <v>0.22580645161290322</v>
      </c>
      <c r="O36" s="38">
        <f t="shared" ca="1" si="22"/>
        <v>9.6774193548387094E-2</v>
      </c>
      <c r="P36" s="32">
        <f ca="1">'Юнит 01.03'!P36+'Юнит 02-08.03'!P36+'Юнит 09-15.03'!P36+'Юнит 16-22.03'!P36+'Юнит 23-29.03'!P36+'Юнит 30-31.03'!P36</f>
        <v>5</v>
      </c>
      <c r="Q36" s="32">
        <f ca="1">'Юнит 01.03'!Q36+'Юнит 02-08.03'!Q36+'Юнит 09-15.03'!Q36+'Юнит 16-22.03'!Q36+'Юнит 23-29.03'!Q36+'Юнит 30-31.03'!Q36</f>
        <v>2</v>
      </c>
      <c r="R36" s="40">
        <f t="shared" ca="1" si="23"/>
        <v>3</v>
      </c>
      <c r="S36" s="32">
        <f ca="1">'Юнит 01.03'!S36+'Юнит 02-08.03'!S36+'Юнит 09-15.03'!S36+'Юнит 16-22.03'!S36+'Юнит 23-29.03'!S36+'Юнит 30-31.03'!S36</f>
        <v>20278</v>
      </c>
      <c r="T36" s="32">
        <f ca="1">'Юнит 01.03'!T36+'Юнит 02-08.03'!T36+'Юнит 09-15.03'!T36+'Юнит 16-22.03'!T36+'Юнит 23-29.03'!T36+'Юнит 30-31.03'!T36</f>
        <v>-8016</v>
      </c>
      <c r="U36" s="40">
        <f t="shared" ca="1" si="24"/>
        <v>12262</v>
      </c>
      <c r="V36" s="43">
        <f t="shared" ca="1" si="25"/>
        <v>6.5328973095885815E-3</v>
      </c>
      <c r="W36" s="44">
        <f t="shared" ca="1" si="26"/>
        <v>1656</v>
      </c>
      <c r="X36" s="32">
        <f ca="1">'Юнит 01.03'!X36+'Юнит 02-08.03'!X36+'Юнит 09-15.03'!X36+'Юнит 16-22.03'!X36+'Юнит 23-29.03'!X36+'Юнит 30-31.03'!X36</f>
        <v>5272.6600000000008</v>
      </c>
      <c r="Y36" s="45">
        <f t="shared" ca="1" si="27"/>
        <v>0.43000000000000005</v>
      </c>
      <c r="Z36" s="32">
        <f ca="1">'Юнит 01.03'!Z36+'Юнит 02-08.03'!Z36+'Юнит 09-15.03'!Z36+'Юнит 16-22.03'!Z36+'Юнит 23-29.03'!Z36+'Юнит 30-31.03'!Z36</f>
        <v>1797.5099999999998</v>
      </c>
      <c r="AA36" s="32">
        <f>'Юнит 01.03'!AA36+'Юнит 02-08.03'!AA36+'Юнит 09-15.03'!AA36+'Юнит 16-22.03'!AA36+'Юнит 23-29.03'!AA36+'Юнит 30-31.03'!AA36</f>
        <v>0</v>
      </c>
      <c r="AB36" s="55"/>
      <c r="AC36" s="42"/>
      <c r="AD36" s="32">
        <f ca="1">'Юнит 01.03'!AD36+'Юнит 02-08.03'!AD36+'Юнит 09-15.03'!AD36+'Юнит 16-22.03'!AD36+'Юнит 23-29.03'!AD36+'Юнит 30-31.03'!AD36</f>
        <v>48.45339760912232</v>
      </c>
      <c r="AE36" s="47">
        <f t="shared" ca="1" si="28"/>
        <v>3487.376602390877</v>
      </c>
      <c r="AF36" s="46"/>
      <c r="AG36" s="48">
        <f t="shared" ca="1" si="29"/>
        <v>4087.3333333333335</v>
      </c>
      <c r="AH36" s="49">
        <f t="shared" si="30"/>
        <v>552</v>
      </c>
      <c r="AI36" s="49">
        <f t="shared" ca="1" si="31"/>
        <v>1757.5533333333335</v>
      </c>
      <c r="AJ36" s="49">
        <f t="shared" ca="1" si="32"/>
        <v>359.50199999999995</v>
      </c>
      <c r="AK36" s="49">
        <f t="shared" ca="1" si="33"/>
        <v>0</v>
      </c>
      <c r="AL36" s="49">
        <f t="array" aca="1" ref="AL36" ca="1">_xlfn.IFS(R36=0,AE36,R36&lt;0,AE36/-R36,R36&gt;0,AE36/R36)</f>
        <v>1162.4588674636257</v>
      </c>
      <c r="AM36" s="50">
        <f t="shared" ca="1" si="34"/>
        <v>0.28440520326136659</v>
      </c>
      <c r="AN36" s="51">
        <f t="shared" ca="1" si="35"/>
        <v>2.105903745405119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>
        <f>'Юнит 01-05.04'!C37</f>
        <v>0</v>
      </c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01.03'!K37+'Юнит 02-08.03'!K37+'Юнит 09-15.03'!K37+'Юнит 16-22.03'!K37+'Юнит 23-29.03'!K37+'Юнит 30-31.03'!K37</f>
        <v>4</v>
      </c>
      <c r="L37" s="36"/>
      <c r="M37" s="36"/>
      <c r="N37" s="37">
        <f t="shared" si="21"/>
        <v>0.12903225806451613</v>
      </c>
      <c r="O37" s="38">
        <f t="shared" ca="1" si="22"/>
        <v>3.2258064516129031E-2</v>
      </c>
      <c r="P37" s="32">
        <f ca="1">'Юнит 01.03'!P37+'Юнит 02-08.03'!P37+'Юнит 09-15.03'!P37+'Юнит 16-22.03'!P37+'Юнит 23-29.03'!P37+'Юнит 30-31.03'!P37</f>
        <v>1</v>
      </c>
      <c r="Q37" s="32">
        <f ca="1">'Юнит 01.03'!Q37+'Юнит 02-08.03'!Q37+'Юнит 09-15.03'!Q37+'Юнит 16-22.03'!Q37+'Юнит 23-29.03'!Q37+'Юнит 30-31.03'!Q37</f>
        <v>0</v>
      </c>
      <c r="R37" s="40">
        <f t="shared" ca="1" si="23"/>
        <v>1</v>
      </c>
      <c r="S37" s="32">
        <f ca="1">'Юнит 01.03'!S37+'Юнит 02-08.03'!S37+'Юнит 09-15.03'!S37+'Юнит 16-22.03'!S37+'Юнит 23-29.03'!S37+'Юнит 30-31.03'!S37</f>
        <v>6500</v>
      </c>
      <c r="T37" s="32">
        <f ca="1">'Юнит 01.03'!T37+'Юнит 02-08.03'!T37+'Юнит 09-15.03'!T37+'Юнит 16-22.03'!T37+'Юнит 23-29.03'!T37+'Юнит 30-31.03'!T37</f>
        <v>0</v>
      </c>
      <c r="U37" s="40">
        <f t="shared" ca="1" si="24"/>
        <v>6500</v>
      </c>
      <c r="V37" s="43">
        <f t="shared" ca="1" si="25"/>
        <v>3.4630429385357838E-3</v>
      </c>
      <c r="W37" s="44">
        <f t="shared" ca="1" si="26"/>
        <v>687</v>
      </c>
      <c r="X37" s="32">
        <f ca="1">'Юнит 01.03'!X37+'Юнит 02-08.03'!X37+'Юнит 09-15.03'!X37+'Юнит 16-22.03'!X37+'Юнит 23-29.03'!X37+'Юнит 30-31.03'!X37</f>
        <v>2795</v>
      </c>
      <c r="Y37" s="45">
        <f t="shared" ca="1" si="27"/>
        <v>0.43</v>
      </c>
      <c r="Z37" s="32">
        <f ca="1">'Юнит 01.03'!Z37+'Юнит 02-08.03'!Z37+'Юнит 09-15.03'!Z37+'Юнит 16-22.03'!Z37+'Юнит 23-29.03'!Z37+'Юнит 30-31.03'!Z37</f>
        <v>707.25</v>
      </c>
      <c r="AA37" s="32">
        <f>'Юнит 01.03'!AA37+'Юнит 02-08.03'!AA37+'Юнит 09-15.03'!AA37+'Юнит 16-22.03'!AA37+'Юнит 23-29.03'!AA37+'Юнит 30-31.03'!AA37</f>
        <v>0</v>
      </c>
      <c r="AB37" s="55"/>
      <c r="AC37" s="42"/>
      <c r="AD37" s="32">
        <f ca="1">'Юнит 01.03'!AD37+'Юнит 02-08.03'!AD37+'Юнит 09-15.03'!AD37+'Юнит 16-22.03'!AD37+'Юнит 23-29.03'!AD37+'Юнит 30-31.03'!AD37</f>
        <v>30.30447702356776</v>
      </c>
      <c r="AE37" s="47">
        <f t="shared" ca="1" si="28"/>
        <v>2280.4455229764321</v>
      </c>
      <c r="AF37" s="46"/>
      <c r="AG37" s="48">
        <f t="shared" ca="1" si="29"/>
        <v>6500</v>
      </c>
      <c r="AH37" s="49">
        <f t="shared" si="30"/>
        <v>687</v>
      </c>
      <c r="AI37" s="49">
        <f t="shared" ca="1" si="31"/>
        <v>2795</v>
      </c>
      <c r="AJ37" s="49">
        <f t="shared" ca="1" si="32"/>
        <v>707.25</v>
      </c>
      <c r="AK37" s="49">
        <f t="shared" ca="1" si="33"/>
        <v>0</v>
      </c>
      <c r="AL37" s="49">
        <f t="array" aca="1" ref="AL37" ca="1">_xlfn.IFS(R37=0,AE37,R37&lt;0,AE37/-R37,R37&gt;0,AE37/R37)</f>
        <v>2280.4455229764321</v>
      </c>
      <c r="AM37" s="50">
        <f t="shared" ca="1" si="34"/>
        <v>0.35083777276560496</v>
      </c>
      <c r="AN37" s="51">
        <f t="shared" ca="1" si="35"/>
        <v>3.3194257976367281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>
        <f>'Юнит 01-05.04'!C38</f>
        <v>0</v>
      </c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01.03'!K38+'Юнит 02-08.03'!K38+'Юнит 09-15.03'!K38+'Юнит 16-22.03'!K38+'Юнит 23-29.03'!K38+'Юнит 30-31.03'!K38</f>
        <v>2</v>
      </c>
      <c r="L38" s="36"/>
      <c r="M38" s="36"/>
      <c r="N38" s="37">
        <f t="shared" si="21"/>
        <v>6.4516129032258063E-2</v>
      </c>
      <c r="O38" s="38">
        <f t="shared" ca="1" si="22"/>
        <v>0</v>
      </c>
      <c r="P38" s="32">
        <f ca="1">'Юнит 01.03'!P38+'Юнит 02-08.03'!P38+'Юнит 09-15.03'!P38+'Юнит 16-22.03'!P38+'Юнит 23-29.03'!P38+'Юнит 30-31.03'!P38</f>
        <v>1</v>
      </c>
      <c r="Q38" s="32">
        <f ca="1">'Юнит 01.03'!Q38+'Юнит 02-08.03'!Q38+'Юнит 09-15.03'!Q38+'Юнит 16-22.03'!Q38+'Юнит 23-29.03'!Q38+'Юнит 30-31.03'!Q38</f>
        <v>1</v>
      </c>
      <c r="R38" s="40">
        <f t="shared" ca="1" si="23"/>
        <v>0</v>
      </c>
      <c r="S38" s="32">
        <f ca="1">'Юнит 01.03'!S38+'Юнит 02-08.03'!S38+'Юнит 09-15.03'!S38+'Юнит 16-22.03'!S38+'Юнит 23-29.03'!S38+'Юнит 30-31.03'!S38</f>
        <v>6500</v>
      </c>
      <c r="T38" s="32">
        <f ca="1">'Юнит 01.03'!T38+'Юнит 02-08.03'!T38+'Юнит 09-15.03'!T38+'Юнит 16-22.03'!T38+'Юнит 23-29.03'!T38+'Юнит 30-31.03'!T38</f>
        <v>-6500</v>
      </c>
      <c r="U38" s="40">
        <f t="shared" ca="1" si="24"/>
        <v>0</v>
      </c>
      <c r="V38" s="43">
        <f t="shared" ca="1" si="25"/>
        <v>0</v>
      </c>
      <c r="W38" s="44">
        <f t="shared" ca="1" si="26"/>
        <v>0</v>
      </c>
      <c r="X38" s="32">
        <f ca="1">'Юнит 01.03'!X38+'Юнит 02-08.03'!X38+'Юнит 09-15.03'!X38+'Юнит 16-22.03'!X38+'Юнит 23-29.03'!X38+'Юнит 30-31.03'!X38</f>
        <v>0</v>
      </c>
      <c r="Y38" s="45">
        <f t="shared" ca="1" si="27"/>
        <v>0</v>
      </c>
      <c r="Z38" s="32">
        <f ca="1">'Юнит 01.03'!Z38+'Юнит 02-08.03'!Z38+'Юнит 09-15.03'!Z38+'Юнит 16-22.03'!Z38+'Юнит 23-29.03'!Z38+'Юнит 30-31.03'!Z38</f>
        <v>570.79999999999995</v>
      </c>
      <c r="AA38" s="32">
        <f>'Юнит 01.03'!AA38+'Юнит 02-08.03'!AA38+'Юнит 09-15.03'!AA38+'Юнит 16-22.03'!AA38+'Юнит 23-29.03'!AA38+'Юнит 30-31.03'!AA38</f>
        <v>0</v>
      </c>
      <c r="AB38" s="55"/>
      <c r="AC38" s="42"/>
      <c r="AD38" s="32">
        <f ca="1">'Юнит 01.03'!AD38+'Юнит 02-08.03'!AD38+'Юнит 09-15.03'!AD38+'Юнит 16-22.03'!AD38+'Юнит 23-29.03'!AD38+'Юнит 30-31.03'!AD38</f>
        <v>-1.8150686705140764</v>
      </c>
      <c r="AE38" s="47">
        <f t="shared" ca="1" si="28"/>
        <v>-568.9849313294859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570.79999999999995</v>
      </c>
      <c r="AK38" s="49">
        <f t="shared" ca="1" si="33"/>
        <v>0</v>
      </c>
      <c r="AL38" s="49">
        <f t="array" aca="1" ref="AL38" ca="1">_xlfn.IFS(R38=0,AE38,R38&lt;0,AE38/-R38,R38&gt;0,AE38/R38)</f>
        <v>-568.9849313294859</v>
      </c>
      <c r="AM38" s="50">
        <f t="shared" ca="1" si="34"/>
        <v>0</v>
      </c>
      <c r="AN38" s="51">
        <f t="shared" ca="1" si="35"/>
        <v>-0.8282167850501978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>
        <f>'Юнит 01-05.04'!C39</f>
        <v>0</v>
      </c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01.03'!K39+'Юнит 02-08.03'!K39+'Юнит 09-15.03'!K39+'Юнит 16-22.03'!K39+'Юнит 23-29.03'!K39+'Юнит 30-31.03'!K39</f>
        <v>1</v>
      </c>
      <c r="L39" s="36"/>
      <c r="M39" s="36"/>
      <c r="N39" s="37">
        <f t="shared" si="21"/>
        <v>3.2258064516129031E-2</v>
      </c>
      <c r="O39" s="38">
        <f t="shared" ca="1" si="22"/>
        <v>0</v>
      </c>
      <c r="P39" s="32">
        <f ca="1">'Юнит 01.03'!P39+'Юнит 02-08.03'!P39+'Юнит 09-15.03'!P39+'Юнит 16-22.03'!P39+'Юнит 23-29.03'!P39+'Юнит 30-31.03'!P39</f>
        <v>2</v>
      </c>
      <c r="Q39" s="32">
        <f ca="1">'Юнит 01.03'!Q39+'Юнит 02-08.03'!Q39+'Юнит 09-15.03'!Q39+'Юнит 16-22.03'!Q39+'Юнит 23-29.03'!Q39+'Юнит 30-31.03'!Q39</f>
        <v>2</v>
      </c>
      <c r="R39" s="40">
        <f t="shared" ca="1" si="23"/>
        <v>0</v>
      </c>
      <c r="S39" s="32">
        <f ca="1">'Юнит 01.03'!S39+'Юнит 02-08.03'!S39+'Юнит 09-15.03'!S39+'Юнит 16-22.03'!S39+'Юнит 23-29.03'!S39+'Юнит 30-31.03'!S39</f>
        <v>9938</v>
      </c>
      <c r="T39" s="32">
        <f ca="1">'Юнит 01.03'!T39+'Юнит 02-08.03'!T39+'Юнит 09-15.03'!T39+'Юнит 16-22.03'!T39+'Юнит 23-29.03'!T39+'Юнит 30-31.03'!T39</f>
        <v>-9938</v>
      </c>
      <c r="U39" s="40">
        <f t="shared" ca="1" si="24"/>
        <v>0</v>
      </c>
      <c r="V39" s="43">
        <f t="shared" ca="1" si="25"/>
        <v>0</v>
      </c>
      <c r="W39" s="44">
        <f t="shared" ca="1" si="26"/>
        <v>0</v>
      </c>
      <c r="X39" s="32">
        <f ca="1">'Юнит 01.03'!X39+'Юнит 02-08.03'!X39+'Юнит 09-15.03'!X39+'Юнит 16-22.03'!X39+'Юнит 23-29.03'!X39+'Юнит 30-31.03'!X39</f>
        <v>0</v>
      </c>
      <c r="Y39" s="45">
        <f t="shared" ca="1" si="27"/>
        <v>0</v>
      </c>
      <c r="Z39" s="32">
        <f ca="1">'Юнит 01.03'!Z39+'Юнит 02-08.03'!Z39+'Юнит 09-15.03'!Z39+'Юнит 16-22.03'!Z39+'Юнит 23-29.03'!Z39+'Юнит 30-31.03'!Z39</f>
        <v>584.27</v>
      </c>
      <c r="AA39" s="32">
        <f>'Юнит 01.03'!AA39+'Юнит 02-08.03'!AA39+'Юнит 09-15.03'!AA39+'Юнит 16-22.03'!AA39+'Юнит 23-29.03'!AA39+'Юнит 30-31.03'!AA39</f>
        <v>0</v>
      </c>
      <c r="AB39" s="55"/>
      <c r="AC39" s="42"/>
      <c r="AD39" s="32">
        <f ca="1">'Юнит 01.03'!AD39+'Юнит 02-08.03'!AD39+'Юнит 09-15.03'!AD39+'Юнит 16-22.03'!AD39+'Юнит 23-29.03'!AD39+'Юнит 30-31.03'!AD39</f>
        <v>0</v>
      </c>
      <c r="AE39" s="47">
        <f t="shared" ca="1" si="28"/>
        <v>-584.27</v>
      </c>
      <c r="AF39" s="46"/>
      <c r="AG39" s="48">
        <f t="shared" ca="1" si="29"/>
        <v>0</v>
      </c>
      <c r="AH39" s="49">
        <f t="shared" si="30"/>
        <v>597</v>
      </c>
      <c r="AI39" s="49">
        <f t="shared" ca="1" si="31"/>
        <v>0</v>
      </c>
      <c r="AJ39" s="49">
        <f t="shared" ca="1" si="32"/>
        <v>292.13499999999999</v>
      </c>
      <c r="AK39" s="49">
        <f t="shared" ca="1" si="33"/>
        <v>0</v>
      </c>
      <c r="AL39" s="49">
        <f t="array" aca="1" ref="AL39" ca="1">_xlfn.IFS(R39=0,AE39,R39&lt;0,AE39/-R39,R39&gt;0,AE39/R39)</f>
        <v>-584.27</v>
      </c>
      <c r="AM39" s="50">
        <f t="shared" ca="1" si="34"/>
        <v>0</v>
      </c>
      <c r="AN39" s="51">
        <f t="shared" ca="1" si="35"/>
        <v>-0.97867671691792291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>
        <f>'Юнит 01-05.04'!C40</f>
        <v>0</v>
      </c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01.03'!K40+'Юнит 02-08.03'!K40+'Юнит 09-15.03'!K40+'Юнит 16-22.03'!K40+'Юнит 23-29.03'!K40+'Юнит 30-31.03'!K40</f>
        <v>2</v>
      </c>
      <c r="L40" s="36"/>
      <c r="M40" s="36"/>
      <c r="N40" s="37">
        <f t="shared" si="21"/>
        <v>6.4516129032258063E-2</v>
      </c>
      <c r="O40" s="38">
        <f t="shared" ca="1" si="22"/>
        <v>0</v>
      </c>
      <c r="P40" s="32">
        <f ca="1">'Юнит 01.03'!P40+'Юнит 02-08.03'!P40+'Юнит 09-15.03'!P40+'Юнит 16-22.03'!P40+'Юнит 23-29.03'!P40+'Юнит 30-31.03'!P40</f>
        <v>0</v>
      </c>
      <c r="Q40" s="32">
        <f ca="1">'Юнит 01.03'!Q40+'Юнит 02-08.03'!Q40+'Юнит 09-15.03'!Q40+'Юнит 16-22.03'!Q40+'Юнит 23-29.03'!Q40+'Юнит 30-31.03'!Q40</f>
        <v>0</v>
      </c>
      <c r="R40" s="40">
        <f t="shared" ca="1" si="23"/>
        <v>0</v>
      </c>
      <c r="S40" s="32">
        <f ca="1">'Юнит 01.03'!S40+'Юнит 02-08.03'!S40+'Юнит 09-15.03'!S40+'Юнит 16-22.03'!S40+'Юнит 23-29.03'!S40+'Юнит 30-31.03'!S40</f>
        <v>0</v>
      </c>
      <c r="T40" s="32">
        <f ca="1">'Юнит 01.03'!T40+'Юнит 02-08.03'!T40+'Юнит 09-15.03'!T40+'Юнит 16-22.03'!T40+'Юнит 23-29.03'!T40+'Юнит 30-31.03'!T40</f>
        <v>0</v>
      </c>
      <c r="U40" s="40">
        <f t="shared" ca="1" si="24"/>
        <v>0</v>
      </c>
      <c r="V40" s="43">
        <f t="shared" ca="1" si="25"/>
        <v>0</v>
      </c>
      <c r="W40" s="44">
        <f t="shared" ca="1" si="26"/>
        <v>0</v>
      </c>
      <c r="X40" s="32">
        <f ca="1">'Юнит 01.03'!X40+'Юнит 02-08.03'!X40+'Юнит 09-15.03'!X40+'Юнит 16-22.03'!X40+'Юнит 23-29.03'!X40+'Юнит 30-31.03'!X40</f>
        <v>0</v>
      </c>
      <c r="Y40" s="45">
        <f t="shared" ca="1" si="27"/>
        <v>0</v>
      </c>
      <c r="Z40" s="32">
        <f ca="1">'Юнит 01.03'!Z40+'Юнит 02-08.03'!Z40+'Юнит 09-15.03'!Z40+'Юнит 16-22.03'!Z40+'Юнит 23-29.03'!Z40+'Юнит 30-31.03'!Z40</f>
        <v>341.64</v>
      </c>
      <c r="AA40" s="32">
        <f>'Юнит 01.03'!AA40+'Юнит 02-08.03'!AA40+'Юнит 09-15.03'!AA40+'Юнит 16-22.03'!AA40+'Юнит 23-29.03'!AA40+'Юнит 30-31.03'!AA40</f>
        <v>0</v>
      </c>
      <c r="AB40" s="55"/>
      <c r="AC40" s="42"/>
      <c r="AD40" s="32">
        <f ca="1">'Юнит 01.03'!AD40+'Юнит 02-08.03'!AD40+'Юнит 09-15.03'!AD40+'Юнит 16-22.03'!AD40+'Юнит 23-29.03'!AD40+'Юнит 30-31.03'!AD40</f>
        <v>0</v>
      </c>
      <c r="AE40" s="47">
        <f t="shared" ca="1" si="28"/>
        <v>-341.64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341.64</v>
      </c>
      <c r="AK40" s="49">
        <f t="shared" ca="1" si="33"/>
        <v>0</v>
      </c>
      <c r="AL40" s="49">
        <f t="array" aca="1" ref="AL40" ca="1">_xlfn.IFS(R40=0,AE40,R40&lt;0,AE40/-R40,R40&gt;0,AE40/R40)</f>
        <v>-341.64</v>
      </c>
      <c r="AM40" s="50">
        <f t="shared" ca="1" si="34"/>
        <v>0</v>
      </c>
      <c r="AN40" s="51">
        <f t="shared" ca="1" si="35"/>
        <v>-0.57226130653266327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>
        <f>'Юнит 01-05.04'!C41</f>
        <v>0</v>
      </c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01.03'!K41+'Юнит 02-08.03'!K41+'Юнит 09-15.03'!K41+'Юнит 16-22.03'!K41+'Юнит 23-29.03'!K41+'Юнит 30-31.03'!K41</f>
        <v>0</v>
      </c>
      <c r="L41" s="36"/>
      <c r="M41" s="36"/>
      <c r="N41" s="37">
        <f t="shared" si="21"/>
        <v>0</v>
      </c>
      <c r="O41" s="38">
        <f t="shared" ca="1" si="22"/>
        <v>0</v>
      </c>
      <c r="P41" s="32">
        <f ca="1">'Юнит 01.03'!P41+'Юнит 02-08.03'!P41+'Юнит 09-15.03'!P41+'Юнит 16-22.03'!P41+'Юнит 23-29.03'!P41+'Юнит 30-31.03'!P41</f>
        <v>0</v>
      </c>
      <c r="Q41" s="32">
        <f ca="1">'Юнит 01.03'!Q41+'Юнит 02-08.03'!Q41+'Юнит 09-15.03'!Q41+'Юнит 16-22.03'!Q41+'Юнит 23-29.03'!Q41+'Юнит 30-31.03'!Q41</f>
        <v>0</v>
      </c>
      <c r="R41" s="40">
        <f t="shared" ca="1" si="23"/>
        <v>0</v>
      </c>
      <c r="S41" s="32">
        <f ca="1">'Юнит 01.03'!S41+'Юнит 02-08.03'!S41+'Юнит 09-15.03'!S41+'Юнит 16-22.03'!S41+'Юнит 23-29.03'!S41+'Юнит 30-31.03'!S41</f>
        <v>0</v>
      </c>
      <c r="T41" s="32">
        <f ca="1">'Юнит 01.03'!T41+'Юнит 02-08.03'!T41+'Юнит 09-15.03'!T41+'Юнит 16-22.03'!T41+'Юнит 23-29.03'!T41+'Юнит 30-31.03'!T41</f>
        <v>0</v>
      </c>
      <c r="U41" s="40">
        <f t="shared" ca="1" si="24"/>
        <v>0</v>
      </c>
      <c r="V41" s="43">
        <f t="shared" ca="1" si="25"/>
        <v>0</v>
      </c>
      <c r="W41" s="44">
        <f t="shared" ca="1" si="26"/>
        <v>0</v>
      </c>
      <c r="X41" s="32">
        <f ca="1">'Юнит 01.03'!X41+'Юнит 02-08.03'!X41+'Юнит 09-15.03'!X41+'Юнит 16-22.03'!X41+'Юнит 23-29.03'!X41+'Юнит 30-31.03'!X41</f>
        <v>0</v>
      </c>
      <c r="Y41" s="45">
        <f t="shared" ca="1" si="27"/>
        <v>0</v>
      </c>
      <c r="Z41" s="32">
        <f ca="1">'Юнит 01.03'!Z41+'Юнит 02-08.03'!Z41+'Юнит 09-15.03'!Z41+'Юнит 16-22.03'!Z41+'Юнит 23-29.03'!Z41+'Юнит 30-31.03'!Z41</f>
        <v>0</v>
      </c>
      <c r="AA41" s="32">
        <f>'Юнит 01.03'!AA41+'Юнит 02-08.03'!AA41+'Юнит 09-15.03'!AA41+'Юнит 16-22.03'!AA41+'Юнит 23-29.03'!AA41+'Юнит 30-31.03'!AA41</f>
        <v>0</v>
      </c>
      <c r="AB41" s="55"/>
      <c r="AC41" s="42"/>
      <c r="AD41" s="32">
        <f ca="1">'Юнит 01.03'!AD41+'Юнит 02-08.03'!AD41+'Юнит 09-15.03'!AD41+'Юнит 16-22.03'!AD41+'Юнит 23-29.03'!AD41+'Юнит 30-31.03'!AD41</f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>
        <f>'Юнит 01-05.04'!C42</f>
        <v>0</v>
      </c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01.03'!K42+'Юнит 02-08.03'!K42+'Юнит 09-15.03'!K42+'Юнит 16-22.03'!K42+'Юнит 23-29.03'!K42+'Юнит 30-31.03'!K42</f>
        <v>2</v>
      </c>
      <c r="L42" s="36"/>
      <c r="M42" s="36"/>
      <c r="N42" s="37">
        <f t="shared" si="21"/>
        <v>6.4516129032258063E-2</v>
      </c>
      <c r="O42" s="38">
        <f t="shared" ca="1" si="22"/>
        <v>0</v>
      </c>
      <c r="P42" s="32">
        <f ca="1">'Юнит 01.03'!P42+'Юнит 02-08.03'!P42+'Юнит 09-15.03'!P42+'Юнит 16-22.03'!P42+'Юнит 23-29.03'!P42+'Юнит 30-31.03'!P42</f>
        <v>1</v>
      </c>
      <c r="Q42" s="32">
        <f ca="1">'Юнит 01.03'!Q42+'Юнит 02-08.03'!Q42+'Юнит 09-15.03'!Q42+'Юнит 16-22.03'!Q42+'Юнит 23-29.03'!Q42+'Юнит 30-31.03'!Q42</f>
        <v>1</v>
      </c>
      <c r="R42" s="40">
        <f t="shared" ca="1" si="23"/>
        <v>0</v>
      </c>
      <c r="S42" s="32">
        <f ca="1">'Юнит 01.03'!S42+'Юнит 02-08.03'!S42+'Юнит 09-15.03'!S42+'Юнит 16-22.03'!S42+'Юнит 23-29.03'!S42+'Юнит 30-31.03'!S42</f>
        <v>4278</v>
      </c>
      <c r="T42" s="32">
        <f ca="1">'Юнит 01.03'!T42+'Юнит 02-08.03'!T42+'Юнит 09-15.03'!T42+'Юнит 16-22.03'!T42+'Юнит 23-29.03'!T42+'Юнит 30-31.03'!T42</f>
        <v>-4278</v>
      </c>
      <c r="U42" s="40">
        <f t="shared" ca="1" si="24"/>
        <v>0</v>
      </c>
      <c r="V42" s="43">
        <f t="shared" ca="1" si="25"/>
        <v>0</v>
      </c>
      <c r="W42" s="44">
        <f t="shared" ca="1" si="26"/>
        <v>0</v>
      </c>
      <c r="X42" s="32">
        <f ca="1">'Юнит 01.03'!X42+'Юнит 02-08.03'!X42+'Юнит 09-15.03'!X42+'Юнит 16-22.03'!X42+'Юнит 23-29.03'!X42+'Юнит 30-31.03'!X42</f>
        <v>0</v>
      </c>
      <c r="Y42" s="45">
        <f t="shared" ca="1" si="27"/>
        <v>0</v>
      </c>
      <c r="Z42" s="32">
        <f ca="1">'Юнит 01.03'!Z42+'Юнит 02-08.03'!Z42+'Юнит 09-15.03'!Z42+'Юнит 16-22.03'!Z42+'Юнит 23-29.03'!Z42+'Юнит 30-31.03'!Z42</f>
        <v>504.14</v>
      </c>
      <c r="AA42" s="32">
        <f>'Юнит 01.03'!AA42+'Юнит 02-08.03'!AA42+'Юнит 09-15.03'!AA42+'Юнит 16-22.03'!AA42+'Юнит 23-29.03'!AA42+'Юнит 30-31.03'!AA42</f>
        <v>1219</v>
      </c>
      <c r="AB42" s="55"/>
      <c r="AC42" s="42"/>
      <c r="AD42" s="32">
        <f ca="1">'Юнит 01.03'!AD42+'Юнит 02-08.03'!AD42+'Юнит 09-15.03'!AD42+'Юнит 16-22.03'!AD42+'Юнит 23-29.03'!AD42+'Юнит 30-31.03'!AD42</f>
        <v>0</v>
      </c>
      <c r="AE42" s="47">
        <f t="shared" ca="1" si="28"/>
        <v>-1723.1399999999999</v>
      </c>
      <c r="AF42" s="46"/>
      <c r="AG42" s="48">
        <f t="shared" ca="1" si="29"/>
        <v>0</v>
      </c>
      <c r="AH42" s="49">
        <f t="shared" si="30"/>
        <v>642</v>
      </c>
      <c r="AI42" s="49">
        <f t="shared" ca="1" si="31"/>
        <v>0</v>
      </c>
      <c r="AJ42" s="49">
        <f t="shared" ca="1" si="32"/>
        <v>504.14</v>
      </c>
      <c r="AK42" s="49">
        <f t="shared" ca="1" si="33"/>
        <v>1219</v>
      </c>
      <c r="AL42" s="49">
        <f t="array" aca="1" ref="AL42" ca="1">_xlfn.IFS(R42=0,AE42,R42&lt;0,AE42/-R42,R42&gt;0,AE42/R42)</f>
        <v>-1723.1399999999999</v>
      </c>
      <c r="AM42" s="50">
        <f t="shared" ca="1" si="34"/>
        <v>0</v>
      </c>
      <c r="AN42" s="51">
        <f t="shared" ca="1" si="35"/>
        <v>-2.6840186915887849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>
        <f>'Юнит 01-05.04'!C43</f>
        <v>0</v>
      </c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01.03'!K43+'Юнит 02-08.03'!K43+'Юнит 09-15.03'!K43+'Юнит 16-22.03'!K43+'Юнит 23-29.03'!K43+'Юнит 30-31.03'!K43</f>
        <v>3</v>
      </c>
      <c r="L43" s="36"/>
      <c r="M43" s="36"/>
      <c r="N43" s="37">
        <f t="shared" si="21"/>
        <v>9.6774193548387094E-2</v>
      </c>
      <c r="O43" s="38">
        <f t="shared" ca="1" si="22"/>
        <v>0</v>
      </c>
      <c r="P43" s="32">
        <f ca="1">'Юнит 01.03'!P43+'Юнит 02-08.03'!P43+'Юнит 09-15.03'!P43+'Юнит 16-22.03'!P43+'Юнит 23-29.03'!P43+'Юнит 30-31.03'!P43</f>
        <v>1</v>
      </c>
      <c r="Q43" s="32">
        <f ca="1">'Юнит 01.03'!Q43+'Юнит 02-08.03'!Q43+'Юнит 09-15.03'!Q43+'Юнит 16-22.03'!Q43+'Юнит 23-29.03'!Q43+'Юнит 30-31.03'!Q43</f>
        <v>1</v>
      </c>
      <c r="R43" s="40">
        <f t="shared" ca="1" si="23"/>
        <v>0</v>
      </c>
      <c r="S43" s="32">
        <f ca="1">'Юнит 01.03'!S43+'Юнит 02-08.03'!S43+'Юнит 09-15.03'!S43+'Юнит 16-22.03'!S43+'Юнит 23-29.03'!S43+'Юнит 30-31.03'!S43</f>
        <v>4100</v>
      </c>
      <c r="T43" s="32">
        <f ca="1">'Юнит 01.03'!T43+'Юнит 02-08.03'!T43+'Юнит 09-15.03'!T43+'Юнит 16-22.03'!T43+'Юнит 23-29.03'!T43+'Юнит 30-31.03'!T43</f>
        <v>-4100</v>
      </c>
      <c r="U43" s="40">
        <f t="shared" ca="1" si="24"/>
        <v>0</v>
      </c>
      <c r="V43" s="43">
        <f t="shared" ca="1" si="25"/>
        <v>0</v>
      </c>
      <c r="W43" s="44">
        <f t="shared" ca="1" si="26"/>
        <v>0</v>
      </c>
      <c r="X43" s="32">
        <f ca="1">'Юнит 01.03'!X43+'Юнит 02-08.03'!X43+'Юнит 09-15.03'!X43+'Юнит 16-22.03'!X43+'Юнит 23-29.03'!X43+'Юнит 30-31.03'!X43</f>
        <v>0</v>
      </c>
      <c r="Y43" s="45">
        <f t="shared" ca="1" si="27"/>
        <v>0</v>
      </c>
      <c r="Z43" s="32">
        <f ca="1">'Юнит 01.03'!Z43+'Юнит 02-08.03'!Z43+'Юнит 09-15.03'!Z43+'Юнит 16-22.03'!Z43+'Юнит 23-29.03'!Z43+'Юнит 30-31.03'!Z43</f>
        <v>498.79999999999995</v>
      </c>
      <c r="AA43" s="32">
        <f>'Юнит 01.03'!AA43+'Юнит 02-08.03'!AA43+'Юнит 09-15.03'!AA43+'Юнит 16-22.03'!AA43+'Юнит 23-29.03'!AA43+'Юнит 30-31.03'!AA43</f>
        <v>0</v>
      </c>
      <c r="AB43" s="55"/>
      <c r="AC43" s="42"/>
      <c r="AD43" s="32">
        <f ca="1">'Юнит 01.03'!AD43+'Юнит 02-08.03'!AD43+'Юнит 09-15.03'!AD43+'Юнит 16-22.03'!AD43+'Юнит 23-29.03'!AD43+'Юнит 30-31.03'!AD43</f>
        <v>0</v>
      </c>
      <c r="AE43" s="47">
        <f t="shared" ca="1" si="28"/>
        <v>-498.79999999999995</v>
      </c>
      <c r="AF43" s="46"/>
      <c r="AG43" s="48">
        <f t="shared" ca="1" si="29"/>
        <v>0</v>
      </c>
      <c r="AH43" s="49">
        <f t="shared" si="30"/>
        <v>642</v>
      </c>
      <c r="AI43" s="49">
        <f t="shared" ca="1" si="31"/>
        <v>0</v>
      </c>
      <c r="AJ43" s="49">
        <f t="shared" ca="1" si="32"/>
        <v>498.79999999999995</v>
      </c>
      <c r="AK43" s="49">
        <f t="shared" ca="1" si="33"/>
        <v>0</v>
      </c>
      <c r="AL43" s="49">
        <f t="array" aca="1" ref="AL43" ca="1">_xlfn.IFS(R43=0,AE43,R43&lt;0,AE43/-R43,R43&gt;0,AE43/R43)</f>
        <v>-498.79999999999995</v>
      </c>
      <c r="AM43" s="50">
        <f t="shared" ca="1" si="34"/>
        <v>0</v>
      </c>
      <c r="AN43" s="51">
        <f t="shared" ca="1" si="35"/>
        <v>-0.77694704049844232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>
        <f>'Юнит 01-05.04'!C44</f>
        <v>0</v>
      </c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01.03'!K44+'Юнит 02-08.03'!K44+'Юнит 09-15.03'!K44+'Юнит 16-22.03'!K44+'Юнит 23-29.03'!K44+'Юнит 30-31.03'!K44</f>
        <v>12</v>
      </c>
      <c r="L44" s="36"/>
      <c r="M44" s="36"/>
      <c r="N44" s="37">
        <f t="shared" si="21"/>
        <v>0.38709677419354838</v>
      </c>
      <c r="O44" s="38">
        <f t="shared" ca="1" si="22"/>
        <v>0.16129032258064516</v>
      </c>
      <c r="P44" s="32">
        <f ca="1">'Юнит 01.03'!P44+'Юнит 02-08.03'!P44+'Юнит 09-15.03'!P44+'Юнит 16-22.03'!P44+'Юнит 23-29.03'!P44+'Юнит 30-31.03'!P44</f>
        <v>7</v>
      </c>
      <c r="Q44" s="32">
        <f ca="1">'Юнит 01.03'!Q44+'Юнит 02-08.03'!Q44+'Юнит 09-15.03'!Q44+'Юнит 16-22.03'!Q44+'Юнит 23-29.03'!Q44+'Юнит 30-31.03'!Q44</f>
        <v>2</v>
      </c>
      <c r="R44" s="40">
        <f t="shared" ca="1" si="23"/>
        <v>5</v>
      </c>
      <c r="S44" s="32">
        <f ca="1">'Юнит 01.03'!S44+'Юнит 02-08.03'!S44+'Юнит 09-15.03'!S44+'Юнит 16-22.03'!S44+'Юнит 23-29.03'!S44+'Юнит 30-31.03'!S44</f>
        <v>32500</v>
      </c>
      <c r="T44" s="32">
        <f ca="1">'Юнит 01.03'!T44+'Юнит 02-08.03'!T44+'Юнит 09-15.03'!T44+'Юнит 16-22.03'!T44+'Юнит 23-29.03'!T44+'Юнит 30-31.03'!T44</f>
        <v>-13000</v>
      </c>
      <c r="U44" s="40">
        <f t="shared" ca="1" si="24"/>
        <v>19500</v>
      </c>
      <c r="V44" s="43">
        <f t="shared" ca="1" si="25"/>
        <v>1.0389128815607352E-2</v>
      </c>
      <c r="W44" s="44">
        <f t="shared" ca="1" si="26"/>
        <v>3435</v>
      </c>
      <c r="X44" s="32">
        <f ca="1">'Юнит 01.03'!X44+'Юнит 02-08.03'!X44+'Юнит 09-15.03'!X44+'Юнит 16-22.03'!X44+'Юнит 23-29.03'!X44+'Юнит 30-31.03'!X44</f>
        <v>8385</v>
      </c>
      <c r="Y44" s="45">
        <f t="shared" ca="1" si="27"/>
        <v>0.43</v>
      </c>
      <c r="Z44" s="32">
        <f ca="1">'Юнит 01.03'!Z44+'Юнит 02-08.03'!Z44+'Юнит 09-15.03'!Z44+'Юнит 16-22.03'!Z44+'Юнит 23-29.03'!Z44+'Юнит 30-31.03'!Z44</f>
        <v>3218.2200000000003</v>
      </c>
      <c r="AA44" s="32">
        <f>'Юнит 01.03'!AA44+'Юнит 02-08.03'!AA44+'Юнит 09-15.03'!AA44+'Юнит 16-22.03'!AA44+'Юнит 23-29.03'!AA44+'Юнит 30-31.03'!AA44</f>
        <v>1671.2</v>
      </c>
      <c r="AB44" s="55"/>
      <c r="AC44" s="42"/>
      <c r="AD44" s="32">
        <f ca="1">'Юнит 01.03'!AD44+'Юнит 02-08.03'!AD44+'Юнит 09-15.03'!AD44+'Юнит 16-22.03'!AD44+'Юнит 23-29.03'!AD44+'Юнит 30-31.03'!AD44</f>
        <v>81.6319790829141</v>
      </c>
      <c r="AE44" s="47">
        <f t="shared" ca="1" si="28"/>
        <v>2708.9480209170856</v>
      </c>
      <c r="AF44" s="46"/>
      <c r="AG44" s="48">
        <f t="shared" ca="1" si="29"/>
        <v>3900</v>
      </c>
      <c r="AH44" s="49">
        <f t="shared" si="30"/>
        <v>687</v>
      </c>
      <c r="AI44" s="49">
        <f t="shared" ca="1" si="31"/>
        <v>1677</v>
      </c>
      <c r="AJ44" s="49">
        <f t="shared" ca="1" si="32"/>
        <v>459.74571428571431</v>
      </c>
      <c r="AK44" s="49">
        <f t="shared" ca="1" si="33"/>
        <v>238.74285714285716</v>
      </c>
      <c r="AL44" s="49">
        <f t="array" aca="1" ref="AL44" ca="1">_xlfn.IFS(R44=0,AE44,R44&lt;0,AE44/-R44,R44&gt;0,AE44/R44)</f>
        <v>541.78960418341717</v>
      </c>
      <c r="AM44" s="50">
        <f t="shared" ca="1" si="34"/>
        <v>0.13892041132908131</v>
      </c>
      <c r="AN44" s="51">
        <f t="shared" ca="1" si="35"/>
        <v>0.78863115601661893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>
        <f>'Юнит 01-05.04'!C45</f>
        <v>0</v>
      </c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01.03'!K45+'Юнит 02-08.03'!K45+'Юнит 09-15.03'!K45+'Юнит 16-22.03'!K45+'Юнит 23-29.03'!K45+'Юнит 30-31.03'!K45</f>
        <v>47</v>
      </c>
      <c r="L45" s="36"/>
      <c r="M45" s="36"/>
      <c r="N45" s="37">
        <f t="shared" si="21"/>
        <v>1.5161290322580645</v>
      </c>
      <c r="O45" s="38">
        <f t="shared" ca="1" si="22"/>
        <v>0.4838709677419355</v>
      </c>
      <c r="P45" s="32">
        <f ca="1">'Юнит 01.03'!P45+'Юнит 02-08.03'!P45+'Юнит 09-15.03'!P45+'Юнит 16-22.03'!P45+'Юнит 23-29.03'!P45+'Юнит 30-31.03'!P45</f>
        <v>19</v>
      </c>
      <c r="Q45" s="32">
        <f ca="1">'Юнит 01.03'!Q45+'Юнит 02-08.03'!Q45+'Юнит 09-15.03'!Q45+'Юнит 16-22.03'!Q45+'Юнит 23-29.03'!Q45+'Юнит 30-31.03'!Q45</f>
        <v>4</v>
      </c>
      <c r="R45" s="40">
        <f t="shared" ca="1" si="23"/>
        <v>15</v>
      </c>
      <c r="S45" s="32">
        <f ca="1">'Юнит 01.03'!S45+'Юнит 02-08.03'!S45+'Юнит 09-15.03'!S45+'Юнит 16-22.03'!S45+'Юнит 23-29.03'!S45+'Юнит 30-31.03'!S45</f>
        <v>123500.00000000001</v>
      </c>
      <c r="T45" s="32">
        <f ca="1">'Юнит 01.03'!T45+'Юнит 02-08.03'!T45+'Юнит 09-15.03'!T45+'Юнит 16-22.03'!T45+'Юнит 23-29.03'!T45+'Юнит 30-31.03'!T45</f>
        <v>-26000</v>
      </c>
      <c r="U45" s="40">
        <f t="shared" ca="1" si="24"/>
        <v>97500.000000000015</v>
      </c>
      <c r="V45" s="43">
        <f t="shared" ca="1" si="25"/>
        <v>5.1945644078036764E-2</v>
      </c>
      <c r="W45" s="44">
        <f t="shared" ca="1" si="26"/>
        <v>10305</v>
      </c>
      <c r="X45" s="32">
        <f ca="1">'Юнит 01.03'!X45+'Юнит 02-08.03'!X45+'Юнит 09-15.03'!X45+'Юнит 16-22.03'!X45+'Юнит 23-29.03'!X45+'Юнит 30-31.03'!X45</f>
        <v>41925</v>
      </c>
      <c r="Y45" s="45">
        <f t="shared" ca="1" si="27"/>
        <v>0.42999999999999994</v>
      </c>
      <c r="Z45" s="32">
        <f ca="1">'Юнит 01.03'!Z45+'Юнит 02-08.03'!Z45+'Юнит 09-15.03'!Z45+'Юнит 16-22.03'!Z45+'Юнит 23-29.03'!Z45+'Юнит 30-31.03'!Z45</f>
        <v>9545.3600000000024</v>
      </c>
      <c r="AA45" s="32">
        <f>'Юнит 01.03'!AA45+'Юнит 02-08.03'!AA45+'Юнит 09-15.03'!AA45+'Юнит 16-22.03'!AA45+'Юнит 23-29.03'!AA45+'Юнит 30-31.03'!AA45</f>
        <v>41007.51</v>
      </c>
      <c r="AB45" s="55"/>
      <c r="AC45" s="42"/>
      <c r="AD45" s="32">
        <f ca="1">'Юнит 01.03'!AD45+'Юнит 02-08.03'!AD45+'Юнит 09-15.03'!AD45+'Юнит 16-22.03'!AD45+'Юнит 23-29.03'!AD45+'Юнит 30-31.03'!AD45</f>
        <v>393.27531100006803</v>
      </c>
      <c r="AE45" s="47">
        <f ca="1">U45-W45-X45-Z45-AA45-AB45-AC45-AD45</f>
        <v>-5676.1453110000557</v>
      </c>
      <c r="AF45" s="46"/>
      <c r="AG45" s="48">
        <f t="shared" ca="1" si="29"/>
        <v>6500.0000000000009</v>
      </c>
      <c r="AH45" s="49">
        <f t="shared" si="30"/>
        <v>687</v>
      </c>
      <c r="AI45" s="49">
        <f t="shared" ca="1" si="31"/>
        <v>2795</v>
      </c>
      <c r="AJ45" s="49">
        <f t="shared" ca="1" si="32"/>
        <v>502.38736842105277</v>
      </c>
      <c r="AK45" s="49">
        <f t="shared" ca="1" si="33"/>
        <v>2158.29</v>
      </c>
      <c r="AL45" s="49">
        <f t="array" aca="1" ref="AL45" ca="1">_xlfn.IFS(R45=0,AE45,R45&lt;0,AE45/-R45,R45&gt;0,AE45/R45)</f>
        <v>-378.40968740000369</v>
      </c>
      <c r="AM45" s="50">
        <f t="shared" ca="1" si="34"/>
        <v>-5.8216874984615946E-2</v>
      </c>
      <c r="AN45" s="51">
        <f t="shared" ca="1" si="35"/>
        <v>-0.55081468326055849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>
        <f>'Юнит 01-05.04'!C46</f>
        <v>0</v>
      </c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01.03'!K46+'Юнит 02-08.03'!K46+'Юнит 09-15.03'!K46+'Юнит 16-22.03'!K46+'Юнит 23-29.03'!K46+'Юнит 30-31.03'!K46</f>
        <v>60</v>
      </c>
      <c r="L46" s="36"/>
      <c r="M46" s="36"/>
      <c r="N46" s="37">
        <f t="shared" si="21"/>
        <v>1.935483870967742</v>
      </c>
      <c r="O46" s="38">
        <f t="shared" ca="1" si="22"/>
        <v>0.967741935483871</v>
      </c>
      <c r="P46" s="32">
        <f ca="1">'Юнит 01.03'!P46+'Юнит 02-08.03'!P46+'Юнит 09-15.03'!P46+'Юнит 16-22.03'!P46+'Юнит 23-29.03'!P46+'Юнит 30-31.03'!P46</f>
        <v>34</v>
      </c>
      <c r="Q46" s="32">
        <f ca="1">'Юнит 01.03'!Q46+'Юнит 02-08.03'!Q46+'Юнит 09-15.03'!Q46+'Юнит 16-22.03'!Q46+'Юнит 23-29.03'!Q46+'Юнит 30-31.03'!Q46</f>
        <v>4</v>
      </c>
      <c r="R46" s="40">
        <f t="shared" ca="1" si="23"/>
        <v>30</v>
      </c>
      <c r="S46" s="32">
        <f ca="1">'Юнит 01.03'!S46+'Юнит 02-08.03'!S46+'Юнит 09-15.03'!S46+'Юнит 16-22.03'!S46+'Юнит 23-29.03'!S46+'Юнит 30-31.03'!S46</f>
        <v>152470</v>
      </c>
      <c r="T46" s="32">
        <f ca="1">'Юнит 01.03'!T46+'Юнит 02-08.03'!T46+'Юнит 09-15.03'!T46+'Юнит 16-22.03'!T46+'Юнит 23-29.03'!T46+'Юнит 30-31.03'!T46</f>
        <v>-18396</v>
      </c>
      <c r="U46" s="40">
        <f t="shared" ca="1" si="24"/>
        <v>134074</v>
      </c>
      <c r="V46" s="43">
        <f t="shared" ca="1" si="25"/>
        <v>7.143138752942256E-2</v>
      </c>
      <c r="W46" s="44">
        <f t="shared" ca="1" si="26"/>
        <v>16560</v>
      </c>
      <c r="X46" s="32">
        <f ca="1">'Юнит 01.03'!X46+'Юнит 02-08.03'!X46+'Юнит 09-15.03'!X46+'Юнит 16-22.03'!X46+'Юнит 23-29.03'!X46+'Юнит 30-31.03'!X46</f>
        <v>57651.820000000007</v>
      </c>
      <c r="Y46" s="45">
        <f t="shared" ca="1" si="27"/>
        <v>0.43000000000000005</v>
      </c>
      <c r="Z46" s="32">
        <f ca="1">'Юнит 01.03'!Z46+'Юнит 02-08.03'!Z46+'Юнит 09-15.03'!Z46+'Юнит 16-22.03'!Z46+'Юнит 23-29.03'!Z46+'Юнит 30-31.03'!Z46</f>
        <v>11611.700000000003</v>
      </c>
      <c r="AA46" s="32">
        <f>'Юнит 01.03'!AA46+'Юнит 02-08.03'!AA46+'Юнит 09-15.03'!AA46+'Юнит 16-22.03'!AA46+'Юнит 23-29.03'!AA46+'Юнит 30-31.03'!AA46</f>
        <v>35973.360000000001</v>
      </c>
      <c r="AB46" s="55"/>
      <c r="AC46" s="42"/>
      <c r="AD46" s="32">
        <f ca="1">'Юнит 01.03'!AD46+'Юнит 02-08.03'!AD46+'Юнит 09-15.03'!AD46+'Юнит 16-22.03'!AD46+'Юнит 23-29.03'!AD46+'Юнит 30-31.03'!AD46</f>
        <v>541.39124232414758</v>
      </c>
      <c r="AE46" s="47">
        <f t="shared" ca="1" si="28"/>
        <v>11735.728757675841</v>
      </c>
      <c r="AF46" s="46"/>
      <c r="AG46" s="48">
        <f t="shared" ca="1" si="29"/>
        <v>4469.1333333333332</v>
      </c>
      <c r="AH46" s="49">
        <f t="shared" si="30"/>
        <v>552</v>
      </c>
      <c r="AI46" s="49">
        <f t="shared" ca="1" si="31"/>
        <v>1921.7273333333335</v>
      </c>
      <c r="AJ46" s="49">
        <f t="shared" ca="1" si="32"/>
        <v>341.52058823529421</v>
      </c>
      <c r="AK46" s="49">
        <f t="shared" ca="1" si="33"/>
        <v>1058.04</v>
      </c>
      <c r="AL46" s="49">
        <f t="array" aca="1" ref="AL46" ca="1">_xlfn.IFS(R46=0,AE46,R46&lt;0,AE46/-R46,R46&gt;0,AE46/R46)</f>
        <v>391.19095858919468</v>
      </c>
      <c r="AM46" s="50">
        <f t="shared" ca="1" si="34"/>
        <v>8.7531726939420323E-2</v>
      </c>
      <c r="AN46" s="51">
        <f t="shared" ca="1" si="35"/>
        <v>0.70867927280651211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>
        <f>'Юнит 01-05.04'!C47</f>
        <v>0</v>
      </c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01.03'!K47+'Юнит 02-08.03'!K47+'Юнит 09-15.03'!K47+'Юнит 16-22.03'!K47+'Юнит 23-29.03'!K47+'Юнит 30-31.03'!K47</f>
        <v>5</v>
      </c>
      <c r="L47" s="36"/>
      <c r="M47" s="36"/>
      <c r="N47" s="37">
        <f t="shared" si="21"/>
        <v>0.16129032258064516</v>
      </c>
      <c r="O47" s="38">
        <f t="shared" ca="1" si="22"/>
        <v>3.2258064516129031E-2</v>
      </c>
      <c r="P47" s="32">
        <f ca="1">'Юнит 01.03'!P47+'Юнит 02-08.03'!P47+'Юнит 09-15.03'!P47+'Юнит 16-22.03'!P47+'Юнит 23-29.03'!P47+'Юнит 30-31.03'!P47</f>
        <v>1</v>
      </c>
      <c r="Q47" s="32">
        <f ca="1">'Юнит 01.03'!Q47+'Юнит 02-08.03'!Q47+'Юнит 09-15.03'!Q47+'Юнит 16-22.03'!Q47+'Юнит 23-29.03'!Q47+'Юнит 30-31.03'!Q47</f>
        <v>0</v>
      </c>
      <c r="R47" s="40">
        <f t="shared" ca="1" si="23"/>
        <v>1</v>
      </c>
      <c r="S47" s="32">
        <f ca="1">'Юнит 01.03'!S47+'Юнит 02-08.03'!S47+'Юнит 09-15.03'!S47+'Юнит 16-22.03'!S47+'Юнит 23-29.03'!S47+'Юнит 30-31.03'!S47</f>
        <v>5000</v>
      </c>
      <c r="T47" s="32">
        <f ca="1">'Юнит 01.03'!T47+'Юнит 02-08.03'!T47+'Юнит 09-15.03'!T47+'Юнит 16-22.03'!T47+'Юнит 23-29.03'!T47+'Юнит 30-31.03'!T47</f>
        <v>0</v>
      </c>
      <c r="U47" s="40">
        <f t="shared" ca="1" si="24"/>
        <v>5000</v>
      </c>
      <c r="V47" s="43">
        <f t="shared" ca="1" si="25"/>
        <v>2.6638791834890643E-3</v>
      </c>
      <c r="W47" s="44">
        <f t="shared" ca="1" si="26"/>
        <v>552</v>
      </c>
      <c r="X47" s="32">
        <f ca="1">'Юнит 01.03'!X47+'Юнит 02-08.03'!X47+'Юнит 09-15.03'!X47+'Юнит 16-22.03'!X47+'Юнит 23-29.03'!X47+'Юнит 30-31.03'!X47</f>
        <v>2150</v>
      </c>
      <c r="Y47" s="45">
        <f t="shared" ca="1" si="27"/>
        <v>0.43</v>
      </c>
      <c r="Z47" s="32">
        <f ca="1">'Юнит 01.03'!Z47+'Юнит 02-08.03'!Z47+'Юнит 09-15.03'!Z47+'Юнит 16-22.03'!Z47+'Юнит 23-29.03'!Z47+'Юнит 30-31.03'!Z47</f>
        <v>915.18</v>
      </c>
      <c r="AA47" s="32">
        <f>'Юнит 01.03'!AA47+'Юнит 02-08.03'!AA47+'Юнит 09-15.03'!AA47+'Юнит 16-22.03'!AA47+'Юнит 23-29.03'!AA47+'Юнит 30-31.03'!AA47</f>
        <v>0</v>
      </c>
      <c r="AB47" s="55"/>
      <c r="AC47" s="42"/>
      <c r="AD47" s="32">
        <f ca="1">'Юнит 01.03'!AD47+'Юнит 02-08.03'!AD47+'Юнит 09-15.03'!AD47+'Юнит 16-22.03'!AD47+'Юнит 23-29.03'!AD47+'Юнит 30-31.03'!AD47</f>
        <v>20.670280599358613</v>
      </c>
      <c r="AE47" s="47">
        <f t="shared" ca="1" si="28"/>
        <v>1362.1497194006415</v>
      </c>
      <c r="AF47" s="46"/>
      <c r="AG47" s="48">
        <f t="shared" ca="1" si="29"/>
        <v>5000</v>
      </c>
      <c r="AH47" s="49">
        <f t="shared" si="30"/>
        <v>552</v>
      </c>
      <c r="AI47" s="49">
        <f t="shared" ca="1" si="31"/>
        <v>2150</v>
      </c>
      <c r="AJ47" s="49">
        <f t="shared" ca="1" si="32"/>
        <v>915.18</v>
      </c>
      <c r="AK47" s="49">
        <f t="shared" ca="1" si="33"/>
        <v>0</v>
      </c>
      <c r="AL47" s="49">
        <f t="array" aca="1" ref="AL47" ca="1">_xlfn.IFS(R47=0,AE47,R47&lt;0,AE47/-R47,R47&gt;0,AE47/R47)</f>
        <v>1362.1497194006415</v>
      </c>
      <c r="AM47" s="50">
        <f t="shared" ca="1" si="34"/>
        <v>0.27242994388012831</v>
      </c>
      <c r="AN47" s="51">
        <f t="shared" ca="1" si="35"/>
        <v>2.4676625351460899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ca="1" si="37">AVERAGEIF(AG28:AG47,"&lt;&gt;0",AG28:AG47)</f>
        <v>4568.3966666666665</v>
      </c>
      <c r="AH48" s="86">
        <f t="shared" si="37"/>
        <v>617.25</v>
      </c>
      <c r="AI48" s="86">
        <f t="shared" ca="1" si="37"/>
        <v>1964.4105666666667</v>
      </c>
      <c r="AJ48" s="86">
        <f t="shared" ca="1" si="37"/>
        <v>421.02870123188603</v>
      </c>
      <c r="AK48" s="86">
        <f t="shared" ca="1" si="37"/>
        <v>1151.8732380952383</v>
      </c>
      <c r="AL48" s="86">
        <f t="shared" ca="1" si="37"/>
        <v>276.06707031361844</v>
      </c>
      <c r="AM48" s="87">
        <f t="shared" ca="1" si="37"/>
        <v>0.20259138365095578</v>
      </c>
      <c r="AN48" s="87">
        <f t="shared" ca="1" si="37"/>
        <v>0.47154412293988224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238</v>
      </c>
      <c r="L49" s="93"/>
      <c r="M49" s="93"/>
      <c r="N49" s="94"/>
      <c r="O49" s="95"/>
      <c r="P49" s="90">
        <f ca="1">SUM(P28:P47)</f>
        <v>116</v>
      </c>
      <c r="Q49" s="90">
        <f ca="1">SUM(Q28:Q47)</f>
        <v>22</v>
      </c>
      <c r="R49" s="96">
        <f t="shared" ref="R49:W49" ca="1" si="38">SUM(R28:R47)</f>
        <v>94</v>
      </c>
      <c r="S49" s="90">
        <f ca="1">SUM(S28:S47)</f>
        <v>530495</v>
      </c>
      <c r="T49" s="90">
        <f ca="1">SUM(T28:T47)</f>
        <v>-110956</v>
      </c>
      <c r="U49" s="96">
        <f t="shared" ca="1" si="38"/>
        <v>419539</v>
      </c>
      <c r="V49" s="97">
        <f t="shared" ca="1" si="38"/>
        <v>0.22352024175236376</v>
      </c>
      <c r="W49" s="90">
        <f t="shared" ca="1" si="38"/>
        <v>58818</v>
      </c>
      <c r="X49" s="90">
        <f ca="1">SUM(X28:X47)</f>
        <v>180401.77000000002</v>
      </c>
      <c r="Y49" s="98">
        <f ca="1">IF(U49=0,0,X49/U49)</f>
        <v>0.43000000000000005</v>
      </c>
      <c r="Z49" s="90">
        <f ca="1">SUM(Z28:Z47)</f>
        <v>43173.400000000009</v>
      </c>
      <c r="AA49" s="339">
        <f>AA51-AA26</f>
        <v>108505.40301499999</v>
      </c>
      <c r="AB49" s="90">
        <f>SUM(AB28:AB47)</f>
        <v>0</v>
      </c>
      <c r="AC49" s="90">
        <f>SUM(AC28:AC47)</f>
        <v>0</v>
      </c>
      <c r="AD49" s="90">
        <f ca="1">SUM(AD28:AD47)</f>
        <v>1717.4279557700465</v>
      </c>
      <c r="AE49" s="90">
        <f ca="1">SUM(AE28:AE47)</f>
        <v>29510.292044229947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105918.11</v>
      </c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1453</v>
      </c>
      <c r="L51" s="119"/>
      <c r="M51" s="119"/>
      <c r="N51" s="119"/>
      <c r="O51" s="119"/>
      <c r="P51" s="118">
        <f ca="1">P26+P49</f>
        <v>698</v>
      </c>
      <c r="Q51" s="118">
        <f ca="1">Q26+Q49</f>
        <v>45</v>
      </c>
      <c r="R51" s="121">
        <f ca="1">R26-R49</f>
        <v>465</v>
      </c>
      <c r="S51" s="118">
        <f ca="1">S26+S49</f>
        <v>2043646.9999999995</v>
      </c>
      <c r="T51" s="118">
        <f ca="1">T26+T49</f>
        <v>-166685</v>
      </c>
      <c r="U51" s="121">
        <f t="shared" ref="U51:W51" ca="1" si="39">U26+U49</f>
        <v>1876961.9999999995</v>
      </c>
      <c r="V51" s="122">
        <f t="shared" ca="1" si="39"/>
        <v>0.99999999999999978</v>
      </c>
      <c r="W51" s="118">
        <f t="shared" ca="1" si="39"/>
        <v>138745.07999999996</v>
      </c>
      <c r="X51" s="118">
        <f ca="1">X26+X49</f>
        <v>807093.65999999992</v>
      </c>
      <c r="Y51" s="123">
        <f ca="1">X51/U51</f>
        <v>0.43000000000000005</v>
      </c>
      <c r="Z51" s="118">
        <f ca="1">Z26+Z49</f>
        <v>175855.00000000017</v>
      </c>
      <c r="AA51" s="118">
        <f>'Юнит 01.03'!AA51+'Юнит 02-08.03'!AA51+'Юнит 09-15.03'!AA51+'Юнит 16-22.03'!AA51+'Юнит 23-29.03'!AA51+'Юнит 30-31.03'!AA51</f>
        <v>376359.47000000003</v>
      </c>
      <c r="AB51" s="125"/>
      <c r="AC51" s="125">
        <f>SUM(AC3:AC47)</f>
        <v>0</v>
      </c>
      <c r="AD51" s="118">
        <f ca="1">AD26+AD49</f>
        <v>7825.4099999999989</v>
      </c>
      <c r="AE51" s="126">
        <f ca="1">AE26+AE49</f>
        <v>373670.67301499937</v>
      </c>
      <c r="AF51" s="127"/>
      <c r="AG51" s="128"/>
      <c r="AH51" s="129"/>
      <c r="AI51" s="129"/>
      <c r="AJ51" s="129"/>
      <c r="AK51" s="129">
        <f ca="1">AA52/P51</f>
        <v>535.49022490687685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373772.17698500003</v>
      </c>
      <c r="AB52" s="141"/>
      <c r="AC52" s="142"/>
      <c r="AE52" s="251">
        <f ca="1">Сводная!Z66+Сводная!R66+Сводная!S66+Сводная!T66+Сводная!V66-Сводная!U66-Сводная!W66-(AA52-AA51)</f>
        <v>373670.67301499919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138"/>
      <c r="X53" s="139"/>
      <c r="Z53" s="137"/>
      <c r="AA53" s="378">
        <f>AA51-AA52-AA54</f>
        <v>-47.904202999997324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/>
      <c r="L54" s="135"/>
      <c r="M54" s="135"/>
      <c r="P54" s="144"/>
      <c r="Q54" s="135"/>
      <c r="X54" s="144"/>
      <c r="Y54" s="135"/>
      <c r="Z54" s="145"/>
      <c r="AA54" s="380">
        <f>'Юнит 01.03'!AA53+'Юнит 02-08.03'!AA53+'Юнит 09-15.03'!AA53+'Юнит 16-22.03'!AA53+'Юнит 23-29.03'!AA53+'Юнит 30-31.03'!AA53</f>
        <v>2635.1972180000002</v>
      </c>
      <c r="AB54" s="374"/>
      <c r="AC54" s="375"/>
      <c r="AD54" s="376" t="s">
        <v>2479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X55" s="144"/>
      <c r="Y55" s="135"/>
      <c r="Z55" s="147"/>
      <c r="AB55" s="374"/>
      <c r="AC55" s="375"/>
      <c r="AD55" s="376"/>
    </row>
    <row r="56" spans="1:42" s="132" customFormat="1">
      <c r="B56" s="133"/>
      <c r="C56" s="134"/>
      <c r="K56" s="135"/>
      <c r="L56" s="135"/>
      <c r="M56" s="135"/>
      <c r="P56" s="144"/>
      <c r="Q56" s="135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294" priority="44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{924A5126-F278-418F-BC0B-0F89AE9BC55F}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{F7CF4EAD-F34D-441B-827B-36B9BE1262C6}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{6AE3C2B9-6362-4961-BC61-DAF284AEBC57}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{8240F894-A82F-44C5-82AB-5115F7939474}</x14:id>
        </ext>
      </extLst>
    </cfRule>
  </conditionalFormatting>
  <conditionalFormatting sqref="U48 U27 U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{185B2DD7-68F4-43C4-B3C1-256E4F8D00FE}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{07383470-561E-4CAE-AB7D-8062207610A1}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{8EEC5A2D-42D1-4D81-9F42-6D8B1D9A24BE}</x14:id>
        </ext>
      </extLst>
    </cfRule>
  </conditionalFormatting>
  <conditionalFormatting sqref="R50">
    <cfRule type="cellIs" dxfId="293" priority="41" operator="greaterThan">
      <formula>120</formula>
    </cfRule>
  </conditionalFormatting>
  <conditionalFormatting sqref="U50">
    <cfRule type="cellIs" dxfId="292" priority="40" operator="greaterThan">
      <formula>120</formula>
    </cfRule>
  </conditionalFormatting>
  <conditionalFormatting sqref="W50">
    <cfRule type="cellIs" dxfId="291" priority="39" operator="greaterThan">
      <formula>120</formula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{69233B6C-A3DB-4132-BF26-D119F5D1F1B2}</x14:id>
        </ext>
      </extLst>
    </cfRule>
  </conditionalFormatting>
  <conditionalFormatting sqref="AP4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{8B6133C1-A7E8-43B8-B3D2-CF2F2C821025}</x14:id>
        </ext>
      </extLst>
    </cfRule>
  </conditionalFormatting>
  <conditionalFormatting sqref="J8:J9">
    <cfRule type="cellIs" dxfId="290" priority="32" operator="greaterThan">
      <formula>120</formula>
    </cfRule>
  </conditionalFormatting>
  <conditionalFormatting sqref="AP8:AP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{EB22D3E1-5507-44D6-9344-D73B3FD4CA58}</x14:id>
        </ext>
      </extLst>
    </cfRule>
  </conditionalFormatting>
  <conditionalFormatting sqref="AL8:AL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{1F0673F7-4B80-4331-B091-557C7B52F443}</x14:id>
        </ext>
      </extLst>
    </cfRule>
  </conditionalFormatting>
  <conditionalFormatting sqref="AM8:AN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{230D2D7D-7C88-4968-BEA6-DC798DA40F88}</x14:id>
        </ext>
      </extLst>
    </cfRule>
  </conditionalFormatting>
  <conditionalFormatting sqref="AP8:AP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{2D5BDD7B-833E-4DE4-BB36-D50D866D96D5}</x14:id>
        </ext>
      </extLst>
    </cfRule>
  </conditionalFormatting>
  <conditionalFormatting sqref="U3:U2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{B6C60A76-D441-42C2-B6E4-705473220DFF}</x14:id>
        </ext>
      </extLst>
    </cfRule>
  </conditionalFormatting>
  <conditionalFormatting sqref="U28:U4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{40BB4E33-349C-4695-BB26-A49B6E9DC637}</x14:id>
        </ext>
      </extLst>
    </cfRule>
  </conditionalFormatting>
  <conditionalFormatting sqref="N50">
    <cfRule type="cellIs" dxfId="289" priority="29" operator="between">
      <formula>0.000001</formula>
      <formula>25</formula>
    </cfRule>
  </conditionalFormatting>
  <conditionalFormatting sqref="V1 V52:V1048576">
    <cfRule type="cellIs" dxfId="288" priority="26" operator="greaterThan">
      <formula>0.23</formula>
    </cfRule>
  </conditionalFormatting>
  <conditionalFormatting sqref="V27 V48 V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{8584812D-BF09-4B7D-AF8E-9FCC9960D154}</x14:id>
        </ext>
      </extLst>
    </cfRule>
  </conditionalFormatting>
  <conditionalFormatting sqref="V27 V48 V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{F030EB36-23BF-471F-B4E0-5798654BBDFF}</x14:id>
        </ext>
      </extLst>
    </cfRule>
  </conditionalFormatting>
  <conditionalFormatting sqref="V50">
    <cfRule type="cellIs" dxfId="287" priority="25" operator="greaterThan">
      <formula>120</formula>
    </cfRule>
  </conditionalFormatting>
  <conditionalFormatting sqref="V3:V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{0523C075-A0E0-4694-99D3-457B41F6968C}</x14:id>
        </ext>
      </extLst>
    </cfRule>
  </conditionalFormatting>
  <conditionalFormatting sqref="V3:V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{C4C4A084-1193-4DFD-A6DB-3EF51DB9FF4B}</x14:id>
        </ext>
      </extLst>
    </cfRule>
  </conditionalFormatting>
  <conditionalFormatting sqref="V28:V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{DC70E73A-2D6B-4FAE-B46F-FAACD01522C9}</x14:id>
        </ext>
      </extLst>
    </cfRule>
  </conditionalFormatting>
  <conditionalFormatting sqref="V28:V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{E5DC164C-080E-4656-9A34-CFDC0A2B46D3}</x14:id>
        </ext>
      </extLst>
    </cfRule>
  </conditionalFormatting>
  <conditionalFormatting sqref="AE3:AE7 AE27:AE48 AE50 AE10:AE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{94D1459A-2ECF-406D-A043-C6617EC788F1}</x14:id>
        </ext>
      </extLst>
    </cfRule>
  </conditionalFormatting>
  <conditionalFormatting sqref="AE3:AE7 AE27:AE48 AE10:AE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{E7922FD6-22AD-4B9E-B495-8AE9CC7A341E}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{2F288569-CFFC-4BF8-88E8-415353BDCA34}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{FFBFBCB1-B6E2-4737-94EE-9D8389DF0680}</x14:id>
        </ext>
      </extLst>
    </cfRule>
  </conditionalFormatting>
  <conditionalFormatting sqref="P50">
    <cfRule type="cellIs" dxfId="286" priority="8" operator="greaterThan">
      <formula>120</formula>
    </cfRule>
  </conditionalFormatting>
  <conditionalFormatting sqref="Q50">
    <cfRule type="cellIs" dxfId="285" priority="7" operator="greaterThan">
      <formula>120</formula>
    </cfRule>
  </conditionalFormatting>
  <conditionalFormatting sqref="S50">
    <cfRule type="cellIs" dxfId="284" priority="6" operator="greaterThan">
      <formula>120</formula>
    </cfRule>
  </conditionalFormatting>
  <conditionalFormatting sqref="T50">
    <cfRule type="cellIs" dxfId="283" priority="5" operator="greaterThan">
      <formula>120</formula>
    </cfRule>
  </conditionalFormatting>
  <conditionalFormatting sqref="X50">
    <cfRule type="cellIs" dxfId="282" priority="4" operator="greaterThan">
      <formula>120</formula>
    </cfRule>
  </conditionalFormatting>
  <conditionalFormatting sqref="Z50">
    <cfRule type="cellIs" dxfId="281" priority="3" operator="greaterThan">
      <formula>120</formula>
    </cfRule>
  </conditionalFormatting>
  <conditionalFormatting sqref="AD50">
    <cfRule type="cellIs" dxfId="28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A5126-F278-418F-BC0B-0F89AE9BC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7CF4EAD-F34D-441B-827B-36B9BE126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AE3C2B9-6362-4961-BC61-DAF284AEB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240F894-A82F-44C5-82AB-5115F79394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85B2DD7-68F4-43C4-B3C1-256E4F8D0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07383470-561E-4CAE-AB7D-8062207610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EEC5A2D-42D1-4D81-9F42-6D8B1D9A2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9233B6C-A3DB-4132-BF26-D119F5D1F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6133C1-A7E8-43B8-B3D2-CF2F2C821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B22D3E1-5507-44D6-9344-D73B3FD4CA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0673F7-4B80-4331-B091-557C7B52F4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230D2D7D-7C88-4968-BEA6-DC798DA4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D5BDD7B-833E-4DE4-BB36-D50D866D96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6C60A76-D441-42C2-B6E4-705473220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40BB4E33-349C-4695-BB26-A49B6E9DC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8584812D-BF09-4B7D-AF8E-9FCC9960D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030EB36-23BF-471F-B4E0-5798654B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523C075-A0E0-4694-99D3-457B41F69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4C4A084-1193-4DFD-A6DB-3EF51DB9FF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C70E73A-2D6B-4FAE-B46F-FAACD01522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DC164C-080E-4656-9A34-CFDC0A2B4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4D1459A-2ECF-406D-A043-C6617EC78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E7922FD6-22AD-4B9E-B495-8AE9CC7A3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288569-CFFC-4BF8-88E8-415353BD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FBFBCB1-B6E2-4737-94EE-9D8389DF0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7E30-1B71-490E-8AF3-B6D7149A5DAB}">
  <dimension ref="A1:AZ57"/>
  <sheetViews>
    <sheetView zoomScale="70" zoomScaleNormal="70" workbookViewId="0">
      <pane xSplit="2" ySplit="2" topLeftCell="S42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2928</v>
      </c>
      <c r="C1" s="3"/>
      <c r="D1" s="4"/>
      <c r="E1" s="4"/>
      <c r="F1" s="4"/>
      <c r="G1" s="4"/>
      <c r="N1" s="281" t="s">
        <v>996</v>
      </c>
      <c r="O1" s="282">
        <v>2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30-31.03'!H:H,'Отчет 30-31.03'!D:D,"Выручка",'Отчет 30-31.03'!E:E,B3)</f>
        <v>0</v>
      </c>
      <c r="Q3" s="39">
        <f ca="1">SUMIFS('Отчет 30-31.03'!H:H,'Отчет 30-31.03'!D:D,"Возврат выручки",'Отчет 30-31.03'!E:E,B3)</f>
        <v>0</v>
      </c>
      <c r="R3" s="40">
        <f t="shared" ref="R3:R24" ca="1" si="1">P3-Q3</f>
        <v>0</v>
      </c>
      <c r="S3" s="41">
        <f ca="1">SUMIFS('Отчет 30-31.03'!P:P,'Отчет 30-31.03'!C:C,"Продажи",'Отчет 30-31.03'!E:E,B3)</f>
        <v>0</v>
      </c>
      <c r="T3" s="42">
        <f ca="1">SUMIFS('Отчет 30-31.03'!P:P,'Отчет 30-31.03'!C:C,"Возвраты",'Отчет 30-31.03'!E:E,B3)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30-31.03'!P:P,'Отчет 30-31.03'!C:C,"Вознаграждение Ozon",'Отчет 30-31.03'!E:E,B3)</f>
        <v>0</v>
      </c>
      <c r="Y3" s="45">
        <f t="shared" ref="Y3:Y24" ca="1" si="4">IF(U3=0,0,X3/U3)</f>
        <v>0</v>
      </c>
      <c r="Z3" s="42">
        <f ca="1">-SUMIFS('Отчет 30-31.03'!P:P,'Отчет 30-31.03'!C:C,"Услуги доставки",'Отчет 30-31.03'!E:E,B3)</f>
        <v>0</v>
      </c>
      <c r="AA3" s="32"/>
      <c r="AB3" s="42"/>
      <c r="AC3" s="42"/>
      <c r="AD3" s="46">
        <f ca="1">IFERROR(U3*1%/$AE$1,0)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30-31.03'!H:H,'Отчет 30-31.03'!D:D,"Выручка",'Отчет 30-31.03'!E:E,B4)</f>
        <v>0</v>
      </c>
      <c r="Q4" s="39">
        <f ca="1">SUMIFS('Отчет 30-31.03'!H:H,'Отчет 30-31.03'!D:D,"Возврат выручки",'Отчет 30-31.03'!E:E,B4)</f>
        <v>0</v>
      </c>
      <c r="R4" s="40">
        <f t="shared" ca="1" si="1"/>
        <v>0</v>
      </c>
      <c r="S4" s="41">
        <f ca="1">SUMIFS('Отчет 30-31.03'!P:P,'Отчет 30-31.03'!C:C,"Продажи",'Отчет 30-31.03'!E:E,B4)</f>
        <v>0</v>
      </c>
      <c r="T4" s="42">
        <f ca="1">SUMIFS('Отчет 30-31.03'!P:P,'Отчет 30-31.03'!C:C,"Возвраты",'Отчет 30-31.03'!E:E,B4)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30-31.03'!P:P,'Отчет 30-31.03'!C:C,"Вознаграждение Ozon",'Отчет 30-31.03'!E:E,B4)</f>
        <v>0</v>
      </c>
      <c r="Y4" s="45">
        <f t="shared" ca="1" si="4"/>
        <v>0</v>
      </c>
      <c r="Z4" s="42">
        <f ca="1">-SUMIFS('Отчет 30-31.03'!P:P,'Отчет 30-31.03'!C:C,"Услуги доставки",'Отчет 30-31.03'!E:E,B4)</f>
        <v>0</v>
      </c>
      <c r="AA4" s="32"/>
      <c r="AB4" s="42"/>
      <c r="AC4" s="42"/>
      <c r="AD4" s="46">
        <f t="shared" ref="AD4:AD24" ca="1" si="17">IFERROR(U4*1%/$AE$1,0)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30-31.03'!H:H,'Отчет 30-31.03'!D:D,"Выручка",'Отчет 30-31.03'!E:E,B5)</f>
        <v>0</v>
      </c>
      <c r="Q5" s="39">
        <f ca="1">SUMIFS('Отчет 30-31.03'!H:H,'Отчет 30-31.03'!D:D,"Возврат выручки",'Отчет 30-31.03'!E:E,B5)</f>
        <v>0</v>
      </c>
      <c r="R5" s="40">
        <f t="shared" ca="1" si="1"/>
        <v>0</v>
      </c>
      <c r="S5" s="41">
        <f ca="1">SUMIFS('Отчет 30-31.03'!P:P,'Отчет 30-31.03'!C:C,"Продажи",'Отчет 30-31.03'!E:E,B5)</f>
        <v>0</v>
      </c>
      <c r="T5" s="42">
        <f ca="1">SUMIFS('Отчет 30-31.03'!P:P,'Отчет 30-31.03'!C:C,"Возвраты",'Отчет 30-31.03'!E:E,B5)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30-31.03'!P:P,'Отчет 30-31.03'!C:C,"Вознаграждение Ozon",'Отчет 30-31.03'!E:E,B5)</f>
        <v>0</v>
      </c>
      <c r="Y5" s="45">
        <f t="shared" ca="1" si="4"/>
        <v>0</v>
      </c>
      <c r="Z5" s="42">
        <f ca="1">-SUMIFS('Отчет 30-31.03'!P:P,'Отчет 30-31.03'!C:C,"Услуги доставки",'Отчет 30-31.03'!E:E,B5)</f>
        <v>0</v>
      </c>
      <c r="AA5" s="32"/>
      <c r="AB5" s="55"/>
      <c r="AC5" s="42"/>
      <c r="AD5" s="46">
        <f t="shared" ca="1" si="17"/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30-31.03'!H:H,'Отчет 30-31.03'!D:D,"Выручка",'Отчет 30-31.03'!E:E,B6)</f>
        <v>0</v>
      </c>
      <c r="Q6" s="39">
        <f ca="1">SUMIFS('Отчет 30-31.03'!H:H,'Отчет 30-31.03'!D:D,"Возврат выручки",'Отчет 30-31.03'!E:E,B6)</f>
        <v>0</v>
      </c>
      <c r="R6" s="40">
        <f t="shared" ca="1" si="1"/>
        <v>0</v>
      </c>
      <c r="S6" s="41">
        <f ca="1">SUMIFS('Отчет 30-31.03'!P:P,'Отчет 30-31.03'!C:C,"Продажи",'Отчет 30-31.03'!E:E,B6)</f>
        <v>0</v>
      </c>
      <c r="T6" s="42">
        <f ca="1">SUMIFS('Отчет 30-31.03'!P:P,'Отчет 30-31.03'!C:C,"Возвраты",'Отчет 30-31.03'!E:E,B6)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30-31.03'!P:P,'Отчет 30-31.03'!C:C,"Вознаграждение Ozon",'Отчет 30-31.03'!E:E,B6)</f>
        <v>0</v>
      </c>
      <c r="Y6" s="45">
        <f t="shared" ca="1" si="4"/>
        <v>0</v>
      </c>
      <c r="Z6" s="42">
        <f ca="1">-SUMIFS('Отчет 30-31.03'!P:P,'Отчет 30-31.03'!C:C,"Услуги доставки",'Отчет 30-31.03'!E:E,B6)</f>
        <v>0</v>
      </c>
      <c r="AA6" s="32"/>
      <c r="AB6" s="55"/>
      <c r="AC6" s="42"/>
      <c r="AD6" s="46">
        <f t="shared" ca="1" si="17"/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30-31.03'!H:H,'Отчет 30-31.03'!D:D,"Выручка",'Отчет 30-31.03'!E:E,B7)</f>
        <v>0</v>
      </c>
      <c r="Q7" s="39">
        <f ca="1">SUMIFS('Отчет 30-31.03'!H:H,'Отчет 30-31.03'!D:D,"Возврат выручки",'Отчет 30-31.03'!E:E,B7)</f>
        <v>0</v>
      </c>
      <c r="R7" s="40">
        <f t="shared" ca="1" si="1"/>
        <v>0</v>
      </c>
      <c r="S7" s="41">
        <f ca="1">SUMIFS('Отчет 30-31.03'!P:P,'Отчет 30-31.03'!C:C,"Продажи",'Отчет 30-31.03'!E:E,B7)</f>
        <v>0</v>
      </c>
      <c r="T7" s="42">
        <f ca="1">SUMIFS('Отчет 30-31.03'!P:P,'Отчет 30-31.03'!C:C,"Возвраты",'Отчет 30-31.03'!E:E,B7)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30-31.03'!P:P,'Отчет 30-31.03'!C:C,"Вознаграждение Ozon",'Отчет 30-31.03'!E:E,B7)</f>
        <v>0</v>
      </c>
      <c r="Y7" s="45">
        <f t="shared" ca="1" si="4"/>
        <v>0</v>
      </c>
      <c r="Z7" s="42">
        <f ca="1">-SUMIFS('Отчет 30-31.03'!P:P,'Отчет 30-31.03'!C:C,"Услуги доставки",'Отчет 30-31.03'!E:E,B7)</f>
        <v>0</v>
      </c>
      <c r="AA7" s="32"/>
      <c r="AB7" s="55"/>
      <c r="AC7" s="42"/>
      <c r="AD7" s="46">
        <f t="shared" ca="1" si="17"/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30-31.03'!H:H,'Отчет 30-31.03'!D:D,"Выручка",'Отчет 30-31.03'!E:E,B8)</f>
        <v>0</v>
      </c>
      <c r="Q8" s="39">
        <f ca="1">SUMIFS('Отчет 30-31.03'!H:H,'Отчет 30-31.03'!D:D,"Возврат выручки",'Отчет 30-31.03'!E:E,B8)</f>
        <v>0</v>
      </c>
      <c r="R8" s="40">
        <f t="shared" ca="1" si="1"/>
        <v>0</v>
      </c>
      <c r="S8" s="41">
        <f ca="1">SUMIFS('Отчет 30-31.03'!P:P,'Отчет 30-31.03'!C:C,"Продажи",'Отчет 30-31.03'!E:E,B8)</f>
        <v>0</v>
      </c>
      <c r="T8" s="42">
        <f ca="1">SUMIFS('Отчет 30-31.03'!P:P,'Отчет 30-31.03'!C:C,"Возвраты",'Отчет 30-31.03'!E:E,B8)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30-31.03'!P:P,'Отчет 30-31.03'!C:C,"Вознаграждение Ozon",'Отчет 30-31.03'!E:E,B8)</f>
        <v>0</v>
      </c>
      <c r="Y8" s="45">
        <f t="shared" ca="1" si="4"/>
        <v>0</v>
      </c>
      <c r="Z8" s="42">
        <f ca="1">-SUMIFS('Отчет 30-31.03'!P:P,'Отчет 30-31.03'!C:C,"Услуги доставки",'Отчет 30-31.03'!E:E,B8)</f>
        <v>0</v>
      </c>
      <c r="AA8" s="32"/>
      <c r="AB8" s="55"/>
      <c r="AC8" s="42"/>
      <c r="AD8" s="46">
        <f t="shared" ca="1" si="17"/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30-31.03'!H:H,'Отчет 30-31.03'!D:D,"Выручка",'Отчет 30-31.03'!E:E,B9)</f>
        <v>0</v>
      </c>
      <c r="Q9" s="39">
        <f ca="1">SUMIFS('Отчет 30-31.03'!H:H,'Отчет 30-31.03'!D:D,"Возврат выручки",'Отчет 30-31.03'!E:E,B9)</f>
        <v>0</v>
      </c>
      <c r="R9" s="40">
        <f t="shared" ca="1" si="1"/>
        <v>0</v>
      </c>
      <c r="S9" s="41">
        <f ca="1">SUMIFS('Отчет 30-31.03'!P:P,'Отчет 30-31.03'!C:C,"Продажи",'Отчет 30-31.03'!E:E,B9)</f>
        <v>0</v>
      </c>
      <c r="T9" s="42">
        <f ca="1">SUMIFS('Отчет 30-31.03'!P:P,'Отчет 30-31.03'!C:C,"Возвраты",'Отчет 30-31.03'!E:E,B9)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30-31.03'!P:P,'Отчет 30-31.03'!C:C,"Вознаграждение Ozon",'Отчет 30-31.03'!E:E,B9)</f>
        <v>0</v>
      </c>
      <c r="Y9" s="45">
        <f t="shared" ca="1" si="4"/>
        <v>0</v>
      </c>
      <c r="Z9" s="42">
        <f ca="1">-SUMIFS('Отчет 30-31.03'!P:P,'Отчет 30-31.03'!C:C,"Услуги доставки",'Отчет 30-31.03'!E:E,B9)</f>
        <v>0</v>
      </c>
      <c r="AA9" s="32"/>
      <c r="AB9" s="55"/>
      <c r="AC9" s="42"/>
      <c r="AD9" s="46">
        <f t="shared" ca="1" si="17"/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30-31.03'!H:H,'Отчет 30-31.03'!D:D,"Выручка",'Отчет 30-31.03'!E:E,B10)</f>
        <v>0</v>
      </c>
      <c r="Q10" s="39">
        <f ca="1">SUMIFS('Отчет 30-31.03'!H:H,'Отчет 30-31.03'!D:D,"Возврат выручки",'Отчет 30-31.03'!E:E,B10)</f>
        <v>0</v>
      </c>
      <c r="R10" s="40">
        <f t="shared" ca="1" si="1"/>
        <v>0</v>
      </c>
      <c r="S10" s="41">
        <f ca="1">SUMIFS('Отчет 30-31.03'!P:P,'Отчет 30-31.03'!C:C,"Продажи",'Отчет 30-31.03'!E:E,B10)</f>
        <v>0</v>
      </c>
      <c r="T10" s="42">
        <f ca="1">SUMIFS('Отчет 30-31.03'!P:P,'Отчет 30-31.03'!C:C,"Возвраты",'Отчет 30-31.03'!E:E,B10)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30-31.03'!P:P,'Отчет 30-31.03'!C:C,"Вознаграждение Ozon",'Отчет 30-31.03'!E:E,B10)</f>
        <v>0</v>
      </c>
      <c r="Y10" s="45">
        <f t="shared" ca="1" si="4"/>
        <v>0</v>
      </c>
      <c r="Z10" s="42">
        <f ca="1">-SUMIFS('Отчет 30-31.03'!P:P,'Отчет 30-31.03'!C:C,"Услуги доставки",'Отчет 30-31.03'!E:E,B10)</f>
        <v>0</v>
      </c>
      <c r="AA10" s="32"/>
      <c r="AB10" s="55"/>
      <c r="AC10" s="42"/>
      <c r="AD10" s="46">
        <f t="shared" ca="1" si="17"/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30-31.03'!H:H,'Отчет 30-31.03'!D:D,"Выручка",'Отчет 30-31.03'!E:E,B11)</f>
        <v>0</v>
      </c>
      <c r="Q11" s="39">
        <f ca="1">SUMIFS('Отчет 30-31.03'!H:H,'Отчет 30-31.03'!D:D,"Возврат выручки",'Отчет 30-31.03'!E:E,B11)</f>
        <v>0</v>
      </c>
      <c r="R11" s="40">
        <f t="shared" ca="1" si="1"/>
        <v>0</v>
      </c>
      <c r="S11" s="41">
        <f ca="1">SUMIFS('Отчет 30-31.03'!P:P,'Отчет 30-31.03'!C:C,"Продажи",'Отчет 30-31.03'!E:E,B11)</f>
        <v>0</v>
      </c>
      <c r="T11" s="42">
        <f ca="1">SUMIFS('Отчет 30-31.03'!P:P,'Отчет 30-31.03'!C:C,"Возвраты",'Отчет 30-31.03'!E:E,B11)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30-31.03'!P:P,'Отчет 30-31.03'!C:C,"Вознаграждение Ozon",'Отчет 30-31.03'!E:E,B11)</f>
        <v>0</v>
      </c>
      <c r="Y11" s="45">
        <f t="shared" ca="1" si="4"/>
        <v>0</v>
      </c>
      <c r="Z11" s="42">
        <f ca="1">-SUMIFS('Отчет 30-31.03'!P:P,'Отчет 30-31.03'!C:C,"Услуги доставки",'Отчет 30-31.03'!E:E,B11)</f>
        <v>0</v>
      </c>
      <c r="AA11" s="32"/>
      <c r="AB11" s="55"/>
      <c r="AC11" s="42"/>
      <c r="AD11" s="46">
        <f t="shared" ca="1" si="17"/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30-31.03'!H:H,'Отчет 30-31.03'!D:D,"Выручка",'Отчет 30-31.03'!E:E,B12)</f>
        <v>0</v>
      </c>
      <c r="Q12" s="39">
        <f ca="1">SUMIFS('Отчет 30-31.03'!H:H,'Отчет 30-31.03'!D:D,"Возврат выручки",'Отчет 30-31.03'!E:E,B12)</f>
        <v>0</v>
      </c>
      <c r="R12" s="40">
        <f t="shared" ca="1" si="1"/>
        <v>0</v>
      </c>
      <c r="S12" s="41">
        <f ca="1">SUMIFS('Отчет 30-31.03'!P:P,'Отчет 30-31.03'!C:C,"Продажи",'Отчет 30-31.03'!E:E,B12)</f>
        <v>0</v>
      </c>
      <c r="T12" s="42">
        <f ca="1">SUMIFS('Отчет 30-31.03'!P:P,'Отчет 30-31.03'!C:C,"Возвраты",'Отчет 30-31.03'!E:E,B12)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30-31.03'!P:P,'Отчет 30-31.03'!C:C,"Вознаграждение Ozon",'Отчет 30-31.03'!E:E,B12)</f>
        <v>0</v>
      </c>
      <c r="Y12" s="45">
        <f t="shared" ca="1" si="4"/>
        <v>0</v>
      </c>
      <c r="Z12" s="42">
        <f ca="1">-SUMIFS('Отчет 30-31.03'!P:P,'Отчет 30-31.03'!C:C,"Услуги доставки",'Отчет 30-31.03'!E:E,B12)</f>
        <v>0</v>
      </c>
      <c r="AA12" s="32"/>
      <c r="AB12" s="55"/>
      <c r="AC12" s="42"/>
      <c r="AD12" s="46">
        <f t="shared" ca="1" si="17"/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30-31.03'!H:H,'Отчет 30-31.03'!D:D,"Выручка",'Отчет 30-31.03'!E:E,B13)</f>
        <v>0</v>
      </c>
      <c r="Q13" s="39">
        <f ca="1">SUMIFS('Отчет 30-31.03'!H:H,'Отчет 30-31.03'!D:D,"Возврат выручки",'Отчет 30-31.03'!E:E,B13)</f>
        <v>0</v>
      </c>
      <c r="R13" s="40">
        <f t="shared" ca="1" si="1"/>
        <v>0</v>
      </c>
      <c r="S13" s="41">
        <f ca="1">SUMIFS('Отчет 30-31.03'!P:P,'Отчет 30-31.03'!C:C,"Продажи",'Отчет 30-31.03'!E:E,B13)</f>
        <v>0</v>
      </c>
      <c r="T13" s="42">
        <f ca="1">SUMIFS('Отчет 30-31.03'!P:P,'Отчет 30-31.03'!C:C,"Возвраты",'Отчет 30-31.03'!E:E,B13)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30-31.03'!P:P,'Отчет 30-31.03'!C:C,"Вознаграждение Ozon",'Отчет 30-31.03'!E:E,B13)</f>
        <v>0</v>
      </c>
      <c r="Y13" s="45">
        <f t="shared" ca="1" si="4"/>
        <v>0</v>
      </c>
      <c r="Z13" s="42">
        <f ca="1">-SUMIFS('Отчет 30-31.03'!P:P,'Отчет 30-31.03'!C:C,"Услуги доставки",'Отчет 30-31.03'!E:E,B13)</f>
        <v>0</v>
      </c>
      <c r="AA13" s="32"/>
      <c r="AB13" s="55"/>
      <c r="AC13" s="42"/>
      <c r="AD13" s="46">
        <f t="shared" ca="1" si="17"/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30-31.03'!H:H,'Отчет 30-31.03'!D:D,"Выручка",'Отчет 30-31.03'!E:E,B14)</f>
        <v>0</v>
      </c>
      <c r="Q14" s="39">
        <f ca="1">SUMIFS('Отчет 30-31.03'!H:H,'Отчет 30-31.03'!D:D,"Возврат выручки",'Отчет 30-31.03'!E:E,B14)</f>
        <v>0</v>
      </c>
      <c r="R14" s="40">
        <f t="shared" ca="1" si="1"/>
        <v>0</v>
      </c>
      <c r="S14" s="41">
        <f ca="1">SUMIFS('Отчет 30-31.03'!P:P,'Отчет 30-31.03'!C:C,"Продажи",'Отчет 30-31.03'!E:E,B14)</f>
        <v>0</v>
      </c>
      <c r="T14" s="42">
        <f ca="1">SUMIFS('Отчет 30-31.03'!P:P,'Отчет 30-31.03'!C:C,"Возвраты",'Отчет 30-31.03'!E:E,B14)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30-31.03'!P:P,'Отчет 30-31.03'!C:C,"Вознаграждение Ozon",'Отчет 30-31.03'!E:E,B14)</f>
        <v>0</v>
      </c>
      <c r="Y14" s="45">
        <f t="shared" ca="1" si="4"/>
        <v>0</v>
      </c>
      <c r="Z14" s="42">
        <f ca="1"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ca="1" si="17"/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30-31.03'!H:H,'Отчет 30-31.03'!D:D,"Выручка",'Отчет 30-31.03'!E:E,B15)</f>
        <v>0</v>
      </c>
      <c r="Q15" s="39">
        <f ca="1">SUMIFS('Отчет 30-31.03'!H:H,'Отчет 30-31.03'!D:D,"Возврат выручки",'Отчет 30-31.03'!E:E,B15)</f>
        <v>0</v>
      </c>
      <c r="R15" s="40">
        <f t="shared" ca="1" si="1"/>
        <v>0</v>
      </c>
      <c r="S15" s="41">
        <f ca="1">SUMIFS('Отчет 30-31.03'!P:P,'Отчет 30-31.03'!C:C,"Продажи",'Отчет 30-31.03'!E:E,B15)</f>
        <v>0</v>
      </c>
      <c r="T15" s="42">
        <f ca="1">SUMIFS('Отчет 30-31.03'!P:P,'Отчет 30-31.03'!C:C,"Возвраты",'Отчет 30-31.03'!E:E,B15)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30-31.03'!P:P,'Отчет 30-31.03'!C:C,"Вознаграждение Ozon",'Отчет 30-31.03'!E:E,B15)</f>
        <v>0</v>
      </c>
      <c r="Y15" s="45">
        <f t="shared" ca="1" si="4"/>
        <v>0</v>
      </c>
      <c r="Z15" s="42">
        <f ca="1"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ca="1" si="17"/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30-31.03'!H:H,'Отчет 30-31.03'!D:D,"Выручка",'Отчет 30-31.03'!E:E,B16)</f>
        <v>0</v>
      </c>
      <c r="Q16" s="39">
        <f ca="1">SUMIFS('Отчет 30-31.03'!H:H,'Отчет 30-31.03'!D:D,"Возврат выручки",'Отчет 30-31.03'!E:E,B16)</f>
        <v>0</v>
      </c>
      <c r="R16" s="40">
        <f t="shared" ca="1" si="1"/>
        <v>0</v>
      </c>
      <c r="S16" s="41">
        <f ca="1">SUMIFS('Отчет 30-31.03'!P:P,'Отчет 30-31.03'!C:C,"Продажи",'Отчет 30-31.03'!E:E,B16)</f>
        <v>0</v>
      </c>
      <c r="T16" s="42">
        <f ca="1">SUMIFS('Отчет 30-31.03'!P:P,'Отчет 30-31.03'!C:C,"Возвраты",'Отчет 30-31.03'!E:E,B16)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30-31.03'!P:P,'Отчет 30-31.03'!C:C,"Вознаграждение Ozon",'Отчет 30-31.03'!E:E,B16)</f>
        <v>0</v>
      </c>
      <c r="Y16" s="45">
        <f t="shared" ca="1" si="4"/>
        <v>0</v>
      </c>
      <c r="Z16" s="42">
        <f ca="1">-SUMIFS('Отчет 30-31.03'!P:P,'Отчет 30-31.03'!C:C,"Услуги доставки",'Отчет 30-31.03'!E:E,B16)</f>
        <v>0</v>
      </c>
      <c r="AA16" s="32"/>
      <c r="AB16" s="55"/>
      <c r="AC16" s="42"/>
      <c r="AD16" s="46">
        <f t="shared" ca="1" si="17"/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30-31.03'!H:H,'Отчет 30-31.03'!D:D,"Выручка",'Отчет 30-31.03'!E:E,B17)</f>
        <v>0</v>
      </c>
      <c r="Q17" s="39">
        <f ca="1">SUMIFS('Отчет 30-31.03'!H:H,'Отчет 30-31.03'!D:D,"Возврат выручки",'Отчет 30-31.03'!E:E,B17)</f>
        <v>0</v>
      </c>
      <c r="R17" s="40">
        <f t="shared" ca="1" si="1"/>
        <v>0</v>
      </c>
      <c r="S17" s="41">
        <f ca="1">SUMIFS('Отчет 30-31.03'!P:P,'Отчет 30-31.03'!C:C,"Продажи",'Отчет 30-31.03'!E:E,B17)</f>
        <v>0</v>
      </c>
      <c r="T17" s="42">
        <f ca="1">SUMIFS('Отчет 30-31.03'!P:P,'Отчет 30-31.03'!C:C,"Возвраты",'Отчет 30-31.03'!E:E,B17)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30-31.03'!P:P,'Отчет 30-31.03'!C:C,"Вознаграждение Ozon",'Отчет 30-31.03'!E:E,B17)</f>
        <v>0</v>
      </c>
      <c r="Y17" s="45">
        <f t="shared" ca="1" si="4"/>
        <v>0</v>
      </c>
      <c r="Z17" s="42">
        <f ca="1">-SUMIFS('Отчет 30-31.03'!P:P,'Отчет 30-31.03'!C:C,"Услуги доставки",'Отчет 30-31.03'!E:E,B17)</f>
        <v>0</v>
      </c>
      <c r="AA17" s="32"/>
      <c r="AB17" s="55"/>
      <c r="AC17" s="42"/>
      <c r="AD17" s="46">
        <f t="shared" ca="1" si="17"/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30-31.03'!H:H,'Отчет 30-31.03'!D:D,"Выручка",'Отчет 30-31.03'!E:E,B18)</f>
        <v>0</v>
      </c>
      <c r="Q18" s="39">
        <f ca="1">SUMIFS('Отчет 30-31.03'!H:H,'Отчет 30-31.03'!D:D,"Возврат выручки",'Отчет 30-31.03'!E:E,B18)</f>
        <v>0</v>
      </c>
      <c r="R18" s="40">
        <f t="shared" ca="1" si="1"/>
        <v>0</v>
      </c>
      <c r="S18" s="41">
        <f ca="1">SUMIFS('Отчет 30-31.03'!P:P,'Отчет 30-31.03'!C:C,"Продажи",'Отчет 30-31.03'!E:E,B18)</f>
        <v>0</v>
      </c>
      <c r="T18" s="42">
        <f ca="1">SUMIFS('Отчет 30-31.03'!P:P,'Отчет 30-31.03'!C:C,"Возвраты",'Отчет 30-31.03'!E:E,B18)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30-31.03'!P:P,'Отчет 30-31.03'!C:C,"Вознаграждение Ozon",'Отчет 30-31.03'!E:E,B18)</f>
        <v>0</v>
      </c>
      <c r="Y18" s="45">
        <f t="shared" ca="1" si="4"/>
        <v>0</v>
      </c>
      <c r="Z18" s="42">
        <f ca="1">-SUMIFS('Отчет 30-31.03'!P:P,'Отчет 30-31.03'!C:C,"Услуги доставки",'Отчет 30-31.03'!E:E,B18)</f>
        <v>0</v>
      </c>
      <c r="AA18" s="32"/>
      <c r="AB18" s="55"/>
      <c r="AC18" s="42"/>
      <c r="AD18" s="46">
        <f t="shared" ca="1" si="17"/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30-31.03'!H:H,'Отчет 30-31.03'!D:D,"Выручка",'Отчет 30-31.03'!E:E,B19)</f>
        <v>0</v>
      </c>
      <c r="Q19" s="39">
        <f ca="1">SUMIFS('Отчет 30-31.03'!H:H,'Отчет 30-31.03'!D:D,"Возврат выручки",'Отчет 30-31.03'!E:E,B19)</f>
        <v>0</v>
      </c>
      <c r="R19" s="40">
        <f t="shared" ca="1" si="1"/>
        <v>0</v>
      </c>
      <c r="S19" s="41">
        <f ca="1">SUMIFS('Отчет 30-31.03'!P:P,'Отчет 30-31.03'!C:C,"Продажи",'Отчет 30-31.03'!E:E,B19)</f>
        <v>0</v>
      </c>
      <c r="T19" s="42">
        <f ca="1">SUMIFS('Отчет 30-31.03'!P:P,'Отчет 30-31.03'!C:C,"Возвраты",'Отчет 30-31.03'!E:E,B19)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30-31.03'!P:P,'Отчет 30-31.03'!C:C,"Вознаграждение Ozon",'Отчет 30-31.03'!E:E,B19)</f>
        <v>0</v>
      </c>
      <c r="Y19" s="45">
        <f t="shared" ca="1" si="4"/>
        <v>0</v>
      </c>
      <c r="Z19" s="42">
        <f ca="1">-SUMIFS('Отчет 30-31.03'!P:P,'Отчет 30-31.03'!C:C,"Услуги доставки",'Отчет 30-31.03'!E:E,B19)</f>
        <v>0</v>
      </c>
      <c r="AA19" s="32"/>
      <c r="AB19" s="55"/>
      <c r="AC19" s="42"/>
      <c r="AD19" s="46">
        <f t="shared" ca="1" si="17"/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30-31.03'!H:H,'Отчет 30-31.03'!D:D,"Выручка",'Отчет 30-31.03'!E:E,B20)</f>
        <v>0</v>
      </c>
      <c r="Q20" s="39">
        <f ca="1">SUMIFS('Отчет 30-31.03'!H:H,'Отчет 30-31.03'!D:D,"Возврат выручки",'Отчет 30-31.03'!E:E,B20)</f>
        <v>0</v>
      </c>
      <c r="R20" s="40">
        <f t="shared" ca="1" si="1"/>
        <v>0</v>
      </c>
      <c r="S20" s="41">
        <f ca="1">SUMIFS('Отчет 30-31.03'!P:P,'Отчет 30-31.03'!C:C,"Продажи",'Отчет 30-31.03'!E:E,B20)</f>
        <v>0</v>
      </c>
      <c r="T20" s="42">
        <f ca="1">SUMIFS('Отчет 30-31.03'!P:P,'Отчет 30-31.03'!C:C,"Возвраты",'Отчет 30-31.03'!E:E,B20)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30-31.03'!P:P,'Отчет 30-31.03'!C:C,"Вознаграждение Ozon",'Отчет 30-31.03'!E:E,B20)</f>
        <v>0</v>
      </c>
      <c r="Y20" s="45">
        <f t="shared" ca="1" si="4"/>
        <v>0</v>
      </c>
      <c r="Z20" s="42">
        <f ca="1">-SUMIFS('Отчет 30-31.03'!P:P,'Отчет 30-31.03'!C:C,"Услуги доставки",'Отчет 30-31.03'!E:E,B20)</f>
        <v>0</v>
      </c>
      <c r="AA20" s="32"/>
      <c r="AB20" s="55"/>
      <c r="AC20" s="42"/>
      <c r="AD20" s="46">
        <f t="shared" ca="1" si="17"/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30-31.03'!H:H,'Отчет 30-31.03'!D:D,"Выручка",'Отчет 30-31.03'!E:E,B21)</f>
        <v>0</v>
      </c>
      <c r="Q21" s="39">
        <f ca="1">SUMIFS('Отчет 30-31.03'!H:H,'Отчет 30-31.03'!D:D,"Возврат выручки",'Отчет 30-31.03'!E:E,B21)</f>
        <v>0</v>
      </c>
      <c r="R21" s="40">
        <f t="shared" ca="1" si="1"/>
        <v>0</v>
      </c>
      <c r="S21" s="41">
        <f ca="1">SUMIFS('Отчет 30-31.03'!P:P,'Отчет 30-31.03'!C:C,"Продажи",'Отчет 30-31.03'!E:E,B21)</f>
        <v>0</v>
      </c>
      <c r="T21" s="42">
        <f ca="1">SUMIFS('Отчет 30-31.03'!P:P,'Отчет 30-31.03'!C:C,"Возвраты",'Отчет 30-31.03'!E:E,B21)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30-31.03'!P:P,'Отчет 30-31.03'!C:C,"Вознаграждение Ozon",'Отчет 30-31.03'!E:E,B21)</f>
        <v>0</v>
      </c>
      <c r="Y21" s="45">
        <f t="shared" ca="1" si="4"/>
        <v>0</v>
      </c>
      <c r="Z21" s="42">
        <f ca="1">-SUMIFS('Отчет 30-31.03'!P:P,'Отчет 30-31.03'!C:C,"Услуги доставки",'Отчет 30-31.03'!E:E,B21)</f>
        <v>0</v>
      </c>
      <c r="AA21" s="32"/>
      <c r="AB21" s="55"/>
      <c r="AC21" s="42"/>
      <c r="AD21" s="46">
        <f t="shared" ca="1" si="17"/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30-31.03'!H:H,'Отчет 30-31.03'!D:D,"Выручка",'Отчет 30-31.03'!E:E,B22)</f>
        <v>0</v>
      </c>
      <c r="Q22" s="39">
        <f ca="1">SUMIFS('Отчет 30-31.03'!H:H,'Отчет 30-31.03'!D:D,"Возврат выручки",'Отчет 30-31.03'!E:E,B22)</f>
        <v>0</v>
      </c>
      <c r="R22" s="40">
        <f t="shared" ca="1" si="1"/>
        <v>0</v>
      </c>
      <c r="S22" s="41">
        <f ca="1">SUMIFS('Отчет 30-31.03'!P:P,'Отчет 30-31.03'!C:C,"Продажи",'Отчет 30-31.03'!E:E,B22)</f>
        <v>0</v>
      </c>
      <c r="T22" s="42">
        <f ca="1">SUMIFS('Отчет 30-31.03'!P:P,'Отчет 30-31.03'!C:C,"Возвраты",'Отчет 30-31.03'!E:E,B22)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30-31.03'!P:P,'Отчет 30-31.03'!C:C,"Вознаграждение Ozon",'Отчет 30-31.03'!E:E,B22)</f>
        <v>0</v>
      </c>
      <c r="Y22" s="45">
        <f t="shared" ca="1" si="4"/>
        <v>0</v>
      </c>
      <c r="Z22" s="42">
        <f ca="1">-SUMIFS('Отчет 30-31.03'!P:P,'Отчет 30-31.03'!C:C,"Услуги доставки",'Отчет 30-31.03'!E:E,B22)</f>
        <v>0</v>
      </c>
      <c r="AA22" s="32"/>
      <c r="AB22" s="55"/>
      <c r="AC22" s="42"/>
      <c r="AD22" s="46">
        <f t="shared" ca="1" si="17"/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30-31.03'!H:H,'Отчет 30-31.03'!D:D,"Выручка",'Отчет 30-31.03'!E:E,B23)</f>
        <v>0</v>
      </c>
      <c r="Q23" s="39">
        <f ca="1">SUMIFS('Отчет 30-31.03'!H:H,'Отчет 30-31.03'!D:D,"Возврат выручки",'Отчет 30-31.03'!E:E,B23)</f>
        <v>0</v>
      </c>
      <c r="R23" s="40">
        <f t="shared" ca="1" si="1"/>
        <v>0</v>
      </c>
      <c r="S23" s="41">
        <f ca="1">SUMIFS('Отчет 30-31.03'!P:P,'Отчет 30-31.03'!C:C,"Продажи",'Отчет 30-31.03'!E:E,B23)</f>
        <v>0</v>
      </c>
      <c r="T23" s="42">
        <f ca="1">SUMIFS('Отчет 30-31.03'!P:P,'Отчет 30-31.03'!C:C,"Возвраты",'Отчет 30-31.03'!E:E,B23)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30-31.03'!P:P,'Отчет 30-31.03'!C:C,"Вознаграждение Ozon",'Отчет 30-31.03'!E:E,B23)</f>
        <v>0</v>
      </c>
      <c r="Y23" s="45">
        <f t="shared" ca="1" si="4"/>
        <v>0</v>
      </c>
      <c r="Z23" s="42">
        <f ca="1">-SUMIFS('Отчет 30-31.03'!P:P,'Отчет 30-31.03'!C:C,"Услуги доставки",'Отчет 30-31.03'!E:E,B23)</f>
        <v>0</v>
      </c>
      <c r="AA23" s="32"/>
      <c r="AB23" s="55"/>
      <c r="AC23" s="42"/>
      <c r="AD23" s="46">
        <f t="shared" ca="1" si="17"/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30-31.03'!H:H,'Отчет 30-31.03'!D:D,"Выручка",'Отчет 30-31.03'!E:E,B24)</f>
        <v>0</v>
      </c>
      <c r="Q24" s="39">
        <f ca="1">SUMIFS('Отчет 30-31.03'!H:H,'Отчет 30-31.03'!D:D,"Возврат выручки",'Отчет 30-31.03'!E:E,B24)</f>
        <v>0</v>
      </c>
      <c r="R24" s="40">
        <f t="shared" ca="1" si="1"/>
        <v>0</v>
      </c>
      <c r="S24" s="41">
        <f ca="1">SUMIFS('Отчет 30-31.03'!P:P,'Отчет 30-31.03'!C:C,"Продажи",'Отчет 30-31.03'!E:E,B24)</f>
        <v>0</v>
      </c>
      <c r="T24" s="42">
        <f ca="1">SUMIFS('Отчет 30-31.03'!P:P,'Отчет 30-31.03'!C:C,"Возвраты",'Отчет 30-31.03'!E:E,B24)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30-31.03'!P:P,'Отчет 30-31.03'!C:C,"Вознаграждение Ozon",'Отчет 30-31.03'!E:E,B24)</f>
        <v>0</v>
      </c>
      <c r="Y24" s="45">
        <f t="shared" ca="1" si="4"/>
        <v>0</v>
      </c>
      <c r="Z24" s="42">
        <f ca="1">-SUMIFS('Отчет 30-31.03'!P:P,'Отчет 30-31.03'!C:C,"Услуги доставки",'Отчет 30-31.03'!E:E,B24)</f>
        <v>0</v>
      </c>
      <c r="AA24" s="32"/>
      <c r="AB24" s="55"/>
      <c r="AC24" s="42"/>
      <c r="AD24" s="46">
        <f t="shared" ca="1" si="17"/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>SUM(AA3:AA24)</f>
        <v>0</v>
      </c>
      <c r="AB26" s="64">
        <f t="shared" ref="AB26:AE26" si="20">SUM(AB3:AB24)</f>
        <v>0</v>
      </c>
      <c r="AC26" s="64">
        <f t="shared" si="20"/>
        <v>0</v>
      </c>
      <c r="AD26" s="73">
        <f t="shared" ca="1" si="20"/>
        <v>0</v>
      </c>
      <c r="AE26" s="74">
        <f t="shared" ca="1" si="20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30-31.03'!H:H,'Отчет 30-31.03'!D:D,"Выручка",'Отчет 30-31.03'!E:E,B28)</f>
        <v>0</v>
      </c>
      <c r="Q28" s="39">
        <f ca="1">SUMIFS('Отчет 30-31.03'!H:H,'Отчет 30-31.03'!D:D,"Возврат выручки",'Отчет 30-31.03'!E:E,B28)</f>
        <v>0</v>
      </c>
      <c r="R28" s="40">
        <f t="shared" ref="R28:R47" ca="1" si="24">P28-Q28</f>
        <v>0</v>
      </c>
      <c r="S28" s="41">
        <f ca="1">SUMIFS('Отчет 30-31.03'!P:P,'Отчет 30-31.03'!C:C,"Продажи",'Отчет 30-31.03'!E:E,B28)</f>
        <v>0</v>
      </c>
      <c r="T28" s="42">
        <f ca="1">SUMIFS('Отчет 30-31.03'!P:P,'Отчет 30-31.03'!C:C,"Возвраты",'Отчет 30-31.03'!E:E,B28)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30-31.03'!P:P,'Отчет 30-31.03'!C:C,"Вознаграждение Ozon",'Отчет 30-31.03'!E:E,B28)</f>
        <v>0</v>
      </c>
      <c r="Y28" s="45">
        <f t="shared" ref="Y28:Y47" ca="1" si="28">IF(U28=0,0,X28/U28)</f>
        <v>0</v>
      </c>
      <c r="Z28" s="42">
        <f ca="1">-SUMIFS('Отчет 30-31.03'!P:P,'Отчет 30-31.03'!C:C,"Услуги доставки",'Отчет 30-31.03'!E:E,B28)</f>
        <v>0</v>
      </c>
      <c r="AA28" s="32"/>
      <c r="AB28" s="55"/>
      <c r="AC28" s="42"/>
      <c r="AD28" s="46">
        <f t="shared" ref="AD28:AD47" ca="1" si="29">IFERROR(U28*1%/$AE$1,0)</f>
        <v>0</v>
      </c>
      <c r="AE28" s="47">
        <f t="shared" ref="AE28:AE47" ca="1" si="30">U28-W28-X28-Z28-AA28-AB28-AC28-AD28</f>
        <v>0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6">IF(AG28=0,0,AL28/AG28)</f>
        <v>0</v>
      </c>
      <c r="AN28" s="51">
        <f t="shared" ref="AN28:AN47" ca="1" si="37">IF(AH28=0,0,AL28/AH28)</f>
        <v>0</v>
      </c>
      <c r="AP28" s="53">
        <f t="shared" ref="AP28:AP47" ca="1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30-31.03'!H:H,'Отчет 30-31.03'!D:D,"Выручка",'Отчет 30-31.03'!E:E,B29)</f>
        <v>0</v>
      </c>
      <c r="Q29" s="39">
        <f ca="1">SUMIFS('Отчет 30-31.03'!H:H,'Отчет 30-31.03'!D:D,"Возврат выручки",'Отчет 30-31.03'!E:E,B29)</f>
        <v>0</v>
      </c>
      <c r="R29" s="40">
        <f t="shared" ca="1" si="24"/>
        <v>0</v>
      </c>
      <c r="S29" s="41">
        <f ca="1">SUMIFS('Отчет 30-31.03'!P:P,'Отчет 30-31.03'!C:C,"Продажи",'Отчет 30-31.03'!E:E,B29)</f>
        <v>0</v>
      </c>
      <c r="T29" s="42">
        <f ca="1">SUMIFS('Отчет 30-31.03'!P:P,'Отчет 30-31.03'!C:C,"Возвраты",'Отчет 30-31.03'!E:E,B29)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30-31.03'!P:P,'Отчет 30-31.03'!C:C,"Вознаграждение Ozon",'Отчет 30-31.03'!E:E,B29)</f>
        <v>0</v>
      </c>
      <c r="Y29" s="45">
        <f t="shared" ca="1" si="28"/>
        <v>0</v>
      </c>
      <c r="Z29" s="42">
        <f ca="1">-SUMIFS('Отчет 30-31.03'!P:P,'Отчет 30-31.03'!C:C,"Услуги доставки",'Отчет 30-31.03'!E:E,B29)</f>
        <v>0</v>
      </c>
      <c r="AA29" s="32"/>
      <c r="AB29" s="55"/>
      <c r="AC29" s="42"/>
      <c r="AD29" s="46">
        <f t="shared" ca="1" si="29"/>
        <v>0</v>
      </c>
      <c r="AE29" s="47">
        <f t="shared" ca="1" si="30"/>
        <v>0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>
        <f t="array" aca="1" ref="AL29" ca="1">_xlfn.IFS(R29=0,AE29,R29&lt;0,AE29/-R29,R29&gt;0,AE29/R29)</f>
        <v>0</v>
      </c>
      <c r="AM29" s="50">
        <f t="shared" ca="1" si="36"/>
        <v>0</v>
      </c>
      <c r="AN29" s="51">
        <f t="shared" ca="1" si="37"/>
        <v>0</v>
      </c>
      <c r="AP29" s="53">
        <f t="shared" ca="1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30-31.03'!H:H,'Отчет 30-31.03'!D:D,"Выручка",'Отчет 30-31.03'!E:E,B30)</f>
        <v>0</v>
      </c>
      <c r="Q30" s="39">
        <f ca="1">SUMIFS('Отчет 30-31.03'!H:H,'Отчет 30-31.03'!D:D,"Возврат выручки",'Отчет 30-31.03'!E:E,B30)</f>
        <v>0</v>
      </c>
      <c r="R30" s="40">
        <f t="shared" ca="1" si="24"/>
        <v>0</v>
      </c>
      <c r="S30" s="41">
        <f ca="1">SUMIFS('Отчет 30-31.03'!P:P,'Отчет 30-31.03'!C:C,"Продажи",'Отчет 30-31.03'!E:E,B30)</f>
        <v>0</v>
      </c>
      <c r="T30" s="42">
        <f ca="1">SUMIFS('Отчет 30-31.03'!P:P,'Отчет 30-31.03'!C:C,"Возвраты",'Отчет 30-31.03'!E:E,B30)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30-31.03'!P:P,'Отчет 30-31.03'!C:C,"Вознаграждение Ozon",'Отчет 30-31.03'!E:E,B30)</f>
        <v>0</v>
      </c>
      <c r="Y30" s="45">
        <f t="shared" ca="1" si="28"/>
        <v>0</v>
      </c>
      <c r="Z30" s="42">
        <f ca="1">-SUMIFS('Отчет 30-31.03'!P:P,'Отчет 30-31.03'!C:C,"Услуги доставки",'Отчет 30-31.03'!E:E,B30)</f>
        <v>0</v>
      </c>
      <c r="AA30" s="32"/>
      <c r="AB30" s="55"/>
      <c r="AC30" s="42"/>
      <c r="AD30" s="46">
        <f t="shared" ca="1" si="29"/>
        <v>0</v>
      </c>
      <c r="AE30" s="47">
        <f t="shared" ca="1" si="30"/>
        <v>0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>
        <f t="array" aca="1" ref="AL30" ca="1">_xlfn.IFS(R30=0,AE30,R30&lt;0,AE30/-R30,R30&gt;0,AE30/R30)</f>
        <v>0</v>
      </c>
      <c r="AM30" s="50">
        <f t="shared" ca="1" si="36"/>
        <v>0</v>
      </c>
      <c r="AN30" s="51">
        <f t="shared" ca="1" si="37"/>
        <v>0</v>
      </c>
      <c r="AP30" s="53">
        <f t="shared" ca="1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30-31.03'!H:H,'Отчет 30-31.03'!D:D,"Выручка",'Отчет 30-31.03'!E:E,B31)</f>
        <v>0</v>
      </c>
      <c r="Q31" s="39">
        <f ca="1">SUMIFS('Отчет 30-31.03'!H:H,'Отчет 30-31.03'!D:D,"Возврат выручки",'Отчет 30-31.03'!E:E,B31)</f>
        <v>0</v>
      </c>
      <c r="R31" s="40">
        <f t="shared" ca="1" si="24"/>
        <v>0</v>
      </c>
      <c r="S31" s="41">
        <f ca="1">SUMIFS('Отчет 30-31.03'!P:P,'Отчет 30-31.03'!C:C,"Продажи",'Отчет 30-31.03'!E:E,B31)</f>
        <v>0</v>
      </c>
      <c r="T31" s="42">
        <f ca="1">SUMIFS('Отчет 30-31.03'!P:P,'Отчет 30-31.03'!C:C,"Возвраты",'Отчет 30-31.03'!E:E,B31)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30-31.03'!P:P,'Отчет 30-31.03'!C:C,"Вознаграждение Ozon",'Отчет 30-31.03'!E:E,B31)</f>
        <v>0</v>
      </c>
      <c r="Y31" s="45">
        <f t="shared" ca="1" si="28"/>
        <v>0</v>
      </c>
      <c r="Z31" s="42">
        <f ca="1">-SUMIFS('Отчет 30-31.03'!P:P,'Отчет 30-31.03'!C:C,"Услуги доставки",'Отчет 30-31.03'!E:E,B31)</f>
        <v>0</v>
      </c>
      <c r="AA31" s="32"/>
      <c r="AB31" s="55"/>
      <c r="AC31" s="42"/>
      <c r="AD31" s="46">
        <f t="shared" ca="1" si="29"/>
        <v>0</v>
      </c>
      <c r="AE31" s="47">
        <f t="shared" ca="1" si="30"/>
        <v>0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>
        <f t="array" aca="1" ref="AL31" ca="1">_xlfn.IFS(R31=0,AE31,R31&lt;0,AE31/-R31,R31&gt;0,AE31/R31)</f>
        <v>0</v>
      </c>
      <c r="AM31" s="50">
        <f t="shared" ca="1" si="36"/>
        <v>0</v>
      </c>
      <c r="AN31" s="51">
        <f t="shared" ca="1" si="37"/>
        <v>0</v>
      </c>
      <c r="AP31" s="53">
        <f t="shared" ca="1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30-31.03'!H:H,'Отчет 30-31.03'!D:D,"Выручка",'Отчет 30-31.03'!E:E,B32)</f>
        <v>0</v>
      </c>
      <c r="Q32" s="39">
        <f ca="1">SUMIFS('Отчет 30-31.03'!H:H,'Отчет 30-31.03'!D:D,"Возврат выручки",'Отчет 30-31.03'!E:E,B32)</f>
        <v>0</v>
      </c>
      <c r="R32" s="40">
        <f t="shared" ca="1" si="24"/>
        <v>0</v>
      </c>
      <c r="S32" s="41">
        <f ca="1">SUMIFS('Отчет 30-31.03'!P:P,'Отчет 30-31.03'!C:C,"Продажи",'Отчет 30-31.03'!E:E,B32)</f>
        <v>0</v>
      </c>
      <c r="T32" s="42">
        <f ca="1">SUMIFS('Отчет 30-31.03'!P:P,'Отчет 30-31.03'!C:C,"Возвраты",'Отчет 30-31.03'!E:E,B32)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30-31.03'!P:P,'Отчет 30-31.03'!C:C,"Вознаграждение Ozon",'Отчет 30-31.03'!E:E,B32)</f>
        <v>0</v>
      </c>
      <c r="Y32" s="45">
        <f t="shared" ca="1" si="28"/>
        <v>0</v>
      </c>
      <c r="Z32" s="42">
        <f ca="1">-SUMIFS('Отчет 30-31.03'!P:P,'Отчет 30-31.03'!C:C,"Услуги доставки",'Отчет 30-31.03'!E:E,B32)</f>
        <v>0</v>
      </c>
      <c r="AA32" s="32"/>
      <c r="AB32" s="55"/>
      <c r="AC32" s="42"/>
      <c r="AD32" s="46">
        <f t="shared" ca="1" si="29"/>
        <v>0</v>
      </c>
      <c r="AE32" s="47">
        <f t="shared" ca="1" si="30"/>
        <v>0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>
        <f t="array" aca="1" ref="AL32" ca="1">_xlfn.IFS(R32=0,AE32,R32&lt;0,AE32/-R32,R32&gt;0,AE32/R32)</f>
        <v>0</v>
      </c>
      <c r="AM32" s="50">
        <f t="shared" ca="1" si="36"/>
        <v>0</v>
      </c>
      <c r="AN32" s="51">
        <f t="shared" ca="1" si="37"/>
        <v>0</v>
      </c>
      <c r="AP32" s="53">
        <f t="shared" ca="1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30-31.03'!H:H,'Отчет 30-31.03'!D:D,"Выручка",'Отчет 30-31.03'!E:E,B33)</f>
        <v>0</v>
      </c>
      <c r="Q33" s="39">
        <f ca="1">SUMIFS('Отчет 30-31.03'!H:H,'Отчет 30-31.03'!D:D,"Возврат выручки",'Отчет 30-31.03'!E:E,B33)</f>
        <v>0</v>
      </c>
      <c r="R33" s="40">
        <f t="shared" ca="1" si="24"/>
        <v>0</v>
      </c>
      <c r="S33" s="41">
        <f ca="1">SUMIFS('Отчет 30-31.03'!P:P,'Отчет 30-31.03'!C:C,"Продажи",'Отчет 30-31.03'!E:E,B33)</f>
        <v>0</v>
      </c>
      <c r="T33" s="42">
        <f ca="1">SUMIFS('Отчет 30-31.03'!P:P,'Отчет 30-31.03'!C:C,"Возвраты",'Отчет 30-31.03'!E:E,B33)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30-31.03'!P:P,'Отчет 30-31.03'!C:C,"Вознаграждение Ozon",'Отчет 30-31.03'!E:E,B33)</f>
        <v>0</v>
      </c>
      <c r="Y33" s="45">
        <f t="shared" ca="1" si="28"/>
        <v>0</v>
      </c>
      <c r="Z33" s="42">
        <f ca="1">-SUMIFS('Отчет 30-31.03'!P:P,'Отчет 30-31.03'!C:C,"Услуги доставки",'Отчет 30-31.03'!E:E,B33)</f>
        <v>0</v>
      </c>
      <c r="AA33" s="32"/>
      <c r="AB33" s="55"/>
      <c r="AC33" s="42"/>
      <c r="AD33" s="46">
        <f t="shared" ca="1" si="29"/>
        <v>0</v>
      </c>
      <c r="AE33" s="47">
        <f t="shared" ca="1" si="30"/>
        <v>0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>
        <f t="array" aca="1" ref="AL33" ca="1">_xlfn.IFS(R33=0,AE33,R33&lt;0,AE33/-R33,R33&gt;0,AE33/R33)</f>
        <v>0</v>
      </c>
      <c r="AM33" s="50">
        <f t="shared" ca="1" si="36"/>
        <v>0</v>
      </c>
      <c r="AN33" s="51">
        <f t="shared" ca="1" si="37"/>
        <v>0</v>
      </c>
      <c r="AP33" s="53">
        <f t="shared" ca="1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30-31.03'!H:H,'Отчет 30-31.03'!D:D,"Выручка",'Отчет 30-31.03'!E:E,B34)</f>
        <v>0</v>
      </c>
      <c r="Q34" s="39">
        <f ca="1">SUMIFS('Отчет 30-31.03'!H:H,'Отчет 30-31.03'!D:D,"Возврат выручки",'Отчет 30-31.03'!E:E,B34)</f>
        <v>0</v>
      </c>
      <c r="R34" s="40">
        <f t="shared" ca="1" si="24"/>
        <v>0</v>
      </c>
      <c r="S34" s="41">
        <f ca="1">SUMIFS('Отчет 30-31.03'!P:P,'Отчет 30-31.03'!C:C,"Продажи",'Отчет 30-31.03'!E:E,B34)</f>
        <v>0</v>
      </c>
      <c r="T34" s="42">
        <f ca="1">SUMIFS('Отчет 30-31.03'!P:P,'Отчет 30-31.03'!C:C,"Возвраты",'Отчет 30-31.03'!E:E,B34)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30-31.03'!P:P,'Отчет 30-31.03'!C:C,"Вознаграждение Ozon",'Отчет 30-31.03'!E:E,B34)</f>
        <v>0</v>
      </c>
      <c r="Y34" s="45">
        <f t="shared" ca="1" si="28"/>
        <v>0</v>
      </c>
      <c r="Z34" s="42">
        <f ca="1">-SUMIFS('Отчет 30-31.03'!P:P,'Отчет 30-31.03'!C:C,"Услуги доставки",'Отчет 30-31.03'!E:E,B34)</f>
        <v>0</v>
      </c>
      <c r="AA34" s="32"/>
      <c r="AB34" s="55"/>
      <c r="AC34" s="42"/>
      <c r="AD34" s="46">
        <f t="shared" ca="1" si="29"/>
        <v>0</v>
      </c>
      <c r="AE34" s="47">
        <f t="shared" ca="1" si="30"/>
        <v>0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>
        <f t="array" aca="1" ref="AL34" ca="1">_xlfn.IFS(R34=0,AE34,R34&lt;0,AE34/-R34,R34&gt;0,AE34/R34)</f>
        <v>0</v>
      </c>
      <c r="AM34" s="50">
        <f t="shared" ca="1" si="36"/>
        <v>0</v>
      </c>
      <c r="AN34" s="51">
        <f t="shared" ca="1" si="37"/>
        <v>0</v>
      </c>
      <c r="AP34" s="53">
        <f t="shared" ca="1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30-31.03'!H:H,'Отчет 30-31.03'!D:D,"Выручка",'Отчет 30-31.03'!E:E,B35)</f>
        <v>0</v>
      </c>
      <c r="Q35" s="39">
        <f ca="1">SUMIFS('Отчет 30-31.03'!H:H,'Отчет 30-31.03'!D:D,"Возврат выручки",'Отчет 30-31.03'!E:E,B35)</f>
        <v>0</v>
      </c>
      <c r="R35" s="40">
        <f t="shared" ca="1" si="24"/>
        <v>0</v>
      </c>
      <c r="S35" s="41">
        <f ca="1">SUMIFS('Отчет 30-31.03'!P:P,'Отчет 30-31.03'!C:C,"Продажи",'Отчет 30-31.03'!E:E,B35)</f>
        <v>0</v>
      </c>
      <c r="T35" s="42">
        <f ca="1">SUMIFS('Отчет 30-31.03'!P:P,'Отчет 30-31.03'!C:C,"Возвраты",'Отчет 30-31.03'!E:E,B35)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30-31.03'!P:P,'Отчет 30-31.03'!C:C,"Вознаграждение Ozon",'Отчет 30-31.03'!E:E,B35)</f>
        <v>0</v>
      </c>
      <c r="Y35" s="45">
        <f t="shared" ca="1" si="28"/>
        <v>0</v>
      </c>
      <c r="Z35" s="42">
        <f ca="1">-SUMIFS('Отчет 30-31.03'!P:P,'Отчет 30-31.03'!C:C,"Услуги доставки",'Отчет 30-31.03'!E:E,B35)</f>
        <v>0</v>
      </c>
      <c r="AA35" s="32"/>
      <c r="AB35" s="55"/>
      <c r="AC35" s="42"/>
      <c r="AD35" s="46">
        <f t="shared" ca="1" si="29"/>
        <v>0</v>
      </c>
      <c r="AE35" s="47">
        <f t="shared" ca="1" si="30"/>
        <v>0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>
        <f t="array" aca="1" ref="AL35" ca="1">_xlfn.IFS(R35=0,AE35,R35&lt;0,AE35/-R35,R35&gt;0,AE35/R35)</f>
        <v>0</v>
      </c>
      <c r="AM35" s="50">
        <f t="shared" ca="1" si="36"/>
        <v>0</v>
      </c>
      <c r="AN35" s="51">
        <f t="shared" ca="1" si="37"/>
        <v>0</v>
      </c>
      <c r="AP35" s="53">
        <f t="shared" ca="1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30-31.03'!H:H,'Отчет 30-31.03'!D:D,"Выручка",'Отчет 30-31.03'!E:E,B36)</f>
        <v>0</v>
      </c>
      <c r="Q36" s="39">
        <f ca="1">SUMIFS('Отчет 30-31.03'!H:H,'Отчет 30-31.03'!D:D,"Возврат выручки",'Отчет 30-31.03'!E:E,B36)</f>
        <v>0</v>
      </c>
      <c r="R36" s="40">
        <f t="shared" ca="1" si="24"/>
        <v>0</v>
      </c>
      <c r="S36" s="41">
        <f ca="1">SUMIFS('Отчет 30-31.03'!P:P,'Отчет 30-31.03'!C:C,"Продажи",'Отчет 30-31.03'!E:E,B36)</f>
        <v>0</v>
      </c>
      <c r="T36" s="42">
        <f ca="1">SUMIFS('Отчет 30-31.03'!P:P,'Отчет 30-31.03'!C:C,"Возвраты",'Отчет 30-31.03'!E:E,B36)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30-31.03'!P:P,'Отчет 30-31.03'!C:C,"Вознаграждение Ozon",'Отчет 30-31.03'!E:E,B36)</f>
        <v>0</v>
      </c>
      <c r="Y36" s="45">
        <f t="shared" ca="1" si="28"/>
        <v>0</v>
      </c>
      <c r="Z36" s="42">
        <f ca="1">-SUMIFS('Отчет 30-31.03'!P:P,'Отчет 30-31.03'!C:C,"Услуги доставки",'Отчет 30-31.03'!E:E,B36)</f>
        <v>0</v>
      </c>
      <c r="AA36" s="32"/>
      <c r="AB36" s="55"/>
      <c r="AC36" s="42"/>
      <c r="AD36" s="46">
        <f t="shared" ca="1" si="29"/>
        <v>0</v>
      </c>
      <c r="AE36" s="47">
        <f t="shared" ca="1" si="30"/>
        <v>0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>
        <f t="array" aca="1" ref="AL36" ca="1">_xlfn.IFS(R36=0,AE36,R36&lt;0,AE36/-R36,R36&gt;0,AE36/R36)</f>
        <v>0</v>
      </c>
      <c r="AM36" s="50">
        <f t="shared" ca="1" si="36"/>
        <v>0</v>
      </c>
      <c r="AN36" s="51">
        <f t="shared" ca="1" si="37"/>
        <v>0</v>
      </c>
      <c r="AP36" s="53">
        <f t="shared" ca="1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30-31.03'!H:H,'Отчет 30-31.03'!D:D,"Выручка",'Отчет 30-31.03'!E:E,B37)</f>
        <v>0</v>
      </c>
      <c r="Q37" s="39">
        <f ca="1">SUMIFS('Отчет 30-31.03'!H:H,'Отчет 30-31.03'!D:D,"Возврат выручки",'Отчет 30-31.03'!E:E,B37)</f>
        <v>0</v>
      </c>
      <c r="R37" s="40">
        <f t="shared" ca="1" si="24"/>
        <v>0</v>
      </c>
      <c r="S37" s="41">
        <f ca="1">SUMIFS('Отчет 30-31.03'!P:P,'Отчет 30-31.03'!C:C,"Продажи",'Отчет 30-31.03'!E:E,B37)</f>
        <v>0</v>
      </c>
      <c r="T37" s="42">
        <f ca="1">SUMIFS('Отчет 30-31.03'!P:P,'Отчет 30-31.03'!C:C,"Возвраты",'Отчет 30-31.03'!E:E,B37)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30-31.03'!P:P,'Отчет 30-31.03'!C:C,"Вознаграждение Ozon",'Отчет 30-31.03'!E:E,B37)</f>
        <v>0</v>
      </c>
      <c r="Y37" s="45">
        <f t="shared" ca="1" si="28"/>
        <v>0</v>
      </c>
      <c r="Z37" s="42">
        <f ca="1">-SUMIFS('Отчет 30-31.03'!P:P,'Отчет 30-31.03'!C:C,"Услуги доставки",'Отчет 30-31.03'!E:E,B37)</f>
        <v>0</v>
      </c>
      <c r="AA37" s="32"/>
      <c r="AB37" s="55"/>
      <c r="AC37" s="42"/>
      <c r="AD37" s="46">
        <f t="shared" ca="1" si="29"/>
        <v>0</v>
      </c>
      <c r="AE37" s="47">
        <f t="shared" ca="1" si="30"/>
        <v>0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>
        <f t="array" aca="1" ref="AL37" ca="1">_xlfn.IFS(R37=0,AE37,R37&lt;0,AE37/-R37,R37&gt;0,AE37/R37)</f>
        <v>0</v>
      </c>
      <c r="AM37" s="50">
        <f t="shared" ca="1" si="36"/>
        <v>0</v>
      </c>
      <c r="AN37" s="51">
        <f t="shared" ca="1" si="37"/>
        <v>0</v>
      </c>
      <c r="AP37" s="53">
        <f t="shared" ca="1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30-31.03'!H:H,'Отчет 30-31.03'!D:D,"Выручка",'Отчет 30-31.03'!E:E,B38)</f>
        <v>0</v>
      </c>
      <c r="Q38" s="39">
        <f ca="1">SUMIFS('Отчет 30-31.03'!H:H,'Отчет 30-31.03'!D:D,"Возврат выручки",'Отчет 30-31.03'!E:E,B38)</f>
        <v>0</v>
      </c>
      <c r="R38" s="40">
        <f t="shared" ca="1" si="24"/>
        <v>0</v>
      </c>
      <c r="S38" s="41">
        <f ca="1">SUMIFS('Отчет 30-31.03'!P:P,'Отчет 30-31.03'!C:C,"Продажи",'Отчет 30-31.03'!E:E,B38)</f>
        <v>0</v>
      </c>
      <c r="T38" s="42">
        <f ca="1">SUMIFS('Отчет 30-31.03'!P:P,'Отчет 30-31.03'!C:C,"Возвраты",'Отчет 30-31.03'!E:E,B38)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30-31.03'!P:P,'Отчет 30-31.03'!C:C,"Вознаграждение Ozon",'Отчет 30-31.03'!E:E,B38)</f>
        <v>0</v>
      </c>
      <c r="Y38" s="45">
        <f t="shared" ca="1" si="28"/>
        <v>0</v>
      </c>
      <c r="Z38" s="42">
        <f ca="1">-SUMIFS('Отчет 30-31.03'!P:P,'Отчет 30-31.03'!C:C,"Услуги доставки",'Отчет 30-31.03'!E:E,B38)</f>
        <v>0</v>
      </c>
      <c r="AA38" s="32"/>
      <c r="AB38" s="55"/>
      <c r="AC38" s="42"/>
      <c r="AD38" s="46">
        <f t="shared" ca="1" si="29"/>
        <v>0</v>
      </c>
      <c r="AE38" s="47">
        <f t="shared" ca="1" si="30"/>
        <v>0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>
        <f t="array" aca="1" ref="AL38" ca="1">_xlfn.IFS(R38=0,AE38,R38&lt;0,AE38/-R38,R38&gt;0,AE38/R38)</f>
        <v>0</v>
      </c>
      <c r="AM38" s="50">
        <f t="shared" ca="1" si="36"/>
        <v>0</v>
      </c>
      <c r="AN38" s="51">
        <f t="shared" ca="1" si="37"/>
        <v>0</v>
      </c>
      <c r="AP38" s="53">
        <f t="shared" ca="1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30-31.03'!H:H,'Отчет 30-31.03'!D:D,"Выручка",'Отчет 30-31.03'!E:E,B39)</f>
        <v>0</v>
      </c>
      <c r="Q39" s="39">
        <f ca="1">SUMIFS('Отчет 30-31.03'!H:H,'Отчет 30-31.03'!D:D,"Возврат выручки",'Отчет 30-31.03'!E:E,B39)</f>
        <v>0</v>
      </c>
      <c r="R39" s="40">
        <f t="shared" ca="1" si="24"/>
        <v>0</v>
      </c>
      <c r="S39" s="41">
        <f ca="1">SUMIFS('Отчет 30-31.03'!P:P,'Отчет 30-31.03'!C:C,"Продажи",'Отчет 30-31.03'!E:E,B39)</f>
        <v>0</v>
      </c>
      <c r="T39" s="42">
        <f ca="1">SUMIFS('Отчет 30-31.03'!P:P,'Отчет 30-31.03'!C:C,"Возвраты",'Отчет 30-31.03'!E:E,B39)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30-31.03'!P:P,'Отчет 30-31.03'!C:C,"Вознаграждение Ozon",'Отчет 30-31.03'!E:E,B39)</f>
        <v>0</v>
      </c>
      <c r="Y39" s="45">
        <f t="shared" ca="1" si="28"/>
        <v>0</v>
      </c>
      <c r="Z39" s="42">
        <f ca="1">-SUMIFS('Отчет 30-31.03'!P:P,'Отчет 30-31.03'!C:C,"Услуги доставки",'Отчет 30-31.03'!E:E,B39)</f>
        <v>0</v>
      </c>
      <c r="AA39" s="32"/>
      <c r="AB39" s="55"/>
      <c r="AC39" s="42"/>
      <c r="AD39" s="46">
        <f t="shared" ca="1" si="29"/>
        <v>0</v>
      </c>
      <c r="AE39" s="47">
        <f t="shared" ca="1" si="30"/>
        <v>0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>
        <f t="array" aca="1" ref="AL39" ca="1">_xlfn.IFS(R39=0,AE39,R39&lt;0,AE39/-R39,R39&gt;0,AE39/R39)</f>
        <v>0</v>
      </c>
      <c r="AM39" s="50">
        <f t="shared" ca="1" si="36"/>
        <v>0</v>
      </c>
      <c r="AN39" s="51">
        <f t="shared" ca="1" si="37"/>
        <v>0</v>
      </c>
      <c r="AP39" s="53">
        <f t="shared" ca="1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30-31.03'!H:H,'Отчет 30-31.03'!D:D,"Выручка",'Отчет 30-31.03'!E:E,B40)</f>
        <v>0</v>
      </c>
      <c r="Q40" s="39">
        <f ca="1">SUMIFS('Отчет 30-31.03'!H:H,'Отчет 30-31.03'!D:D,"Возврат выручки",'Отчет 30-31.03'!E:E,B40)</f>
        <v>0</v>
      </c>
      <c r="R40" s="40">
        <f t="shared" ca="1" si="24"/>
        <v>0</v>
      </c>
      <c r="S40" s="41">
        <f ca="1">SUMIFS('Отчет 30-31.03'!P:P,'Отчет 30-31.03'!C:C,"Продажи",'Отчет 30-31.03'!E:E,B40)</f>
        <v>0</v>
      </c>
      <c r="T40" s="42">
        <f ca="1">SUMIFS('Отчет 30-31.03'!P:P,'Отчет 30-31.03'!C:C,"Возвраты",'Отчет 30-31.03'!E:E,B40)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30-31.03'!P:P,'Отчет 30-31.03'!C:C,"Вознаграждение Ozon",'Отчет 30-31.03'!E:E,B40)</f>
        <v>0</v>
      </c>
      <c r="Y40" s="45">
        <f t="shared" ca="1" si="28"/>
        <v>0</v>
      </c>
      <c r="Z40" s="42">
        <f ca="1">-SUMIFS('Отчет 30-31.03'!P:P,'Отчет 30-31.03'!C:C,"Услуги доставки",'Отчет 30-31.03'!E:E,B40)</f>
        <v>0</v>
      </c>
      <c r="AA40" s="32"/>
      <c r="AB40" s="55"/>
      <c r="AC40" s="42"/>
      <c r="AD40" s="46">
        <f t="shared" ca="1" si="29"/>
        <v>0</v>
      </c>
      <c r="AE40" s="47">
        <f t="shared" ca="1" si="30"/>
        <v>0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>
        <f t="array" aca="1" ref="AL40" ca="1">_xlfn.IFS(R40=0,AE40,R40&lt;0,AE40/-R40,R40&gt;0,AE40/R40)</f>
        <v>0</v>
      </c>
      <c r="AM40" s="50">
        <f t="shared" ca="1" si="36"/>
        <v>0</v>
      </c>
      <c r="AN40" s="51">
        <f t="shared" ca="1" si="37"/>
        <v>0</v>
      </c>
      <c r="AP40" s="53">
        <f t="shared" ca="1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30-31.03'!H:H,'Отчет 30-31.03'!D:D,"Выручка",'Отчет 30-31.03'!E:E,B41)</f>
        <v>0</v>
      </c>
      <c r="Q41" s="39">
        <f ca="1">SUMIFS('Отчет 30-31.03'!H:H,'Отчет 30-31.03'!D:D,"Возврат выручки",'Отчет 30-31.03'!E:E,B41)</f>
        <v>0</v>
      </c>
      <c r="R41" s="40">
        <f t="shared" ca="1" si="24"/>
        <v>0</v>
      </c>
      <c r="S41" s="41">
        <f ca="1">SUMIFS('Отчет 30-31.03'!P:P,'Отчет 30-31.03'!C:C,"Продажи",'Отчет 30-31.03'!E:E,B41)</f>
        <v>0</v>
      </c>
      <c r="T41" s="42">
        <f ca="1">SUMIFS('Отчет 30-31.03'!P:P,'Отчет 30-31.03'!C:C,"Возвраты",'Отчет 30-31.03'!E:E,B41)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30-31.03'!P:P,'Отчет 30-31.03'!C:C,"Вознаграждение Ozon",'Отчет 30-31.03'!E:E,B41)</f>
        <v>0</v>
      </c>
      <c r="Y41" s="45">
        <f t="shared" ca="1" si="28"/>
        <v>0</v>
      </c>
      <c r="Z41" s="42">
        <f ca="1">-SUMIFS('Отчет 30-31.03'!P:P,'Отчет 30-31.03'!C:C,"Услуги доставки",'Отчет 30-31.03'!E:E,B41)</f>
        <v>0</v>
      </c>
      <c r="AA41" s="32"/>
      <c r="AB41" s="55"/>
      <c r="AC41" s="42"/>
      <c r="AD41" s="46">
        <f t="shared" ca="1" si="29"/>
        <v>0</v>
      </c>
      <c r="AE41" s="47">
        <f t="shared" ca="1" si="30"/>
        <v>0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>
        <f t="array" aca="1" ref="AL41" ca="1">_xlfn.IFS(R41=0,AE41,R41&lt;0,AE41/-R41,R41&gt;0,AE41/R41)</f>
        <v>0</v>
      </c>
      <c r="AM41" s="50">
        <f t="shared" ca="1" si="36"/>
        <v>0</v>
      </c>
      <c r="AN41" s="51">
        <f t="shared" ca="1" si="37"/>
        <v>0</v>
      </c>
      <c r="AP41" s="53">
        <f t="shared" ca="1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30-31.03'!H:H,'Отчет 30-31.03'!D:D,"Выручка",'Отчет 30-31.03'!E:E,B42)</f>
        <v>0</v>
      </c>
      <c r="Q42" s="39">
        <f ca="1">SUMIFS('Отчет 30-31.03'!H:H,'Отчет 30-31.03'!D:D,"Возврат выручки",'Отчет 30-31.03'!E:E,B42)</f>
        <v>0</v>
      </c>
      <c r="R42" s="40">
        <f t="shared" ca="1" si="24"/>
        <v>0</v>
      </c>
      <c r="S42" s="41">
        <f ca="1">SUMIFS('Отчет 30-31.03'!P:P,'Отчет 30-31.03'!C:C,"Продажи",'Отчет 30-31.03'!E:E,B42)</f>
        <v>0</v>
      </c>
      <c r="T42" s="42">
        <f ca="1">SUMIFS('Отчет 30-31.03'!P:P,'Отчет 30-31.03'!C:C,"Возвраты",'Отчет 30-31.03'!E:E,B42)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30-31.03'!P:P,'Отчет 30-31.03'!C:C,"Вознаграждение Ozon",'Отчет 30-31.03'!E:E,B42)</f>
        <v>0</v>
      </c>
      <c r="Y42" s="45">
        <f t="shared" ca="1" si="28"/>
        <v>0</v>
      </c>
      <c r="Z42" s="42">
        <f ca="1">-SUMIFS('Отчет 30-31.03'!P:P,'Отчет 30-31.03'!C:C,"Услуги доставки",'Отчет 30-31.03'!E:E,B42)</f>
        <v>0</v>
      </c>
      <c r="AA42" s="32"/>
      <c r="AB42" s="55"/>
      <c r="AC42" s="42"/>
      <c r="AD42" s="46">
        <f t="shared" ca="1" si="29"/>
        <v>0</v>
      </c>
      <c r="AE42" s="47">
        <f t="shared" ca="1" si="30"/>
        <v>0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>
        <f t="array" aca="1" ref="AL42" ca="1">_xlfn.IFS(R42=0,AE42,R42&lt;0,AE42/-R42,R42&gt;0,AE42/R42)</f>
        <v>0</v>
      </c>
      <c r="AM42" s="50">
        <f t="shared" ca="1" si="36"/>
        <v>0</v>
      </c>
      <c r="AN42" s="51">
        <f t="shared" ca="1" si="37"/>
        <v>0</v>
      </c>
      <c r="AP42" s="53">
        <f t="shared" ca="1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30-31.03'!H:H,'Отчет 30-31.03'!D:D,"Выручка",'Отчет 30-31.03'!E:E,B43)</f>
        <v>0</v>
      </c>
      <c r="Q43" s="39">
        <f ca="1">SUMIFS('Отчет 30-31.03'!H:H,'Отчет 30-31.03'!D:D,"Возврат выручки",'Отчет 30-31.03'!E:E,B43)</f>
        <v>0</v>
      </c>
      <c r="R43" s="40">
        <f t="shared" ca="1" si="24"/>
        <v>0</v>
      </c>
      <c r="S43" s="41">
        <f ca="1">SUMIFS('Отчет 30-31.03'!P:P,'Отчет 30-31.03'!C:C,"Продажи",'Отчет 30-31.03'!E:E,B43)</f>
        <v>0</v>
      </c>
      <c r="T43" s="42">
        <f ca="1">SUMIFS('Отчет 30-31.03'!P:P,'Отчет 30-31.03'!C:C,"Возвраты",'Отчет 30-31.03'!E:E,B43)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30-31.03'!P:P,'Отчет 30-31.03'!C:C,"Вознаграждение Ozon",'Отчет 30-31.03'!E:E,B43)</f>
        <v>0</v>
      </c>
      <c r="Y43" s="45">
        <f t="shared" ca="1" si="28"/>
        <v>0</v>
      </c>
      <c r="Z43" s="42">
        <f ca="1">-SUMIFS('Отчет 30-31.03'!P:P,'Отчет 30-31.03'!C:C,"Услуги доставки",'Отчет 30-31.03'!E:E,B43)</f>
        <v>0</v>
      </c>
      <c r="AA43" s="32"/>
      <c r="AB43" s="55"/>
      <c r="AC43" s="42"/>
      <c r="AD43" s="46">
        <f t="shared" ca="1" si="29"/>
        <v>0</v>
      </c>
      <c r="AE43" s="47">
        <f t="shared" ca="1" si="30"/>
        <v>0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>
        <f t="array" aca="1" ref="AL43" ca="1">_xlfn.IFS(R43=0,AE43,R43&lt;0,AE43/-R43,R43&gt;0,AE43/R43)</f>
        <v>0</v>
      </c>
      <c r="AM43" s="50">
        <f t="shared" ca="1" si="36"/>
        <v>0</v>
      </c>
      <c r="AN43" s="51">
        <f t="shared" ca="1" si="37"/>
        <v>0</v>
      </c>
      <c r="AP43" s="53">
        <f t="shared" ca="1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30-31.03'!H:H,'Отчет 30-31.03'!D:D,"Выручка",'Отчет 30-31.03'!E:E,B44)</f>
        <v>0</v>
      </c>
      <c r="Q44" s="39">
        <f ca="1">SUMIFS('Отчет 30-31.03'!H:H,'Отчет 30-31.03'!D:D,"Возврат выручки",'Отчет 30-31.03'!E:E,B44)</f>
        <v>0</v>
      </c>
      <c r="R44" s="40">
        <f t="shared" ca="1" si="24"/>
        <v>0</v>
      </c>
      <c r="S44" s="41">
        <f ca="1">SUMIFS('Отчет 30-31.03'!P:P,'Отчет 30-31.03'!C:C,"Продажи",'Отчет 30-31.03'!E:E,B44)</f>
        <v>0</v>
      </c>
      <c r="T44" s="42">
        <f ca="1">SUMIFS('Отчет 30-31.03'!P:P,'Отчет 30-31.03'!C:C,"Возвраты",'Отчет 30-31.03'!E:E,B44)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30-31.03'!P:P,'Отчет 30-31.03'!C:C,"Вознаграждение Ozon",'Отчет 30-31.03'!E:E,B44)</f>
        <v>0</v>
      </c>
      <c r="Y44" s="45">
        <f t="shared" ca="1" si="28"/>
        <v>0</v>
      </c>
      <c r="Z44" s="42">
        <f ca="1">-SUMIFS('Отчет 30-31.03'!P:P,'Отчет 30-31.03'!C:C,"Услуги доставки",'Отчет 30-31.03'!E:E,B44)</f>
        <v>0</v>
      </c>
      <c r="AA44" s="32"/>
      <c r="AB44" s="55"/>
      <c r="AC44" s="42"/>
      <c r="AD44" s="46">
        <f t="shared" ca="1" si="29"/>
        <v>0</v>
      </c>
      <c r="AE44" s="47">
        <f t="shared" ca="1" si="30"/>
        <v>0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>
        <f t="array" aca="1" ref="AL44" ca="1">_xlfn.IFS(R44=0,AE44,R44&lt;0,AE44/-R44,R44&gt;0,AE44/R44)</f>
        <v>0</v>
      </c>
      <c r="AM44" s="50">
        <f t="shared" ca="1" si="36"/>
        <v>0</v>
      </c>
      <c r="AN44" s="51">
        <f t="shared" ca="1" si="37"/>
        <v>0</v>
      </c>
      <c r="AP44" s="53">
        <f t="shared" ca="1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30-31.03'!H:H,'Отчет 30-31.03'!D:D,"Выручка",'Отчет 30-31.03'!E:E,B45)</f>
        <v>0</v>
      </c>
      <c r="Q45" s="39">
        <f ca="1">SUMIFS('Отчет 30-31.03'!H:H,'Отчет 30-31.03'!D:D,"Возврат выручки",'Отчет 30-31.03'!E:E,B45)</f>
        <v>0</v>
      </c>
      <c r="R45" s="40">
        <f t="shared" ca="1" si="24"/>
        <v>0</v>
      </c>
      <c r="S45" s="41">
        <f ca="1">SUMIFS('Отчет 30-31.03'!P:P,'Отчет 30-31.03'!C:C,"Продажи",'Отчет 30-31.03'!E:E,B45)</f>
        <v>0</v>
      </c>
      <c r="T45" s="42">
        <f ca="1">SUMIFS('Отчет 30-31.03'!P:P,'Отчет 30-31.03'!C:C,"Возвраты",'Отчет 30-31.03'!E:E,B45)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30-31.03'!P:P,'Отчет 30-31.03'!C:C,"Вознаграждение Ozon",'Отчет 30-31.03'!E:E,B45)</f>
        <v>0</v>
      </c>
      <c r="Y45" s="45">
        <f t="shared" ca="1" si="28"/>
        <v>0</v>
      </c>
      <c r="Z45" s="42">
        <f ca="1">-SUMIFS('Отчет 30-31.03'!P:P,'Отчет 30-31.03'!C:C,"Услуги доставки",'Отчет 30-31.03'!E:E,B45)</f>
        <v>0</v>
      </c>
      <c r="AA45" s="32"/>
      <c r="AB45" s="55"/>
      <c r="AC45" s="42"/>
      <c r="AD45" s="46">
        <f t="shared" ca="1" si="29"/>
        <v>0</v>
      </c>
      <c r="AE45" s="47">
        <f t="shared" ca="1" si="30"/>
        <v>0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>
        <f t="array" aca="1" ref="AL45" ca="1">_xlfn.IFS(R45=0,AE45,R45&lt;0,AE45/-R45,R45&gt;0,AE45/R45)</f>
        <v>0</v>
      </c>
      <c r="AM45" s="50">
        <f t="shared" ca="1" si="36"/>
        <v>0</v>
      </c>
      <c r="AN45" s="51">
        <f t="shared" ca="1" si="37"/>
        <v>0</v>
      </c>
      <c r="AP45" s="53">
        <f t="shared" ca="1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30-31.03'!H:H,'Отчет 30-31.03'!D:D,"Выручка",'Отчет 30-31.03'!E:E,B46)</f>
        <v>0</v>
      </c>
      <c r="Q46" s="39">
        <f ca="1">SUMIFS('Отчет 30-31.03'!H:H,'Отчет 30-31.03'!D:D,"Возврат выручки",'Отчет 30-31.03'!E:E,B46)</f>
        <v>0</v>
      </c>
      <c r="R46" s="40">
        <f t="shared" ca="1" si="24"/>
        <v>0</v>
      </c>
      <c r="S46" s="41">
        <f ca="1">SUMIFS('Отчет 30-31.03'!P:P,'Отчет 30-31.03'!C:C,"Продажи",'Отчет 30-31.03'!E:E,B46)</f>
        <v>0</v>
      </c>
      <c r="T46" s="42">
        <f ca="1">SUMIFS('Отчет 30-31.03'!P:P,'Отчет 30-31.03'!C:C,"Возвраты",'Отчет 30-31.03'!E:E,B46)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30-31.03'!P:P,'Отчет 30-31.03'!C:C,"Вознаграждение Ozon",'Отчет 30-31.03'!E:E,B46)</f>
        <v>0</v>
      </c>
      <c r="Y46" s="45">
        <f t="shared" ca="1" si="28"/>
        <v>0</v>
      </c>
      <c r="Z46" s="42">
        <f ca="1">-SUMIFS('Отчет 30-31.03'!P:P,'Отчет 30-31.03'!C:C,"Услуги доставки",'Отчет 30-31.03'!E:E,B46)</f>
        <v>0</v>
      </c>
      <c r="AA46" s="32"/>
      <c r="AB46" s="55"/>
      <c r="AC46" s="42"/>
      <c r="AD46" s="46">
        <f t="shared" ca="1" si="29"/>
        <v>0</v>
      </c>
      <c r="AE46" s="47">
        <f t="shared" ca="1" si="30"/>
        <v>0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>
        <f t="array" aca="1" ref="AL46" ca="1">_xlfn.IFS(R46=0,AE46,R46&lt;0,AE46/-R46,R46&gt;0,AE46/R46)</f>
        <v>0</v>
      </c>
      <c r="AM46" s="50">
        <f t="shared" ca="1" si="36"/>
        <v>0</v>
      </c>
      <c r="AN46" s="51">
        <f t="shared" ca="1" si="37"/>
        <v>0</v>
      </c>
      <c r="AP46" s="53">
        <f t="shared" ca="1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30-31.03'!H:H,'Отчет 30-31.03'!D:D,"Выручка",'Отчет 30-31.03'!E:E,B47)</f>
        <v>0</v>
      </c>
      <c r="Q47" s="39">
        <f ca="1">SUMIFS('Отчет 30-31.03'!H:H,'Отчет 30-31.03'!D:D,"Возврат выручки",'Отчет 30-31.03'!E:E,B47)</f>
        <v>0</v>
      </c>
      <c r="R47" s="40">
        <f t="shared" ca="1" si="24"/>
        <v>0</v>
      </c>
      <c r="S47" s="41">
        <f ca="1">SUMIFS('Отчет 30-31.03'!P:P,'Отчет 30-31.03'!C:C,"Продажи",'Отчет 30-31.03'!E:E,B47)</f>
        <v>0</v>
      </c>
      <c r="T47" s="42">
        <f ca="1">SUMIFS('Отчет 30-31.03'!P:P,'Отчет 30-31.03'!C:C,"Возвраты",'Отчет 30-31.03'!E:E,B47)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30-31.03'!P:P,'Отчет 30-31.03'!C:C,"Вознаграждение Ozon",'Отчет 30-31.03'!E:E,B47)</f>
        <v>0</v>
      </c>
      <c r="Y47" s="45">
        <f t="shared" ca="1" si="28"/>
        <v>0</v>
      </c>
      <c r="Z47" s="42">
        <f ca="1">-SUMIFS('Отчет 30-31.03'!P:P,'Отчет 30-31.03'!C:C,"Услуги доставки",'Отчет 30-31.03'!E:E,B47)</f>
        <v>0</v>
      </c>
      <c r="AA47" s="32"/>
      <c r="AB47" s="55"/>
      <c r="AC47" s="42"/>
      <c r="AD47" s="46">
        <f t="shared" ca="1" si="29"/>
        <v>0</v>
      </c>
      <c r="AE47" s="47">
        <f t="shared" ca="1" si="30"/>
        <v>0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>
        <f t="array" aca="1" ref="AL47" ca="1">_xlfn.IFS(R47=0,AE47,R47&lt;0,AE47/-R47,R47&gt;0,AE47/R47)</f>
        <v>0</v>
      </c>
      <c r="AM47" s="50">
        <f t="shared" ca="1" si="36"/>
        <v>0</v>
      </c>
      <c r="AN47" s="51">
        <f t="shared" ca="1" si="37"/>
        <v>0</v>
      </c>
      <c r="AP47" s="53">
        <f t="shared" ca="1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339">
        <f>AA51-AA26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79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{4DE59960-51E0-48F6-84AD-78238A38A5D8}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{962BF43C-EC0B-4CDE-A9D5-108ECCD8E720}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{80F918E4-C42F-4328-AB04-A1E266C8BE23}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{34E702D3-25F5-4733-9B9B-97B36A3829BB}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{B470B206-6CED-49C3-8E2B-5D8773F4634D}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{007D4B0E-0D93-4AA1-8671-EA7492195808}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{44D9E1DB-1258-4ED1-B852-DAB0137BED2E}</x14:id>
        </ext>
      </extLst>
    </cfRule>
  </conditionalFormatting>
  <conditionalFormatting sqref="P50">
    <cfRule type="cellIs" dxfId="278" priority="31" operator="greaterThan">
      <formula>120</formula>
    </cfRule>
  </conditionalFormatting>
  <conditionalFormatting sqref="Q50">
    <cfRule type="cellIs" dxfId="277" priority="30" operator="greaterThan">
      <formula>120</formula>
    </cfRule>
  </conditionalFormatting>
  <conditionalFormatting sqref="R50">
    <cfRule type="cellIs" dxfId="276" priority="29" operator="greaterThan">
      <formula>120</formula>
    </cfRule>
  </conditionalFormatting>
  <conditionalFormatting sqref="S50">
    <cfRule type="cellIs" dxfId="275" priority="28" operator="greaterThan">
      <formula>120</formula>
    </cfRule>
  </conditionalFormatting>
  <conditionalFormatting sqref="T50">
    <cfRule type="cellIs" dxfId="274" priority="27" operator="greaterThan">
      <formula>120</formula>
    </cfRule>
  </conditionalFormatting>
  <conditionalFormatting sqref="U50">
    <cfRule type="cellIs" dxfId="273" priority="26" operator="greaterThan">
      <formula>120</formula>
    </cfRule>
  </conditionalFormatting>
  <conditionalFormatting sqref="W50">
    <cfRule type="cellIs" dxfId="272" priority="25" operator="greaterThan">
      <formula>120</formula>
    </cfRule>
  </conditionalFormatting>
  <conditionalFormatting sqref="X50">
    <cfRule type="cellIs" dxfId="271" priority="24" operator="greaterThan">
      <formula>120</formula>
    </cfRule>
  </conditionalFormatting>
  <conditionalFormatting sqref="Z50">
    <cfRule type="cellIs" dxfId="27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{6FB372DA-24C6-4C1D-ADF5-05C1124103BA}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{92D8A926-78B8-4E85-B214-1BDAAD8D1E21}</x14:id>
        </ext>
      </extLst>
    </cfRule>
  </conditionalFormatting>
  <conditionalFormatting sqref="J8:J9">
    <cfRule type="cellIs" dxfId="26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{016A7DF8-2E6F-4178-97D6-40F1F189375F}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{B4BA42B8-3788-4A98-B98D-05F538FEE0DD}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{B55E5923-E395-4272-B894-DDC5DD4EDBEF}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{0E8B361A-187D-436C-AD2D-9AED21B5745F}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{D5F5D4C9-EF58-4135-BCA0-371E45EBCF0C}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{916366D1-B407-42B7-9509-E32694B36EFE}</x14:id>
        </ext>
      </extLst>
    </cfRule>
  </conditionalFormatting>
  <conditionalFormatting sqref="N50">
    <cfRule type="cellIs" dxfId="268" priority="13" operator="between">
      <formula>0.000001</formula>
      <formula>25</formula>
    </cfRule>
  </conditionalFormatting>
  <conditionalFormatting sqref="V1 V52:V1048576">
    <cfRule type="cellIs" dxfId="26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{C58EE226-4AD1-482E-A57F-C3FA5A3FE100}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{5BBFA4F8-0064-4F9E-810A-C02434872183}</x14:id>
        </ext>
      </extLst>
    </cfRule>
  </conditionalFormatting>
  <conditionalFormatting sqref="V50">
    <cfRule type="cellIs" dxfId="26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{5564CB28-C4A4-4DD4-8328-6B04A1F8738B}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{35CC4AA1-3D21-4D55-A984-31FDD8371189}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{F8C8C19B-007F-40DF-9306-E8599B4A9CEF}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{A5D9DE0D-7B8A-481B-8F94-4B45C30BA19E}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{A8F0B8AC-931E-42B7-BD4C-95A5E599AFBF}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{12BE5BA9-9909-4B08-9B71-CF028FC6B472}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{16337B6B-2C2E-4AE3-B7E8-FBD83C08C74F}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{184BBF74-265C-482F-9CDC-074698596820}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59960-51E0-48F6-84AD-78238A38A5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62BF43C-EC0B-4CDE-A9D5-108ECCD8E7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0F918E4-C42F-4328-AB04-A1E266C8BE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4E702D3-25F5-4733-9B9B-97B36A382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B470B206-6CED-49C3-8E2B-5D8773F46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07D4B0E-0D93-4AA1-8671-EA7492195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4D9E1DB-1258-4ED1-B852-DAB0137BE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FB372DA-24C6-4C1D-ADF5-05C1124103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2D8A926-78B8-4E85-B214-1BDAAD8D1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6A7DF8-2E6F-4178-97D6-40F1F1893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4BA42B8-3788-4A98-B98D-05F538FEE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55E5923-E395-4272-B894-DDC5DD4ED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E8B361A-187D-436C-AD2D-9AED21B57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5F5D4C9-EF58-4135-BCA0-371E45EBC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16366D1-B407-42B7-9509-E32694B36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58EE226-4AD1-482E-A57F-C3FA5A3FE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BBFA4F8-0064-4F9E-810A-C02434872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564CB28-C4A4-4DD4-8328-6B04A1F87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5CC4AA1-3D21-4D55-A984-31FDD83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8C8C19B-007F-40DF-9306-E8599B4A9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5D9DE0D-7B8A-481B-8F94-4B45C30BA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8F0B8AC-931E-42B7-BD4C-95A5E599A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2BE5BA9-9909-4B08-9B71-CF028FC6B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16337B6B-2C2E-4AE3-B7E8-FBD83C08C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84BBF74-265C-482F-9CDC-074698596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68FE-8328-4CE1-B3CB-AD69925CA9A2}">
  <dimension ref="A1:AZ57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2927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185298+1565</f>
        <v>186863</v>
      </c>
      <c r="AE1" s="325">
        <f>U51/AD1</f>
        <v>2.1448975987755725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453</v>
      </c>
      <c r="D3" s="33"/>
      <c r="E3" s="33"/>
      <c r="F3" s="33"/>
      <c r="G3" s="34"/>
      <c r="H3" s="35">
        <v>142.97999999999999</v>
      </c>
      <c r="I3" s="33">
        <f t="shared" ref="I3:I24" si="0">C3*H3</f>
        <v>64769.939999999995</v>
      </c>
      <c r="J3" s="36"/>
      <c r="K3" s="32">
        <v>189</v>
      </c>
      <c r="L3" s="36"/>
      <c r="M3" s="36"/>
      <c r="N3" s="37">
        <f>K3/$O$1</f>
        <v>27</v>
      </c>
      <c r="O3" s="38">
        <f>R3/$O$1</f>
        <v>12</v>
      </c>
      <c r="P3" s="39">
        <f>SUMIFS('Отчет 23-29.03'!H:H,'Отчет 23-29.03'!D:D,"Выручка",'Отчет 23-29.03'!E:E,B3)</f>
        <v>86</v>
      </c>
      <c r="Q3" s="39">
        <f>SUMIFS('Отчет 23-29.03'!H:H,'Отчет 23-29.03'!D:D,"Возврат выручки",'Отчет 23-29.03'!E:E,B3)</f>
        <v>2</v>
      </c>
      <c r="R3" s="40">
        <f t="shared" ref="R3:R24" si="1">P3-Q3</f>
        <v>84</v>
      </c>
      <c r="S3" s="41">
        <f>SUMIFS('Отчет 23-29.03'!P:P,'Отчет 23-29.03'!C:C,"Продажи",'Отчет 23-29.03'!E:E,B3)</f>
        <v>239549.99999999974</v>
      </c>
      <c r="T3" s="42">
        <f>SUMIFS('Отчет 23-29.03'!P:P,'Отчет 23-29.03'!C:C,"Возвраты",'Отчет 23-29.03'!E:E,B3)</f>
        <v>-5500</v>
      </c>
      <c r="U3" s="40">
        <f t="shared" ref="U3:U24" si="2">S3+T3</f>
        <v>234049.99999999974</v>
      </c>
      <c r="V3" s="43">
        <f>U3/$U$51</f>
        <v>0.58395417188536947</v>
      </c>
      <c r="W3" s="44">
        <f t="shared" ref="W3:W24" si="3">R3*H3</f>
        <v>12010.32</v>
      </c>
      <c r="X3" s="42">
        <f>-SUMIFS('Отчет 23-29.03'!P:P,'Отчет 23-29.03'!C:C,"Вознаграждение Ozon",'Отчет 23-29.03'!E:E,B3)</f>
        <v>100641.5</v>
      </c>
      <c r="Y3" s="45">
        <f t="shared" ref="Y3:Y24" si="4">IF(U3=0,0,X3/U3)</f>
        <v>0.43000000000000049</v>
      </c>
      <c r="Z3" s="42">
        <f>-SUMIFS('Отчет 23-29.03'!P:P,'Отчет 23-29.03'!C:C,"Услуги доставки",'Отчет 23-29.03'!E:E,B3)</f>
        <v>20533.050000000076</v>
      </c>
      <c r="AA3" s="32">
        <v>35687.852530000004</v>
      </c>
      <c r="AB3" s="42"/>
      <c r="AC3" s="42"/>
      <c r="AD3" s="46">
        <f>IFERROR(U3*1%/$AE$1,0)</f>
        <v>1091.1942842101578</v>
      </c>
      <c r="AE3" s="47">
        <f t="shared" ref="AE3:AE24" si="5">U3-W3-X3-Z3-AA3-AB3-AC3-AD3</f>
        <v>64086.083185789495</v>
      </c>
      <c r="AF3" s="46"/>
      <c r="AG3" s="48">
        <f t="shared" ref="AG3:AG24" si="6">IF(R3=0,0,U3/R3)</f>
        <v>2786.3095238095207</v>
      </c>
      <c r="AH3" s="49">
        <f t="shared" ref="AH3:AH24" si="7">H3</f>
        <v>142.97999999999999</v>
      </c>
      <c r="AI3" s="49">
        <f t="shared" ref="AI3:AI24" si="8">IF(R3=0,0,X3/R3)</f>
        <v>1198.1130952380952</v>
      </c>
      <c r="AJ3" s="49">
        <f t="shared" ref="AJ3:AJ24" si="9">IF(P3=0,Z3/1,Z3/P3)</f>
        <v>238.75639534883808</v>
      </c>
      <c r="AK3" s="49">
        <f t="shared" ref="AK3:AK24" si="10">IF(P3=0,0,AA3/P3)</f>
        <v>414.97502941860472</v>
      </c>
      <c r="AL3" s="49">
        <f>_xlfn.IFS(R3=0,AE3,R3&lt;0,AE3/-R3,R3&gt;0,AE3/R3)</f>
        <v>762.92956173558923</v>
      </c>
      <c r="AM3" s="50">
        <f t="shared" ref="AM3:AM24" si="11">IF(AG3=0,0,AL3/AG3)</f>
        <v>0.27381364317790885</v>
      </c>
      <c r="AN3" s="51">
        <f t="shared" ref="AN3:AN24" si="12">IF(AH3=0,0,AL3/AH3)</f>
        <v>5.3359180426324615</v>
      </c>
      <c r="AP3" s="53">
        <f t="shared" ref="AP3:AP24" si="13">AL3*C3</f>
        <v>345607.0914662219</v>
      </c>
    </row>
    <row r="4" spans="1:42">
      <c r="A4" s="30">
        <v>2638638550</v>
      </c>
      <c r="B4" s="31" t="s">
        <v>39</v>
      </c>
      <c r="C4" s="32">
        <v>450</v>
      </c>
      <c r="D4" s="33"/>
      <c r="E4" s="33"/>
      <c r="F4" s="33"/>
      <c r="G4" s="34"/>
      <c r="H4" s="35">
        <v>123.09</v>
      </c>
      <c r="I4" s="33">
        <f t="shared" si="0"/>
        <v>55390.5</v>
      </c>
      <c r="J4" s="36"/>
      <c r="K4" s="32">
        <v>13</v>
      </c>
      <c r="L4" s="36"/>
      <c r="M4" s="36"/>
      <c r="N4" s="37">
        <f t="shared" ref="N4:N24" si="14">K4/$O$1</f>
        <v>1.8571428571428572</v>
      </c>
      <c r="O4" s="38">
        <f t="shared" ref="O4:O24" si="15">R4/$O$1</f>
        <v>0.8571428571428571</v>
      </c>
      <c r="P4" s="39">
        <f>SUMIFS('Отчет 23-29.03'!H:H,'Отчет 23-29.03'!D:D,"Выручка",'Отчет 23-29.03'!E:E,B4)</f>
        <v>6</v>
      </c>
      <c r="Q4" s="39">
        <f>SUMIFS('Отчет 23-29.03'!H:H,'Отчет 23-29.03'!D:D,"Возврат выручки",'Отчет 23-29.03'!E:E,B4)</f>
        <v>0</v>
      </c>
      <c r="R4" s="40">
        <f t="shared" si="1"/>
        <v>6</v>
      </c>
      <c r="S4" s="41">
        <f>SUMIFS('Отчет 23-29.03'!P:P,'Отчет 23-29.03'!C:C,"Продажи",'Отчет 23-29.03'!E:E,B4)</f>
        <v>16550</v>
      </c>
      <c r="T4" s="42">
        <f>SUMIFS('Отчет 23-29.03'!P:P,'Отчет 23-29.03'!C:C,"Возвраты",'Отчет 23-29.03'!E:E,B4)</f>
        <v>0</v>
      </c>
      <c r="U4" s="40">
        <f t="shared" si="2"/>
        <v>16550</v>
      </c>
      <c r="V4" s="43">
        <f t="shared" ref="V4:V24" si="16">U4/$U$51</f>
        <v>4.1292209120712992E-2</v>
      </c>
      <c r="W4" s="44">
        <f t="shared" si="3"/>
        <v>738.54</v>
      </c>
      <c r="X4" s="42">
        <f>-SUMIFS('Отчет 23-29.03'!P:P,'Отчет 23-29.03'!C:C,"Вознаграждение Ozon",'Отчет 23-29.03'!E:E,B4)</f>
        <v>7116.5</v>
      </c>
      <c r="Y4" s="45">
        <f t="shared" si="4"/>
        <v>0.43</v>
      </c>
      <c r="Z4" s="42">
        <f>-SUMIFS('Отчет 23-29.03'!P:P,'Отчет 23-29.03'!C:C,"Услуги доставки",'Отчет 23-29.03'!E:E,B4)</f>
        <v>1616.2899999999997</v>
      </c>
      <c r="AA4" s="32">
        <v>1667.1128940000001</v>
      </c>
      <c r="AB4" s="42"/>
      <c r="AC4" s="42"/>
      <c r="AD4" s="46">
        <f t="shared" ref="AD4:AD24" si="17">IFERROR(U4*1%/$AE$1,0)</f>
        <v>77.15986072923792</v>
      </c>
      <c r="AE4" s="47">
        <f t="shared" si="5"/>
        <v>5334.3972452707612</v>
      </c>
      <c r="AF4" s="46"/>
      <c r="AG4" s="48">
        <f t="shared" si="6"/>
        <v>2758.3333333333335</v>
      </c>
      <c r="AH4" s="49">
        <f t="shared" si="7"/>
        <v>123.09</v>
      </c>
      <c r="AI4" s="49">
        <f t="shared" si="8"/>
        <v>1186.0833333333333</v>
      </c>
      <c r="AJ4" s="49">
        <f t="shared" si="9"/>
        <v>269.3816666666666</v>
      </c>
      <c r="AK4" s="49">
        <f t="shared" si="10"/>
        <v>277.852149</v>
      </c>
      <c r="AL4" s="49">
        <f t="array" ref="AL4">_xlfn.IFS(R4=0,AE4,R4&lt;0,AE4/-R4,R4&gt;0,AE4/R4)</f>
        <v>889.06620754512687</v>
      </c>
      <c r="AM4" s="50">
        <f t="shared" si="11"/>
        <v>0.32232007524294626</v>
      </c>
      <c r="AN4" s="51">
        <f t="shared" si="12"/>
        <v>7.2228955036568925</v>
      </c>
      <c r="AP4" s="53">
        <f t="shared" si="13"/>
        <v>400079.79339530709</v>
      </c>
    </row>
    <row r="5" spans="1:42">
      <c r="A5" s="30">
        <v>2638691131</v>
      </c>
      <c r="B5" s="31" t="s">
        <v>40</v>
      </c>
      <c r="C5" s="32">
        <v>478</v>
      </c>
      <c r="D5" s="33"/>
      <c r="E5" s="33"/>
      <c r="F5" s="33"/>
      <c r="G5" s="34"/>
      <c r="H5" s="35">
        <v>123.09</v>
      </c>
      <c r="I5" s="54">
        <f t="shared" si="0"/>
        <v>58837.020000000004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10150</v>
      </c>
      <c r="T5" s="42">
        <f>SUMIFS('Отчет 23-29.03'!P:P,'Отчет 23-29.03'!C:C,"Возвраты",'Отчет 23-29.03'!E:E,B5)</f>
        <v>0</v>
      </c>
      <c r="U5" s="40">
        <f t="shared" si="2"/>
        <v>10150</v>
      </c>
      <c r="V5" s="43">
        <f t="shared" si="16"/>
        <v>2.5324224929017335E-2</v>
      </c>
      <c r="W5" s="44">
        <f t="shared" si="3"/>
        <v>492.36</v>
      </c>
      <c r="X5" s="42">
        <f>-SUMIFS('Отчет 23-29.03'!P:P,'Отчет 23-29.03'!C:C,"Вознаграждение Ozon",'Отчет 23-29.03'!E:E,B5)</f>
        <v>4364.5</v>
      </c>
      <c r="Y5" s="45">
        <f t="shared" si="4"/>
        <v>0.43</v>
      </c>
      <c r="Z5" s="42">
        <f>-SUMIFS('Отчет 23-29.03'!P:P,'Отчет 23-29.03'!C:C,"Услуги доставки",'Отчет 23-29.03'!E:E,B5)</f>
        <v>1217.3799999999999</v>
      </c>
      <c r="AA5" s="32">
        <v>2340.3447139999998</v>
      </c>
      <c r="AB5" s="55"/>
      <c r="AC5" s="42"/>
      <c r="AD5" s="46">
        <f t="shared" si="17"/>
        <v>47.321606429109657</v>
      </c>
      <c r="AE5" s="47">
        <f t="shared" si="5"/>
        <v>1688.0936795708899</v>
      </c>
      <c r="AF5" s="46"/>
      <c r="AG5" s="48">
        <f t="shared" si="6"/>
        <v>2537.5</v>
      </c>
      <c r="AH5" s="49">
        <f t="shared" si="7"/>
        <v>123.09</v>
      </c>
      <c r="AI5" s="49">
        <f t="shared" si="8"/>
        <v>1091.125</v>
      </c>
      <c r="AJ5" s="49">
        <f t="shared" si="9"/>
        <v>304.34499999999997</v>
      </c>
      <c r="AK5" s="49">
        <f t="shared" si="10"/>
        <v>585.08617849999996</v>
      </c>
      <c r="AL5" s="49">
        <f t="array" ref="AL5">_xlfn.IFS(R5=0,AE5,R5&lt;0,AE5/-R5,R5&gt;0,AE5/R5)</f>
        <v>422.02341989272247</v>
      </c>
      <c r="AM5" s="50">
        <f t="shared" si="11"/>
        <v>0.16631464823358522</v>
      </c>
      <c r="AN5" s="51">
        <f t="shared" si="12"/>
        <v>3.4285760004283246</v>
      </c>
      <c r="AP5" s="53">
        <f t="shared" si="13"/>
        <v>201727.19470872133</v>
      </c>
    </row>
    <row r="6" spans="1:42">
      <c r="A6" s="30">
        <v>2638382749</v>
      </c>
      <c r="B6" s="31" t="s">
        <v>41</v>
      </c>
      <c r="C6" s="32">
        <v>968</v>
      </c>
      <c r="D6" s="33"/>
      <c r="E6" s="33"/>
      <c r="F6" s="33"/>
      <c r="G6" s="34"/>
      <c r="H6" s="35">
        <v>123.09</v>
      </c>
      <c r="I6" s="54">
        <f t="shared" si="0"/>
        <v>119151.12000000001</v>
      </c>
      <c r="J6" s="36"/>
      <c r="K6" s="32">
        <v>21</v>
      </c>
      <c r="L6" s="36"/>
      <c r="M6" s="36"/>
      <c r="N6" s="37">
        <f t="shared" si="14"/>
        <v>3</v>
      </c>
      <c r="O6" s="38">
        <f t="shared" si="15"/>
        <v>1.8571428571428572</v>
      </c>
      <c r="P6" s="39">
        <f>SUMIFS('Отчет 23-29.03'!H:H,'Отчет 23-29.03'!D:D,"Выручка",'Отчет 23-29.03'!E:E,B6)</f>
        <v>14</v>
      </c>
      <c r="Q6" s="39">
        <f>SUMIFS('Отчет 23-29.03'!H:H,'Отчет 23-29.03'!D:D,"Возврат выручки",'Отчет 23-29.03'!E:E,B6)</f>
        <v>1</v>
      </c>
      <c r="R6" s="40">
        <f t="shared" si="1"/>
        <v>13</v>
      </c>
      <c r="S6" s="41">
        <f>SUMIFS('Отчет 23-29.03'!P:P,'Отчет 23-29.03'!C:C,"Продажи",'Отчет 23-29.03'!E:E,B6)</f>
        <v>38000</v>
      </c>
      <c r="T6" s="42">
        <f>SUMIFS('Отчет 23-29.03'!P:P,'Отчет 23-29.03'!C:C,"Возвраты",'Отчет 23-29.03'!E:E,B6)</f>
        <v>-2650</v>
      </c>
      <c r="U6" s="40">
        <f t="shared" si="2"/>
        <v>35350</v>
      </c>
      <c r="V6" s="43">
        <f t="shared" si="16"/>
        <v>8.8198162683818998E-2</v>
      </c>
      <c r="W6" s="44">
        <f t="shared" si="3"/>
        <v>1600.17</v>
      </c>
      <c r="X6" s="42">
        <f>-SUMIFS('Отчет 23-29.03'!P:P,'Отчет 23-29.03'!C:C,"Вознаграждение Ozon",'Отчет 23-29.03'!E:E,B6)</f>
        <v>15200.5</v>
      </c>
      <c r="Y6" s="45">
        <f t="shared" si="4"/>
        <v>0.43</v>
      </c>
      <c r="Z6" s="42">
        <f>-SUMIFS('Отчет 23-29.03'!P:P,'Отчет 23-29.03'!C:C,"Услуги доставки",'Отчет 23-29.03'!E:E,B6)</f>
        <v>3559.2699999999995</v>
      </c>
      <c r="AA6" s="32">
        <v>7996.6042809999999</v>
      </c>
      <c r="AB6" s="55"/>
      <c r="AC6" s="42"/>
      <c r="AD6" s="46">
        <f t="shared" si="17"/>
        <v>164.80973273586469</v>
      </c>
      <c r="AE6" s="47">
        <f t="shared" si="5"/>
        <v>6828.6459862641368</v>
      </c>
      <c r="AF6" s="46"/>
      <c r="AG6" s="48">
        <f t="shared" si="6"/>
        <v>2719.2307692307691</v>
      </c>
      <c r="AH6" s="49">
        <f t="shared" si="7"/>
        <v>123.09</v>
      </c>
      <c r="AI6" s="49">
        <f t="shared" si="8"/>
        <v>1169.2692307692307</v>
      </c>
      <c r="AJ6" s="49">
        <f t="shared" si="9"/>
        <v>254.23357142857139</v>
      </c>
      <c r="AK6" s="49">
        <f t="shared" si="10"/>
        <v>571.18602007142852</v>
      </c>
      <c r="AL6" s="49">
        <f t="array" ref="AL6">_xlfn.IFS(R6=0,AE6,R6&lt;0,AE6/-R6,R6&gt;0,AE6/R6)</f>
        <v>525.28046048185672</v>
      </c>
      <c r="AM6" s="50">
        <f t="shared" si="11"/>
        <v>0.19317244657041407</v>
      </c>
      <c r="AN6" s="51">
        <f t="shared" si="12"/>
        <v>4.267450324818074</v>
      </c>
      <c r="AP6" s="53">
        <f t="shared" si="13"/>
        <v>508471.48574643733</v>
      </c>
    </row>
    <row r="7" spans="1:42">
      <c r="A7" s="30">
        <v>2638569317</v>
      </c>
      <c r="B7" s="31" t="s">
        <v>42</v>
      </c>
      <c r="C7" s="32">
        <v>768</v>
      </c>
      <c r="D7" s="33"/>
      <c r="E7" s="33"/>
      <c r="F7" s="33"/>
      <c r="G7" s="34"/>
      <c r="H7" s="35">
        <v>117.24</v>
      </c>
      <c r="I7" s="54">
        <f t="shared" si="0"/>
        <v>90040.319999999992</v>
      </c>
      <c r="J7" s="36"/>
      <c r="K7" s="32">
        <v>19</v>
      </c>
      <c r="L7" s="36"/>
      <c r="M7" s="36"/>
      <c r="N7" s="37">
        <f t="shared" si="14"/>
        <v>2.7142857142857144</v>
      </c>
      <c r="O7" s="38">
        <f t="shared" si="15"/>
        <v>0.42857142857142855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1</v>
      </c>
      <c r="R7" s="40">
        <f t="shared" si="1"/>
        <v>3</v>
      </c>
      <c r="S7" s="41">
        <f>SUMIFS('Отчет 23-29.03'!P:P,'Отчет 23-29.03'!C:C,"Продажи",'Отчет 23-29.03'!E:E,B7)</f>
        <v>10900</v>
      </c>
      <c r="T7" s="42">
        <f>SUMIFS('Отчет 23-29.03'!P:P,'Отчет 23-29.03'!C:C,"Возвраты",'Отчет 23-29.03'!E:E,B7)</f>
        <v>-2650</v>
      </c>
      <c r="U7" s="40">
        <f t="shared" si="2"/>
        <v>8250</v>
      </c>
      <c r="V7" s="43">
        <f t="shared" si="16"/>
        <v>2.0583729622107687E-2</v>
      </c>
      <c r="W7" s="44">
        <f t="shared" si="3"/>
        <v>351.71999999999997</v>
      </c>
      <c r="X7" s="42">
        <f>-SUMIFS('Отчет 23-29.03'!P:P,'Отчет 23-29.03'!C:C,"Вознаграждение Ozon",'Отчет 23-29.03'!E:E,B7)</f>
        <v>3547.5</v>
      </c>
      <c r="Y7" s="45">
        <f t="shared" si="4"/>
        <v>0.43</v>
      </c>
      <c r="Z7" s="42">
        <f>-SUMIFS('Отчет 23-29.03'!P:P,'Отчет 23-29.03'!C:C,"Услуги доставки",'Отчет 23-29.03'!E:E,B7)</f>
        <v>1237.4199999999998</v>
      </c>
      <c r="AA7" s="32">
        <v>2547.8521639999999</v>
      </c>
      <c r="AB7" s="55"/>
      <c r="AC7" s="42"/>
      <c r="AD7" s="46">
        <f t="shared" si="17"/>
        <v>38.463374683759085</v>
      </c>
      <c r="AE7" s="47">
        <f t="shared" si="5"/>
        <v>527.0444613162407</v>
      </c>
      <c r="AF7" s="46"/>
      <c r="AG7" s="48">
        <f t="shared" si="6"/>
        <v>2750</v>
      </c>
      <c r="AH7" s="49">
        <f t="shared" si="7"/>
        <v>117.24</v>
      </c>
      <c r="AI7" s="49">
        <f t="shared" si="8"/>
        <v>1182.5</v>
      </c>
      <c r="AJ7" s="49">
        <f t="shared" si="9"/>
        <v>309.35499999999996</v>
      </c>
      <c r="AK7" s="49">
        <f t="shared" si="10"/>
        <v>636.96304099999998</v>
      </c>
      <c r="AL7" s="49">
        <f t="array" ref="AL7">_xlfn.IFS(R7=0,AE7,R7&lt;0,AE7/-R7,R7&gt;0,AE7/R7)</f>
        <v>175.68148710541357</v>
      </c>
      <c r="AM7" s="50">
        <f t="shared" si="11"/>
        <v>6.3884177129241299E-2</v>
      </c>
      <c r="AN7" s="51">
        <f t="shared" si="12"/>
        <v>1.4984773721034934</v>
      </c>
      <c r="AP7" s="53">
        <f t="shared" si="13"/>
        <v>134923.38209695762</v>
      </c>
    </row>
    <row r="8" spans="1:42">
      <c r="A8" s="30">
        <v>3064334128</v>
      </c>
      <c r="B8" s="31" t="s">
        <v>43</v>
      </c>
      <c r="C8" s="32">
        <v>676</v>
      </c>
      <c r="D8" s="33"/>
      <c r="E8" s="33"/>
      <c r="F8" s="33"/>
      <c r="G8" s="34"/>
      <c r="H8" s="35">
        <v>123</v>
      </c>
      <c r="I8" s="54">
        <f t="shared" si="0"/>
        <v>83148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</v>
      </c>
      <c r="P8" s="39">
        <f>SUMIFS('Отчет 23-29.03'!H:H,'Отчет 23-29.03'!D:D,"Выручка",'Отчет 23-29.03'!E:E,B8)</f>
        <v>0</v>
      </c>
      <c r="Q8" s="39">
        <f>SUMIFS('Отчет 23-29.03'!H:H,'Отчет 23-29.03'!D:D,"Возврат выручки",'Отчет 23-29.03'!E:E,B8)</f>
        <v>0</v>
      </c>
      <c r="R8" s="40">
        <f t="shared" si="1"/>
        <v>0</v>
      </c>
      <c r="S8" s="41">
        <f>SUMIFS('Отчет 23-29.03'!P:P,'Отчет 23-29.03'!C:C,"Продажи",'Отчет 23-29.03'!E:E,B8)</f>
        <v>0</v>
      </c>
      <c r="T8" s="42">
        <f>SUMIFS('Отчет 23-29.03'!P:P,'Отчет 23-29.03'!C:C,"Возвраты",'Отчет 23-29.03'!E:E,B8)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23-29.03'!P:P,'Отчет 23-29.03'!C:C,"Вознаграждение Ozon",'Отчет 23-29.03'!E:E,B8)</f>
        <v>0</v>
      </c>
      <c r="Y8" s="45">
        <f t="shared" si="4"/>
        <v>0</v>
      </c>
      <c r="Z8" s="42">
        <f>-SUMIFS('Отчет 23-29.03'!P:P,'Отчет 23-29.03'!C:C,"Услуги доставки",'Отчет 23-29.03'!E:E,B8)</f>
        <v>0</v>
      </c>
      <c r="AA8" s="32">
        <v>65.683221000000003</v>
      </c>
      <c r="AB8" s="55"/>
      <c r="AC8" s="42"/>
      <c r="AD8" s="46">
        <f t="shared" si="17"/>
        <v>0</v>
      </c>
      <c r="AE8" s="47">
        <f t="shared" si="5"/>
        <v>-65.683221000000003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-65.683221000000003</v>
      </c>
      <c r="AM8" s="50">
        <f t="shared" si="11"/>
        <v>0</v>
      </c>
      <c r="AN8" s="51">
        <f t="shared" si="12"/>
        <v>-0.53400992682926829</v>
      </c>
      <c r="AP8" s="53">
        <f t="shared" si="13"/>
        <v>-44401.857395999999</v>
      </c>
    </row>
    <row r="9" spans="1:42">
      <c r="A9" s="30">
        <v>3064334311</v>
      </c>
      <c r="B9" s="31" t="s">
        <v>44</v>
      </c>
      <c r="C9" s="32">
        <v>637</v>
      </c>
      <c r="D9" s="33"/>
      <c r="E9" s="33"/>
      <c r="F9" s="33"/>
      <c r="G9" s="34"/>
      <c r="H9" s="35">
        <v>123</v>
      </c>
      <c r="I9" s="54">
        <f t="shared" si="0"/>
        <v>78351</v>
      </c>
      <c r="J9" s="36"/>
      <c r="K9" s="32">
        <v>15</v>
      </c>
      <c r="L9" s="36"/>
      <c r="M9" s="36"/>
      <c r="N9" s="37">
        <f t="shared" si="14"/>
        <v>2.1428571428571428</v>
      </c>
      <c r="O9" s="38">
        <f t="shared" si="15"/>
        <v>0.7142857142857143</v>
      </c>
      <c r="P9" s="39">
        <f>SUMIFS('Отчет 23-29.03'!H:H,'Отчет 23-29.03'!D:D,"Выручка",'Отчет 23-29.03'!E:E,B9)</f>
        <v>5</v>
      </c>
      <c r="Q9" s="39">
        <f>SUMIFS('Отчет 23-29.03'!H:H,'Отчет 23-29.03'!D:D,"Возврат выручки",'Отчет 23-29.03'!E:E,B9)</f>
        <v>0</v>
      </c>
      <c r="R9" s="40">
        <f t="shared" si="1"/>
        <v>5</v>
      </c>
      <c r="S9" s="41">
        <f>SUMIFS('Отчет 23-29.03'!P:P,'Отчет 23-29.03'!C:C,"Продажи",'Отчет 23-29.03'!E:E,B9)</f>
        <v>12800.000000000002</v>
      </c>
      <c r="T9" s="42">
        <f>SUMIFS('Отчет 23-29.03'!P:P,'Отчет 23-29.03'!C:C,"Возвраты",'Отчет 23-29.03'!E:E,B9)</f>
        <v>0</v>
      </c>
      <c r="U9" s="40">
        <f t="shared" si="2"/>
        <v>12800.000000000002</v>
      </c>
      <c r="V9" s="43">
        <f t="shared" si="16"/>
        <v>3.1935968383391321E-2</v>
      </c>
      <c r="W9" s="44">
        <f t="shared" si="3"/>
        <v>615</v>
      </c>
      <c r="X9" s="42">
        <f>-SUMIFS('Отчет 23-29.03'!P:P,'Отчет 23-29.03'!C:C,"Вознаграждение Ozon",'Отчет 23-29.03'!E:E,B9)</f>
        <v>5504</v>
      </c>
      <c r="Y9" s="45">
        <f t="shared" si="4"/>
        <v>0.42999999999999994</v>
      </c>
      <c r="Z9" s="42">
        <f>-SUMIFS('Отчет 23-29.03'!P:P,'Отчет 23-29.03'!C:C,"Услуги доставки",'Отчет 23-29.03'!E:E,B9)</f>
        <v>1282.5899999999999</v>
      </c>
      <c r="AA9" s="32">
        <v>2778.9576139999999</v>
      </c>
      <c r="AB9" s="55"/>
      <c r="AC9" s="42"/>
      <c r="AD9" s="46">
        <f t="shared" si="17"/>
        <v>59.676508600256525</v>
      </c>
      <c r="AE9" s="47">
        <f t="shared" si="5"/>
        <v>2559.7758773997452</v>
      </c>
      <c r="AF9" s="46"/>
      <c r="AG9" s="48">
        <f t="shared" si="6"/>
        <v>2560.0000000000005</v>
      </c>
      <c r="AH9" s="49">
        <f t="shared" si="7"/>
        <v>123</v>
      </c>
      <c r="AI9" s="49">
        <f t="shared" si="8"/>
        <v>1100.8</v>
      </c>
      <c r="AJ9" s="49">
        <f t="shared" si="9"/>
        <v>256.51799999999997</v>
      </c>
      <c r="AK9" s="49">
        <f t="shared" si="10"/>
        <v>555.79152279999994</v>
      </c>
      <c r="AL9" s="49">
        <f t="array" ref="AL9">_xlfn.IFS(R9=0,AE9,R9&lt;0,AE9/-R9,R9&gt;0,AE9/R9)</f>
        <v>511.95517547994905</v>
      </c>
      <c r="AM9" s="50">
        <f t="shared" si="11"/>
        <v>0.19998249042185506</v>
      </c>
      <c r="AN9" s="51">
        <f t="shared" si="12"/>
        <v>4.1622371990239762</v>
      </c>
      <c r="AP9" s="53">
        <f t="shared" si="13"/>
        <v>326115.44678072754</v>
      </c>
    </row>
    <row r="10" spans="1:42">
      <c r="A10" s="30">
        <v>2638291563</v>
      </c>
      <c r="B10" s="31" t="s">
        <v>45</v>
      </c>
      <c r="C10" s="32">
        <v>282</v>
      </c>
      <c r="D10" s="33"/>
      <c r="E10" s="33"/>
      <c r="F10" s="33"/>
      <c r="G10" s="34"/>
      <c r="H10" s="35">
        <v>169.89</v>
      </c>
      <c r="I10" s="54">
        <f t="shared" si="0"/>
        <v>47908.979999999996</v>
      </c>
      <c r="J10" s="36"/>
      <c r="K10" s="32">
        <v>26</v>
      </c>
      <c r="L10" s="36"/>
      <c r="M10" s="36"/>
      <c r="N10" s="37">
        <f t="shared" si="14"/>
        <v>3.7142857142857144</v>
      </c>
      <c r="O10" s="38">
        <f t="shared" si="15"/>
        <v>1.5714285714285714</v>
      </c>
      <c r="P10" s="39">
        <f>SUMIFS('Отчет 23-29.03'!H:H,'Отчет 23-29.03'!D:D,"Выручка",'Отчет 23-29.03'!E:E,B10)</f>
        <v>11</v>
      </c>
      <c r="Q10" s="39">
        <f>SUMIFS('Отчет 23-29.03'!H:H,'Отчет 23-29.03'!D:D,"Возврат выручки",'Отчет 23-29.03'!E:E,B10)</f>
        <v>0</v>
      </c>
      <c r="R10" s="40">
        <f t="shared" si="1"/>
        <v>11</v>
      </c>
      <c r="S10" s="41">
        <f>SUMIFS('Отчет 23-29.03'!P:P,'Отчет 23-29.03'!C:C,"Продажи",'Отчет 23-29.03'!E:E,B10)</f>
        <v>30850</v>
      </c>
      <c r="T10" s="42">
        <f>SUMIFS('Отчет 23-29.03'!P:P,'Отчет 23-29.03'!C:C,"Возвраты",'Отчет 23-29.03'!E:E,B10)</f>
        <v>0</v>
      </c>
      <c r="U10" s="40">
        <f t="shared" si="2"/>
        <v>30850</v>
      </c>
      <c r="V10" s="43">
        <f t="shared" si="16"/>
        <v>7.6970673799032982E-2</v>
      </c>
      <c r="W10" s="44">
        <f t="shared" si="3"/>
        <v>1868.79</v>
      </c>
      <c r="X10" s="42">
        <f>-SUMIFS('Отчет 23-29.03'!P:P,'Отчет 23-29.03'!C:C,"Вознаграждение Ozon",'Отчет 23-29.03'!E:E,B10)</f>
        <v>13265.5</v>
      </c>
      <c r="Y10" s="45">
        <f t="shared" si="4"/>
        <v>0.43</v>
      </c>
      <c r="Z10" s="42">
        <f>-SUMIFS('Отчет 23-29.03'!P:P,'Отчет 23-29.03'!C:C,"Услуги доставки",'Отчет 23-29.03'!E:E,B10)</f>
        <v>3403.1999999999994</v>
      </c>
      <c r="AA10" s="32">
        <v>10232.299455</v>
      </c>
      <c r="AB10" s="55"/>
      <c r="AC10" s="42"/>
      <c r="AD10" s="46">
        <f t="shared" si="17"/>
        <v>143.82971018108699</v>
      </c>
      <c r="AE10" s="47">
        <f t="shared" si="5"/>
        <v>1936.3808348189129</v>
      </c>
      <c r="AF10" s="46"/>
      <c r="AG10" s="48">
        <f t="shared" si="6"/>
        <v>2804.5454545454545</v>
      </c>
      <c r="AH10" s="49">
        <f t="shared" si="7"/>
        <v>169.89</v>
      </c>
      <c r="AI10" s="49">
        <f t="shared" si="8"/>
        <v>1205.9545454545455</v>
      </c>
      <c r="AJ10" s="49">
        <f t="shared" si="9"/>
        <v>309.38181818181812</v>
      </c>
      <c r="AK10" s="49">
        <f t="shared" si="10"/>
        <v>930.2090413636364</v>
      </c>
      <c r="AL10" s="49">
        <f t="array" ref="AL10">_xlfn.IFS(R10=0,AE10,R10&lt;0,AE10/-R10,R10&gt;0,AE10/R10)</f>
        <v>176.0346213471739</v>
      </c>
      <c r="AM10" s="50">
        <f t="shared" si="11"/>
        <v>6.2767612149721652E-2</v>
      </c>
      <c r="AN10" s="51">
        <f t="shared" si="12"/>
        <v>1.0361682344291832</v>
      </c>
      <c r="AP10" s="53">
        <f t="shared" si="13"/>
        <v>49641.763219903041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0.2857142857142857</v>
      </c>
      <c r="P11" s="39">
        <f>SUMIFS('Отчет 23-29.03'!H:H,'Отчет 23-29.03'!D:D,"Выручка",'Отчет 23-29.03'!E:E,B11)</f>
        <v>2</v>
      </c>
      <c r="Q11" s="39">
        <f>SUMIFS('Отчет 23-29.03'!H:H,'Отчет 23-29.03'!D:D,"Возврат выручки",'Отчет 23-29.03'!E:E,B11)</f>
        <v>0</v>
      </c>
      <c r="R11" s="40">
        <f t="shared" si="1"/>
        <v>2</v>
      </c>
      <c r="S11" s="41">
        <f>SUMIFS('Отчет 23-29.03'!P:P,'Отчет 23-29.03'!C:C,"Продажи",'Отчет 23-29.03'!E:E,B11)</f>
        <v>3237</v>
      </c>
      <c r="T11" s="42">
        <f>SUMIFS('Отчет 23-29.03'!P:P,'Отчет 23-29.03'!C:C,"Возвраты",'Отчет 23-29.03'!E:E,B11)</f>
        <v>0</v>
      </c>
      <c r="U11" s="40">
        <f t="shared" si="2"/>
        <v>3237</v>
      </c>
      <c r="V11" s="43">
        <f t="shared" si="16"/>
        <v>8.0763070044560705E-3</v>
      </c>
      <c r="W11" s="44">
        <f t="shared" si="3"/>
        <v>339.78</v>
      </c>
      <c r="X11" s="42">
        <f>-SUMIFS('Отчет 23-29.03'!P:P,'Отчет 23-29.03'!C:C,"Вознаграждение Ozon",'Отчет 23-29.03'!E:E,B11)</f>
        <v>1391.9099999999999</v>
      </c>
      <c r="Y11" s="45">
        <f t="shared" si="4"/>
        <v>0.42999999999999994</v>
      </c>
      <c r="Z11" s="42">
        <f>-SUMIFS('Отчет 23-29.03'!P:P,'Отчет 23-29.03'!C:C,"Услуги доставки",'Отчет 23-29.03'!E:E,B11)</f>
        <v>508.15</v>
      </c>
      <c r="AA11" s="32">
        <v>0</v>
      </c>
      <c r="AB11" s="55"/>
      <c r="AC11" s="42"/>
      <c r="AD11" s="46">
        <f t="shared" si="17"/>
        <v>15.091629557736743</v>
      </c>
      <c r="AE11" s="47">
        <f t="shared" si="5"/>
        <v>982.0683704422637</v>
      </c>
      <c r="AF11" s="46"/>
      <c r="AG11" s="48">
        <f t="shared" si="6"/>
        <v>1618.5</v>
      </c>
      <c r="AH11" s="49">
        <f t="shared" si="7"/>
        <v>169.89</v>
      </c>
      <c r="AI11" s="49">
        <f t="shared" si="8"/>
        <v>695.95499999999993</v>
      </c>
      <c r="AJ11" s="49">
        <f t="shared" si="9"/>
        <v>254.07499999999999</v>
      </c>
      <c r="AK11" s="49">
        <f t="shared" si="10"/>
        <v>0</v>
      </c>
      <c r="AL11" s="49">
        <f t="array" ref="AL11">_xlfn.IFS(R11=0,AE11,R11&lt;0,AE11/-R11,R11&gt;0,AE11/R11)</f>
        <v>491.03418522113185</v>
      </c>
      <c r="AM11" s="50">
        <f t="shared" si="11"/>
        <v>0.30338843696084761</v>
      </c>
      <c r="AN11" s="51">
        <f t="shared" si="12"/>
        <v>2.8903065820303246</v>
      </c>
      <c r="AP11" s="53">
        <f t="shared" si="13"/>
        <v>17677.230667960746</v>
      </c>
    </row>
    <row r="12" spans="1:42">
      <c r="A12" s="30">
        <v>2730131249</v>
      </c>
      <c r="B12" s="31" t="s">
        <v>47</v>
      </c>
      <c r="C12" s="32">
        <v>29</v>
      </c>
      <c r="D12" s="33"/>
      <c r="E12" s="33"/>
      <c r="F12" s="33"/>
      <c r="G12" s="34"/>
      <c r="H12" s="35">
        <v>169.89</v>
      </c>
      <c r="I12" s="54">
        <f t="shared" si="0"/>
        <v>4926.8099999999995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</v>
      </c>
      <c r="P12" s="39">
        <f>SUMIFS('Отчет 23-29.03'!H:H,'Отчет 23-29.03'!D:D,"Выручка",'Отчет 23-29.03'!E:E,B12)</f>
        <v>0</v>
      </c>
      <c r="Q12" s="39">
        <f>SUMIFS('Отчет 23-29.03'!H:H,'Отчет 23-29.03'!D:D,"Возврат выручки",'Отчет 23-29.03'!E:E,B12)</f>
        <v>0</v>
      </c>
      <c r="R12" s="40">
        <f t="shared" si="1"/>
        <v>0</v>
      </c>
      <c r="S12" s="41">
        <f>SUMIFS('Отчет 23-29.03'!P:P,'Отчет 23-29.03'!C:C,"Продажи",'Отчет 23-29.03'!E:E,B12)</f>
        <v>0</v>
      </c>
      <c r="T12" s="42">
        <f>SUMIFS('Отчет 23-29.03'!P:P,'Отчет 23-29.03'!C:C,"Возвраты",'Отчет 23-29.03'!E:E,B12)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23-29.03'!P:P,'Отчет 23-29.03'!C:C,"Вознаграждение Ozon",'Отчет 23-29.03'!E:E,B12)</f>
        <v>0</v>
      </c>
      <c r="Y12" s="45">
        <f t="shared" si="4"/>
        <v>0</v>
      </c>
      <c r="Z12" s="42">
        <f>-SUMIFS('Отчет 23-29.03'!P:P,'Отчет 23-29.03'!C:C,"Услуги доставки",'Отчет 23-29.03'!E:E,B12)</f>
        <v>187.08</v>
      </c>
      <c r="AA12" s="32">
        <v>0</v>
      </c>
      <c r="AB12" s="55"/>
      <c r="AC12" s="42"/>
      <c r="AD12" s="46">
        <f t="shared" si="17"/>
        <v>0</v>
      </c>
      <c r="AE12" s="47">
        <f t="shared" si="5"/>
        <v>-187.08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187.08</v>
      </c>
      <c r="AK12" s="49">
        <f t="shared" si="10"/>
        <v>0</v>
      </c>
      <c r="AL12" s="49">
        <f t="array" ref="AL12">_xlfn.IFS(R12=0,AE12,R12&lt;0,AE12/-R12,R12&gt;0,AE12/R12)</f>
        <v>-187.08</v>
      </c>
      <c r="AM12" s="50">
        <f t="shared" si="11"/>
        <v>0</v>
      </c>
      <c r="AN12" s="51">
        <f t="shared" si="12"/>
        <v>-1.1011831184884338</v>
      </c>
      <c r="AP12" s="53">
        <f t="shared" si="13"/>
        <v>-5425.3200000000006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0.14285714285714285</v>
      </c>
      <c r="P13" s="39">
        <f>SUMIFS('Отчет 23-29.03'!H:H,'Отчет 23-29.03'!D:D,"Выручка",'Отчет 23-29.03'!E:E,B13)</f>
        <v>1</v>
      </c>
      <c r="Q13" s="39">
        <f>SUMIFS('Отчет 23-29.03'!H:H,'Отчет 23-29.03'!D:D,"Возврат выручки",'Отчет 23-29.03'!E:E,B13)</f>
        <v>0</v>
      </c>
      <c r="R13" s="40">
        <f t="shared" si="1"/>
        <v>1</v>
      </c>
      <c r="S13" s="41">
        <f>SUMIFS('Отчет 23-29.03'!P:P,'Отчет 23-29.03'!C:C,"Продажи",'Отчет 23-29.03'!E:E,B13)</f>
        <v>1900</v>
      </c>
      <c r="T13" s="42">
        <f>SUMIFS('Отчет 23-29.03'!P:P,'Отчет 23-29.03'!C:C,"Возвраты",'Отчет 23-29.03'!E:E,B13)</f>
        <v>0</v>
      </c>
      <c r="U13" s="40">
        <f t="shared" si="2"/>
        <v>1900</v>
      </c>
      <c r="V13" s="43">
        <f t="shared" si="16"/>
        <v>4.7404953069096487E-3</v>
      </c>
      <c r="W13" s="44">
        <f t="shared" si="3"/>
        <v>169.89</v>
      </c>
      <c r="X13" s="42">
        <f>-SUMIFS('Отчет 23-29.03'!P:P,'Отчет 23-29.03'!C:C,"Вознаграждение Ozon",'Отчет 23-29.03'!E:E,B13)</f>
        <v>817</v>
      </c>
      <c r="Y13" s="45">
        <f t="shared" si="4"/>
        <v>0.43</v>
      </c>
      <c r="Z13" s="42">
        <f>-SUMIFS('Отчет 23-29.03'!P:P,'Отчет 23-29.03'!C:C,"Услуги доставки",'Отчет 23-29.03'!E:E,B13)</f>
        <v>216.87</v>
      </c>
      <c r="AA13" s="32">
        <v>0</v>
      </c>
      <c r="AB13" s="55"/>
      <c r="AC13" s="42"/>
      <c r="AD13" s="46">
        <f t="shared" si="17"/>
        <v>8.8582317453505759</v>
      </c>
      <c r="AE13" s="47">
        <f t="shared" si="5"/>
        <v>687.3817682546495</v>
      </c>
      <c r="AF13" s="46"/>
      <c r="AG13" s="48">
        <f t="shared" si="6"/>
        <v>1900</v>
      </c>
      <c r="AH13" s="49">
        <f t="shared" si="7"/>
        <v>169.89</v>
      </c>
      <c r="AI13" s="49">
        <f t="shared" si="8"/>
        <v>817</v>
      </c>
      <c r="AJ13" s="49">
        <f t="shared" si="9"/>
        <v>216.87</v>
      </c>
      <c r="AK13" s="49">
        <f t="shared" si="10"/>
        <v>0</v>
      </c>
      <c r="AL13" s="49">
        <f t="array" ref="AL13">_xlfn.IFS(R13=0,AE13,R13&lt;0,AE13/-R13,R13&gt;0,AE13/R13)</f>
        <v>687.3817682546495</v>
      </c>
      <c r="AM13" s="50">
        <f t="shared" si="11"/>
        <v>0.36177987802876288</v>
      </c>
      <c r="AN13" s="51">
        <f t="shared" si="12"/>
        <v>4.0460401922105458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23-29.03'!H:H,'Отчет 23-29.03'!D:D,"Выручка",'Отчет 23-29.03'!E:E,B14)</f>
        <v>0</v>
      </c>
      <c r="Q14" s="39">
        <f>SUMIFS('Отчет 23-29.03'!H:H,'Отчет 23-29.03'!D:D,"Возврат выручки",'Отчет 23-29.03'!E:E,B14)</f>
        <v>0</v>
      </c>
      <c r="R14" s="40">
        <f t="shared" si="1"/>
        <v>0</v>
      </c>
      <c r="S14" s="41">
        <f>SUMIFS('Отчет 23-29.03'!P:P,'Отчет 23-29.03'!C:C,"Продажи",'Отчет 23-29.03'!E:E,B14)</f>
        <v>0</v>
      </c>
      <c r="T14" s="42">
        <f>SUMIFS('Отчет 23-29.03'!P:P,'Отчет 23-29.03'!C:C,"Возвраты",'Отчет 23-29.03'!E:E,B14)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23-29.03'!P:P,'Отчет 23-29.03'!C:C,"Вознаграждение Ozon",'Отчет 23-29.03'!E:E,B14)</f>
        <v>0</v>
      </c>
      <c r="Y14" s="45">
        <f t="shared" si="4"/>
        <v>0</v>
      </c>
      <c r="Z14" s="42">
        <f>-SUMIFS('Отчет 23-29.03'!P:P,'Отчет 23-29.03'!C:C,"Услуги доставки",'Отчет 23-29.03'!E:E,B14)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2</v>
      </c>
      <c r="L15" s="36"/>
      <c r="M15" s="36"/>
      <c r="N15" s="37">
        <f t="shared" si="14"/>
        <v>0.2857142857142857</v>
      </c>
      <c r="O15" s="38">
        <f t="shared" si="15"/>
        <v>0.14285714285714285</v>
      </c>
      <c r="P15" s="39">
        <f>SUMIFS('Отчет 23-29.03'!H:H,'Отчет 23-29.03'!D:D,"Выручка",'Отчет 23-29.03'!E:E,B15)</f>
        <v>1</v>
      </c>
      <c r="Q15" s="39">
        <f>SUMIFS('Отчет 23-29.03'!H:H,'Отчет 23-29.03'!D:D,"Возврат выручки",'Отчет 23-29.03'!E:E,B15)</f>
        <v>0</v>
      </c>
      <c r="R15" s="40">
        <f t="shared" si="1"/>
        <v>1</v>
      </c>
      <c r="S15" s="41">
        <f>SUMIFS('Отчет 23-29.03'!P:P,'Отчет 23-29.03'!C:C,"Продажи",'Отчет 23-29.03'!E:E,B15)</f>
        <v>2424</v>
      </c>
      <c r="T15" s="42">
        <f>SUMIFS('Отчет 23-29.03'!P:P,'Отчет 23-29.03'!C:C,"Возвраты",'Отчет 23-29.03'!E:E,B15)</f>
        <v>0</v>
      </c>
      <c r="U15" s="40">
        <f t="shared" si="2"/>
        <v>2424</v>
      </c>
      <c r="V15" s="43">
        <f t="shared" si="16"/>
        <v>6.0478740126047315E-3</v>
      </c>
      <c r="W15" s="44">
        <f t="shared" si="3"/>
        <v>169.89</v>
      </c>
      <c r="X15" s="42">
        <f>-SUMIFS('Отчет 23-29.03'!P:P,'Отчет 23-29.03'!C:C,"Вознаграждение Ozon",'Отчет 23-29.03'!E:E,B15)</f>
        <v>1042.32</v>
      </c>
      <c r="Y15" s="45">
        <f t="shared" si="4"/>
        <v>0.43</v>
      </c>
      <c r="Z15" s="42">
        <f>-SUMIFS('Отчет 23-29.03'!P:P,'Отчет 23-29.03'!C:C,"Услуги доставки",'Отчет 23-29.03'!E:E,B15)</f>
        <v>231.01999999999998</v>
      </c>
      <c r="AA15" s="32">
        <v>323.83999999999997</v>
      </c>
      <c r="AB15" s="55"/>
      <c r="AC15" s="42"/>
      <c r="AD15" s="46">
        <f t="shared" si="17"/>
        <v>11.301238816173578</v>
      </c>
      <c r="AE15" s="47">
        <f t="shared" si="5"/>
        <v>645.62876118382667</v>
      </c>
      <c r="AF15" s="46"/>
      <c r="AG15" s="48">
        <f t="shared" si="6"/>
        <v>2424</v>
      </c>
      <c r="AH15" s="49">
        <f t="shared" si="7"/>
        <v>169.89</v>
      </c>
      <c r="AI15" s="49">
        <f t="shared" si="8"/>
        <v>1042.32</v>
      </c>
      <c r="AJ15" s="49">
        <f t="shared" si="9"/>
        <v>231.01999999999998</v>
      </c>
      <c r="AK15" s="49">
        <f t="shared" si="10"/>
        <v>323.83999999999997</v>
      </c>
      <c r="AL15" s="49">
        <f t="array" ref="AL15">_xlfn.IFS(R15=0,AE15,R15&lt;0,AE15/-R15,R15&gt;0,AE15/R15)</f>
        <v>645.62876118382667</v>
      </c>
      <c r="AM15" s="50">
        <f t="shared" si="11"/>
        <v>0.26634849883821232</v>
      </c>
      <c r="AN15" s="51">
        <f t="shared" si="12"/>
        <v>3.8002752438862011</v>
      </c>
      <c r="AP15" s="53">
        <f t="shared" si="13"/>
        <v>1291.2575223676533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0.14285714285714285</v>
      </c>
      <c r="P16" s="39">
        <f>SUMIFS('Отчет 23-29.03'!H:H,'Отчет 23-29.03'!D:D,"Выручка",'Отчет 23-29.03'!E:E,B16)</f>
        <v>1</v>
      </c>
      <c r="Q16" s="39">
        <f>SUMIFS('Отчет 23-29.03'!H:H,'Отчет 23-29.03'!D:D,"Возврат выручки",'Отчет 23-29.03'!E:E,B16)</f>
        <v>0</v>
      </c>
      <c r="R16" s="40">
        <f t="shared" si="1"/>
        <v>1</v>
      </c>
      <c r="S16" s="41">
        <f>SUMIFS('Отчет 23-29.03'!P:P,'Отчет 23-29.03'!C:C,"Продажи",'Отчет 23-29.03'!E:E,B16)</f>
        <v>1600</v>
      </c>
      <c r="T16" s="42">
        <f>SUMIFS('Отчет 23-29.03'!P:P,'Отчет 23-29.03'!C:C,"Возвраты",'Отчет 23-29.03'!E:E,B16)</f>
        <v>0</v>
      </c>
      <c r="U16" s="40">
        <f t="shared" si="2"/>
        <v>1600</v>
      </c>
      <c r="V16" s="43">
        <f t="shared" si="16"/>
        <v>3.9919960479239151E-3</v>
      </c>
      <c r="W16" s="44">
        <f t="shared" si="3"/>
        <v>169.89</v>
      </c>
      <c r="X16" s="42">
        <f>-SUMIFS('Отчет 23-29.03'!P:P,'Отчет 23-29.03'!C:C,"Вознаграждение Ozon",'Отчет 23-29.03'!E:E,B16)</f>
        <v>688</v>
      </c>
      <c r="Y16" s="45">
        <f t="shared" si="4"/>
        <v>0.43</v>
      </c>
      <c r="Z16" s="42">
        <f>-SUMIFS('Отчет 23-29.03'!P:P,'Отчет 23-29.03'!C:C,"Услуги доставки",'Отчет 23-29.03'!E:E,B16)</f>
        <v>485.57999999999993</v>
      </c>
      <c r="AA16" s="32">
        <v>557.52</v>
      </c>
      <c r="AB16" s="55"/>
      <c r="AC16" s="42"/>
      <c r="AD16" s="46">
        <f t="shared" si="17"/>
        <v>7.4595635750320639</v>
      </c>
      <c r="AE16" s="47">
        <f t="shared" si="5"/>
        <v>-308.44956357503185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485.57999999999993</v>
      </c>
      <c r="AK16" s="49">
        <f t="shared" si="10"/>
        <v>557.52</v>
      </c>
      <c r="AL16" s="49">
        <f t="array" ref="AL16">_xlfn.IFS(R16=0,AE16,R16&lt;0,AE16/-R16,R16&gt;0,AE16/R16)</f>
        <v>-308.44956357503185</v>
      </c>
      <c r="AM16" s="50">
        <f t="shared" si="11"/>
        <v>-0.19278097723439491</v>
      </c>
      <c r="AN16" s="51">
        <f t="shared" si="12"/>
        <v>-1.8155839871389243</v>
      </c>
      <c r="AP16" s="53">
        <f t="shared" si="13"/>
        <v>-1542.2478178751592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23-29.03'!H:H,'Отчет 23-29.03'!D:D,"Выручка",'Отчет 23-29.03'!E:E,B17)</f>
        <v>0</v>
      </c>
      <c r="Q17" s="39">
        <f>SUMIFS('Отчет 23-29.03'!H:H,'Отчет 23-29.03'!D:D,"Возврат выручки",'Отчет 23-29.03'!E:E,B17)</f>
        <v>0</v>
      </c>
      <c r="R17" s="40">
        <f t="shared" si="1"/>
        <v>0</v>
      </c>
      <c r="S17" s="41">
        <f>SUMIFS('Отчет 23-29.03'!P:P,'Отчет 23-29.03'!C:C,"Продажи",'Отчет 23-29.03'!E:E,B17)</f>
        <v>0</v>
      </c>
      <c r="T17" s="42">
        <f>SUMIFS('Отчет 23-29.03'!P:P,'Отчет 23-29.03'!C:C,"Возвраты",'Отчет 23-29.03'!E:E,B17)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23-29.03'!P:P,'Отчет 23-29.03'!C:C,"Вознаграждение Ozon",'Отчет 23-29.03'!E:E,B17)</f>
        <v>0</v>
      </c>
      <c r="Y17" s="45">
        <f t="shared" si="4"/>
        <v>0</v>
      </c>
      <c r="Z17" s="42">
        <f>-SUMIFS('Отчет 23-29.03'!P:P,'Отчет 23-29.03'!C:C,"Услуги доставки",'Отчет 23-29.03'!E:E,B17)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23-29.03'!H:H,'Отчет 23-29.03'!D:D,"Выручка",'Отчет 23-29.03'!E:E,B18)</f>
        <v>0</v>
      </c>
      <c r="Q18" s="39">
        <f>SUMIFS('Отчет 23-29.03'!H:H,'Отчет 23-29.03'!D:D,"Возврат выручки",'Отчет 23-29.03'!E:E,B18)</f>
        <v>0</v>
      </c>
      <c r="R18" s="40">
        <f t="shared" si="1"/>
        <v>0</v>
      </c>
      <c r="S18" s="41">
        <f>SUMIFS('Отчет 23-29.03'!P:P,'Отчет 23-29.03'!C:C,"Продажи",'Отчет 23-29.03'!E:E,B18)</f>
        <v>0</v>
      </c>
      <c r="T18" s="42">
        <f>SUMIFS('Отчет 23-29.03'!P:P,'Отчет 23-29.03'!C:C,"Возвраты",'Отчет 23-29.03'!E:E,B18)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23-29.03'!P:P,'Отчет 23-29.03'!C:C,"Вознаграждение Ozon",'Отчет 23-29.03'!E:E,B18)</f>
        <v>0</v>
      </c>
      <c r="Y18" s="45">
        <f t="shared" si="4"/>
        <v>0</v>
      </c>
      <c r="Z18" s="42">
        <f>-SUMIFS('Отчет 23-29.03'!P:P,'Отчет 23-29.03'!C:C,"Услуги доставки",'Отчет 23-29.03'!E:E,B18)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23-29.03'!H:H,'Отчет 23-29.03'!D:D,"Выручка",'Отчет 23-29.03'!E:E,B19)</f>
        <v>0</v>
      </c>
      <c r="Q19" s="39">
        <f>SUMIFS('Отчет 23-29.03'!H:H,'Отчет 23-29.03'!D:D,"Возврат выручки",'Отчет 23-29.03'!E:E,B19)</f>
        <v>0</v>
      </c>
      <c r="R19" s="40">
        <f t="shared" si="1"/>
        <v>0</v>
      </c>
      <c r="S19" s="41">
        <f>SUMIFS('Отчет 23-29.03'!P:P,'Отчет 23-29.03'!C:C,"Продажи",'Отчет 23-29.03'!E:E,B19)</f>
        <v>0</v>
      </c>
      <c r="T19" s="42">
        <f>SUMIFS('Отчет 23-29.03'!P:P,'Отчет 23-29.03'!C:C,"Возвраты",'Отчет 23-29.03'!E:E,B19)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23-29.03'!P:P,'Отчет 23-29.03'!C:C,"Вознаграждение Ozon",'Отчет 23-29.03'!E:E,B19)</f>
        <v>0</v>
      </c>
      <c r="Y19" s="45">
        <f t="shared" si="4"/>
        <v>0</v>
      </c>
      <c r="Z19" s="42">
        <f>-SUMIFS('Отчет 23-29.03'!P:P,'Отчет 23-29.03'!C:C,"Услуги доставки",'Отчет 23-29.03'!E:E,B19)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23-29.03'!H:H,'Отчет 23-29.03'!D:D,"Выручка",'Отчет 23-29.03'!E:E,B20)</f>
        <v>0</v>
      </c>
      <c r="Q20" s="39">
        <f>SUMIFS('Отчет 23-29.03'!H:H,'Отчет 23-29.03'!D:D,"Возврат выручки",'Отчет 23-29.03'!E:E,B20)</f>
        <v>0</v>
      </c>
      <c r="R20" s="40">
        <f t="shared" si="1"/>
        <v>0</v>
      </c>
      <c r="S20" s="41">
        <f>SUMIFS('Отчет 23-29.03'!P:P,'Отчет 23-29.03'!C:C,"Продажи",'Отчет 23-29.03'!E:E,B20)</f>
        <v>0</v>
      </c>
      <c r="T20" s="42">
        <f>SUMIFS('Отчет 23-29.03'!P:P,'Отчет 23-29.03'!C:C,"Возвраты",'Отчет 23-29.03'!E:E,B20)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23-29.03'!P:P,'Отчет 23-29.03'!C:C,"Вознаграждение Ozon",'Отчет 23-29.03'!E:E,B20)</f>
        <v>0</v>
      </c>
      <c r="Y20" s="45">
        <f t="shared" si="4"/>
        <v>0</v>
      </c>
      <c r="Z20" s="42">
        <f>-SUMIFS('Отчет 23-29.03'!P:P,'Отчет 23-29.03'!C:C,"Услуги доставки",'Отчет 23-29.03'!E:E,B20)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23-29.03'!H:H,'Отчет 23-29.03'!D:D,"Выручка",'Отчет 23-29.03'!E:E,B21)</f>
        <v>0</v>
      </c>
      <c r="Q21" s="39">
        <f>SUMIFS('Отчет 23-29.03'!H:H,'Отчет 23-29.03'!D:D,"Возврат выручки",'Отчет 23-29.03'!E:E,B21)</f>
        <v>0</v>
      </c>
      <c r="R21" s="40">
        <f t="shared" si="1"/>
        <v>0</v>
      </c>
      <c r="S21" s="41">
        <f>SUMIFS('Отчет 23-29.03'!P:P,'Отчет 23-29.03'!C:C,"Продажи",'Отчет 23-29.03'!E:E,B21)</f>
        <v>0</v>
      </c>
      <c r="T21" s="42">
        <f>SUMIFS('Отчет 23-29.03'!P:P,'Отчет 23-29.03'!C:C,"Возвраты",'Отчет 23-29.03'!E:E,B21)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23-29.03'!P:P,'Отчет 23-29.03'!C:C,"Вознаграждение Ozon",'Отчет 23-29.03'!E:E,B21)</f>
        <v>0</v>
      </c>
      <c r="Y21" s="45">
        <f t="shared" si="4"/>
        <v>0</v>
      </c>
      <c r="Z21" s="42">
        <f>-SUMIFS('Отчет 23-29.03'!P:P,'Отчет 23-29.03'!C:C,"Услуги доставки",'Отчет 23-29.03'!E:E,B21)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23-29.03'!H:H,'Отчет 23-29.03'!D:D,"Выручка",'Отчет 23-29.03'!E:E,B22)</f>
        <v>0</v>
      </c>
      <c r="Q22" s="39">
        <f>SUMIFS('Отчет 23-29.03'!H:H,'Отчет 23-29.03'!D:D,"Возврат выручки",'Отчет 23-29.03'!E:E,B22)</f>
        <v>0</v>
      </c>
      <c r="R22" s="40">
        <f t="shared" si="1"/>
        <v>0</v>
      </c>
      <c r="S22" s="41">
        <f>SUMIFS('Отчет 23-29.03'!P:P,'Отчет 23-29.03'!C:C,"Продажи",'Отчет 23-29.03'!E:E,B22)</f>
        <v>0</v>
      </c>
      <c r="T22" s="42">
        <f>SUMIFS('Отчет 23-29.03'!P:P,'Отчет 23-29.03'!C:C,"Возвраты",'Отчет 23-29.03'!E:E,B22)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23-29.03'!P:P,'Отчет 23-29.03'!C:C,"Вознаграждение Ozon",'Отчет 23-29.03'!E:E,B22)</f>
        <v>0</v>
      </c>
      <c r="Y22" s="45">
        <f t="shared" si="4"/>
        <v>0</v>
      </c>
      <c r="Z22" s="42">
        <f>-SUMIFS('Отчет 23-29.03'!P:P,'Отчет 23-29.03'!C:C,"Услуги доставки",'Отчет 23-29.03'!E:E,B22)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23-29.03'!H:H,'Отчет 23-29.03'!D:D,"Выручка",'Отчет 23-29.03'!E:E,B23)</f>
        <v>0</v>
      </c>
      <c r="Q23" s="39">
        <f>SUMIFS('Отчет 23-29.03'!H:H,'Отчет 23-29.03'!D:D,"Возврат выручки",'Отчет 23-29.03'!E:E,B23)</f>
        <v>0</v>
      </c>
      <c r="R23" s="40">
        <f t="shared" si="1"/>
        <v>0</v>
      </c>
      <c r="S23" s="41">
        <f>SUMIFS('Отчет 23-29.03'!P:P,'Отчет 23-29.03'!C:C,"Продажи",'Отчет 23-29.03'!E:E,B23)</f>
        <v>0</v>
      </c>
      <c r="T23" s="42">
        <f>SUMIFS('Отчет 23-29.03'!P:P,'Отчет 23-29.03'!C:C,"Возвраты",'Отчет 23-29.03'!E:E,B23)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23-29.03'!P:P,'Отчет 23-29.03'!C:C,"Вознаграждение Ozon",'Отчет 23-29.03'!E:E,B23)</f>
        <v>0</v>
      </c>
      <c r="Y23" s="45">
        <f t="shared" si="4"/>
        <v>0</v>
      </c>
      <c r="Z23" s="42">
        <f>-SUMIFS('Отчет 23-29.03'!P:P,'Отчет 23-29.03'!C:C,"Услуги доставки",'Отчет 23-29.03'!E:E,B23)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23-29.03'!H:H,'Отчет 23-29.03'!D:D,"Выручка",'Отчет 23-29.03'!E:E,B24)</f>
        <v>0</v>
      </c>
      <c r="Q24" s="39">
        <f>SUMIFS('Отчет 23-29.03'!H:H,'Отчет 23-29.03'!D:D,"Возврат выручки",'Отчет 23-29.03'!E:E,B24)</f>
        <v>0</v>
      </c>
      <c r="R24" s="40">
        <f t="shared" si="1"/>
        <v>0</v>
      </c>
      <c r="S24" s="41">
        <f>SUMIFS('Отчет 23-29.03'!P:P,'Отчет 23-29.03'!C:C,"Продажи",'Отчет 23-29.03'!E:E,B24)</f>
        <v>0</v>
      </c>
      <c r="T24" s="42">
        <f>SUMIFS('Отчет 23-29.03'!P:P,'Отчет 23-29.03'!C:C,"Возвраты",'Отчет 23-29.03'!E:E,B24)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23-29.03'!P:P,'Отчет 23-29.03'!C:C,"Вознаграждение Ozon",'Отчет 23-29.03'!E:E,B24)</f>
        <v>0</v>
      </c>
      <c r="Y24" s="45">
        <f t="shared" si="4"/>
        <v>0</v>
      </c>
      <c r="Z24" s="42">
        <f>-SUMIFS('Отчет 23-29.03'!P:P,'Отчет 23-29.03'!C:C,"Услуги доставки",'Отчет 23-29.03'!E:E,B24)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2405.310825538098</v>
      </c>
      <c r="AH25" s="58">
        <f t="shared" si="18"/>
        <v>447.87636363636369</v>
      </c>
      <c r="AI25" s="58">
        <f t="shared" si="18"/>
        <v>1034.2836549813821</v>
      </c>
      <c r="AJ25" s="58">
        <f t="shared" si="18"/>
        <v>263.88280397122259</v>
      </c>
      <c r="AK25" s="58">
        <f t="shared" si="18"/>
        <v>539.26922023929671</v>
      </c>
      <c r="AL25" s="58">
        <f t="shared" si="18"/>
        <v>329.4230616908863</v>
      </c>
      <c r="AM25" s="59">
        <f t="shared" si="18"/>
        <v>0.18372644813810002</v>
      </c>
      <c r="AN25" s="59">
        <f t="shared" si="18"/>
        <v>2.4365941034495222</v>
      </c>
      <c r="AO25" s="60"/>
      <c r="AP25" s="61"/>
    </row>
    <row r="26" spans="1:52">
      <c r="A26" s="62" t="s">
        <v>60</v>
      </c>
      <c r="B26" s="63"/>
      <c r="C26" s="64">
        <f>SUM(C3:C24)</f>
        <v>4786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611834.60000000009</v>
      </c>
      <c r="J26" s="67"/>
      <c r="K26" s="64">
        <f>SUM(K3:K24)</f>
        <v>301</v>
      </c>
      <c r="L26" s="67"/>
      <c r="M26" s="67"/>
      <c r="N26" s="68"/>
      <c r="O26" s="69"/>
      <c r="P26" s="64">
        <f>SUM(P3:P24)</f>
        <v>135</v>
      </c>
      <c r="Q26" s="64">
        <f t="shared" ref="Q26:Z26" si="19">SUM(Q3:Q24)</f>
        <v>4</v>
      </c>
      <c r="R26" s="64">
        <f t="shared" si="19"/>
        <v>131</v>
      </c>
      <c r="S26" s="70">
        <f>SUM(S3:S24)</f>
        <v>367960.99999999977</v>
      </c>
      <c r="T26" s="64">
        <f t="shared" si="19"/>
        <v>-10800</v>
      </c>
      <c r="U26" s="64">
        <f t="shared" si="19"/>
        <v>357160.99999999977</v>
      </c>
      <c r="V26" s="71">
        <f t="shared" si="19"/>
        <v>0.89111581279534502</v>
      </c>
      <c r="W26" s="64">
        <f t="shared" si="19"/>
        <v>18526.349999999999</v>
      </c>
      <c r="X26" s="64">
        <f t="shared" si="19"/>
        <v>153579.23000000001</v>
      </c>
      <c r="Y26" s="72">
        <f>IF(U26=0,0,X26/U26)</f>
        <v>0.43000000000000033</v>
      </c>
      <c r="Z26" s="64">
        <f t="shared" si="19"/>
        <v>34591.780000000079</v>
      </c>
      <c r="AA26" s="64">
        <f>SUM(AA3:AA24)</f>
        <v>64198.066872999996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1665.1657412637653</v>
      </c>
      <c r="AE26" s="74">
        <f t="shared" si="20"/>
        <v>84600.407385735889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1934165.2203907291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17</v>
      </c>
      <c r="D28" s="33"/>
      <c r="E28" s="33"/>
      <c r="F28" s="33"/>
      <c r="G28" s="34"/>
      <c r="H28" s="84">
        <v>672</v>
      </c>
      <c r="I28" s="54">
        <f t="shared" ref="I28:I46" si="21">C28*H28</f>
        <v>11424</v>
      </c>
      <c r="J28" s="36"/>
      <c r="K28" s="32">
        <v>16</v>
      </c>
      <c r="L28" s="36"/>
      <c r="M28" s="36"/>
      <c r="N28" s="37">
        <f t="shared" ref="N28:N47" si="22">K28/$O$1</f>
        <v>2.2857142857142856</v>
      </c>
      <c r="O28" s="38">
        <f t="shared" ref="O28:O47" si="23">R28/$O$1</f>
        <v>1</v>
      </c>
      <c r="P28" s="39">
        <f>SUMIFS('Отчет 23-29.03'!H:H,'Отчет 23-29.03'!D:D,"Выручка",'Отчет 23-29.03'!E:E,B28)</f>
        <v>7</v>
      </c>
      <c r="Q28" s="39">
        <f>SUMIFS('Отчет 23-29.03'!H:H,'Отчет 23-29.03'!D:D,"Возврат выручки",'Отчет 23-29.03'!E:E,B28)</f>
        <v>0</v>
      </c>
      <c r="R28" s="40">
        <f t="shared" ref="R28:R47" si="24">P28-Q28</f>
        <v>7</v>
      </c>
      <c r="S28" s="41">
        <f>SUMIFS('Отчет 23-29.03'!P:P,'Отчет 23-29.03'!C:C,"Продажи",'Отчет 23-29.03'!E:E,B28)</f>
        <v>22727.999999999993</v>
      </c>
      <c r="T28" s="42">
        <f>SUMIFS('Отчет 23-29.03'!P:P,'Отчет 23-29.03'!C:C,"Возвраты",'Отчет 23-29.03'!E:E,B28)</f>
        <v>0</v>
      </c>
      <c r="U28" s="40">
        <f t="shared" ref="U28:U47" si="25">S28+T28</f>
        <v>22727.999999999993</v>
      </c>
      <c r="V28" s="43">
        <f t="shared" ref="V28:V47" si="26">U28/$U$51</f>
        <v>5.6706303860759193E-2</v>
      </c>
      <c r="W28" s="44">
        <f t="shared" ref="W28:W47" si="27">R28*H28</f>
        <v>4704</v>
      </c>
      <c r="X28" s="42">
        <f>-SUMIFS('Отчет 23-29.03'!P:P,'Отчет 23-29.03'!C:C,"Вознаграждение Ozon",'Отчет 23-29.03'!E:E,B28)</f>
        <v>9773.0399999999991</v>
      </c>
      <c r="Y28" s="45">
        <f t="shared" ref="Y28:Y47" si="28">IF(U28=0,0,X28/U28)</f>
        <v>0.4300000000000001</v>
      </c>
      <c r="Z28" s="42">
        <f>-SUMIFS('Отчет 23-29.03'!P:P,'Отчет 23-29.03'!C:C,"Услуги доставки",'Отчет 23-29.03'!E:E,B28)</f>
        <v>2473.690000000001</v>
      </c>
      <c r="AA28" s="32">
        <v>5322.2</v>
      </c>
      <c r="AB28" s="55"/>
      <c r="AC28" s="42"/>
      <c r="AD28" s="46">
        <f t="shared" ref="AD28:AD47" si="29">IFERROR(U28*1%/$AE$1,0)</f>
        <v>105.96310058333044</v>
      </c>
      <c r="AE28" s="47">
        <f t="shared" ref="AE28:AE47" si="30">U28-W28-X28-Z28-AA28-AB28-AC28-AD28</f>
        <v>349.10689941666288</v>
      </c>
      <c r="AF28" s="46"/>
      <c r="AG28" s="48">
        <f t="shared" ref="AG28:AG47" si="31">IF(R28=0,0,U28/R28)</f>
        <v>3246.8571428571418</v>
      </c>
      <c r="AH28" s="49">
        <f t="shared" ref="AH28:AH47" si="32">H28</f>
        <v>672</v>
      </c>
      <c r="AI28" s="49">
        <f t="shared" ref="AI28:AI47" si="33">IF(R28=0,0,X28/R28)</f>
        <v>1396.1485714285714</v>
      </c>
      <c r="AJ28" s="49">
        <f t="shared" ref="AJ28:AJ47" si="34">IF(P28=0,Z28/1,Z28/P28)</f>
        <v>353.38428571428585</v>
      </c>
      <c r="AK28" s="49">
        <f t="shared" ref="AK28:AK47" si="35">IF(P28=0,0,AA28/P28)</f>
        <v>760.31428571428569</v>
      </c>
      <c r="AL28" s="49">
        <f t="array" ref="AL28">_xlfn.IFS(R28=0,AE28,R28&lt;0,AE28/-R28,R28&gt;0,AE28/R28)</f>
        <v>49.872414202380412</v>
      </c>
      <c r="AM28" s="50">
        <f t="shared" ref="AM28:AM47" si="36">IF(AG28=0,0,AL28/AG28)</f>
        <v>1.5360212047547651E-2</v>
      </c>
      <c r="AN28" s="51">
        <f t="shared" ref="AN28:AN47" si="37">IF(AH28=0,0,AL28/AH28)</f>
        <v>7.4214902086875617E-2</v>
      </c>
      <c r="AP28" s="53">
        <f t="shared" ref="AP28:AP47" si="38">AL28*C28</f>
        <v>847.83104144046706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23-29.03'!H:H,'Отчет 23-29.03'!D:D,"Выручка",'Отчет 23-29.03'!E:E,B29)</f>
        <v>0</v>
      </c>
      <c r="Q29" s="39">
        <f>SUMIFS('Отчет 23-29.03'!H:H,'Отчет 23-29.03'!D:D,"Возврат выручки",'Отчет 23-29.03'!E:E,B29)</f>
        <v>0</v>
      </c>
      <c r="R29" s="40">
        <f t="shared" si="24"/>
        <v>0</v>
      </c>
      <c r="S29" s="41">
        <f>SUMIFS('Отчет 23-29.03'!P:P,'Отчет 23-29.03'!C:C,"Продажи",'Отчет 23-29.03'!E:E,B29)</f>
        <v>0</v>
      </c>
      <c r="T29" s="42">
        <f>SUMIFS('Отчет 23-29.03'!P:P,'Отчет 23-29.03'!C:C,"Возвраты",'Отчет 23-29.03'!E:E,B29)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23-29.03'!P:P,'Отчет 23-29.03'!C:C,"Вознаграждение Ozon",'Отчет 23-29.03'!E:E,B29)</f>
        <v>0</v>
      </c>
      <c r="Y29" s="45">
        <f t="shared" si="28"/>
        <v>0</v>
      </c>
      <c r="Z29" s="42">
        <f>-SUMIFS('Отчет 23-29.03'!P:P,'Отчет 23-29.03'!C:C,"Услуги доставки",'Отчет 23-29.03'!E:E,B29)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  <c r="H30" s="84">
        <v>627</v>
      </c>
      <c r="I30" s="54">
        <f t="shared" si="21"/>
        <v>28215</v>
      </c>
      <c r="J30" s="36"/>
      <c r="K30" s="32">
        <v>0</v>
      </c>
      <c r="L30" s="36"/>
      <c r="M30" s="36"/>
      <c r="N30" s="37">
        <f t="shared" si="22"/>
        <v>0</v>
      </c>
      <c r="O30" s="38">
        <f t="shared" si="23"/>
        <v>0.14285714285714285</v>
      </c>
      <c r="P30" s="39">
        <f>SUMIFS('Отчет 23-29.03'!H:H,'Отчет 23-29.03'!D:D,"Выручка",'Отчет 23-29.03'!E:E,B30)</f>
        <v>1</v>
      </c>
      <c r="Q30" s="39">
        <f>SUMIFS('Отчет 23-29.03'!H:H,'Отчет 23-29.03'!D:D,"Возврат выручки",'Отчет 23-29.03'!E:E,B30)</f>
        <v>0</v>
      </c>
      <c r="R30" s="40">
        <f t="shared" si="24"/>
        <v>1</v>
      </c>
      <c r="S30" s="41">
        <f>SUMIFS('Отчет 23-29.03'!P:P,'Отчет 23-29.03'!C:C,"Продажи",'Отчет 23-29.03'!E:E,B30)</f>
        <v>3252</v>
      </c>
      <c r="T30" s="42">
        <f>SUMIFS('Отчет 23-29.03'!P:P,'Отчет 23-29.03'!C:C,"Возвраты",'Отчет 23-29.03'!E:E,B30)</f>
        <v>0</v>
      </c>
      <c r="U30" s="40">
        <f t="shared" si="25"/>
        <v>3252</v>
      </c>
      <c r="V30" s="43">
        <f t="shared" si="26"/>
        <v>8.1137319674053562E-3</v>
      </c>
      <c r="W30" s="44">
        <f t="shared" si="27"/>
        <v>627</v>
      </c>
      <c r="X30" s="42">
        <f>-SUMIFS('Отчет 23-29.03'!P:P,'Отчет 23-29.03'!C:C,"Вознаграждение Ozon",'Отчет 23-29.03'!E:E,B30)</f>
        <v>1398.36</v>
      </c>
      <c r="Y30" s="45">
        <f t="shared" si="28"/>
        <v>0.43</v>
      </c>
      <c r="Z30" s="42">
        <f>-SUMIFS('Отчет 23-29.03'!P:P,'Отчет 23-29.03'!C:C,"Услуги доставки",'Отчет 23-29.03'!E:E,B30)</f>
        <v>289.37</v>
      </c>
      <c r="AA30" s="32">
        <v>0</v>
      </c>
      <c r="AB30" s="55"/>
      <c r="AC30" s="42"/>
      <c r="AD30" s="46">
        <f t="shared" si="29"/>
        <v>15.161562966252673</v>
      </c>
      <c r="AE30" s="47">
        <f t="shared" si="30"/>
        <v>922.10843703374746</v>
      </c>
      <c r="AF30" s="46"/>
      <c r="AG30" s="48">
        <f t="shared" si="31"/>
        <v>3252</v>
      </c>
      <c r="AH30" s="49">
        <f t="shared" si="32"/>
        <v>627</v>
      </c>
      <c r="AI30" s="49">
        <f t="shared" si="33"/>
        <v>1398.36</v>
      </c>
      <c r="AJ30" s="49">
        <f t="shared" si="34"/>
        <v>289.37</v>
      </c>
      <c r="AK30" s="49">
        <f t="shared" si="35"/>
        <v>0</v>
      </c>
      <c r="AL30" s="49">
        <f t="array" ref="AL30">_xlfn.IFS(R30=0,AE30,R30&lt;0,AE30/-R30,R30&gt;0,AE30/R30)</f>
        <v>922.10843703374746</v>
      </c>
      <c r="AM30" s="50">
        <f t="shared" si="36"/>
        <v>0.28355117989967632</v>
      </c>
      <c r="AN30" s="51">
        <f t="shared" si="37"/>
        <v>1.4706673636901872</v>
      </c>
      <c r="AP30" s="53">
        <f t="shared" si="38"/>
        <v>41494.879666518638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23-29.03'!H:H,'Отчет 23-29.03'!D:D,"Выручка",'Отчет 23-29.03'!E:E,B31)</f>
        <v>0</v>
      </c>
      <c r="Q31" s="39">
        <f>SUMIFS('Отчет 23-29.03'!H:H,'Отчет 23-29.03'!D:D,"Возврат выручки",'Отчет 23-29.03'!E:E,B31)</f>
        <v>0</v>
      </c>
      <c r="R31" s="40">
        <f t="shared" si="24"/>
        <v>0</v>
      </c>
      <c r="S31" s="41">
        <f>SUMIFS('Отчет 23-29.03'!P:P,'Отчет 23-29.03'!C:C,"Продажи",'Отчет 23-29.03'!E:E,B31)</f>
        <v>0</v>
      </c>
      <c r="T31" s="42">
        <f>SUMIFS('Отчет 23-29.03'!P:P,'Отчет 23-29.03'!C:C,"Возвраты",'Отчет 23-29.03'!E:E,B31)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23-29.03'!P:P,'Отчет 23-29.03'!C:C,"Вознаграждение Ozon",'Отчет 23-29.03'!E:E,B31)</f>
        <v>0</v>
      </c>
      <c r="Y31" s="45">
        <f t="shared" si="28"/>
        <v>0</v>
      </c>
      <c r="Z31" s="42">
        <f>-SUMIFS('Отчет 23-29.03'!P:P,'Отчет 23-29.03'!C:C,"Услуги доставки",'Отчет 23-29.03'!E:E,B31)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23-29.03'!H:H,'Отчет 23-29.03'!D:D,"Выручка",'Отчет 23-29.03'!E:E,B32)</f>
        <v>0</v>
      </c>
      <c r="Q32" s="39">
        <f>SUMIFS('Отчет 23-29.03'!H:H,'Отчет 23-29.03'!D:D,"Возврат выручки",'Отчет 23-29.03'!E:E,B32)</f>
        <v>0</v>
      </c>
      <c r="R32" s="40">
        <f t="shared" si="24"/>
        <v>0</v>
      </c>
      <c r="S32" s="41">
        <f>SUMIFS('Отчет 23-29.03'!P:P,'Отчет 23-29.03'!C:C,"Продажи",'Отчет 23-29.03'!E:E,B32)</f>
        <v>0</v>
      </c>
      <c r="T32" s="42">
        <f>SUMIFS('Отчет 23-29.03'!P:P,'Отчет 23-29.03'!C:C,"Возвраты",'Отчет 23-29.03'!E:E,B32)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23-29.03'!P:P,'Отчет 23-29.03'!C:C,"Вознаграждение Ozon",'Отчет 23-29.03'!E:E,B32)</f>
        <v>0</v>
      </c>
      <c r="Y32" s="45">
        <f t="shared" si="28"/>
        <v>0</v>
      </c>
      <c r="Z32" s="42">
        <f>-SUMIFS('Отчет 23-29.03'!P:P,'Отчет 23-29.03'!C:C,"Услуги доставки",'Отчет 23-29.03'!E:E,B32)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0.2857142857142857</v>
      </c>
      <c r="P33" s="39">
        <f>SUMIFS('Отчет 23-29.03'!H:H,'Отчет 23-29.03'!D:D,"Выручка",'Отчет 23-29.03'!E:E,B33)</f>
        <v>2</v>
      </c>
      <c r="Q33" s="39">
        <f>SUMIFS('Отчет 23-29.03'!H:H,'Отчет 23-29.03'!D:D,"Возврат выручки",'Отчет 23-29.03'!E:E,B33)</f>
        <v>0</v>
      </c>
      <c r="R33" s="40">
        <f t="shared" si="24"/>
        <v>2</v>
      </c>
      <c r="S33" s="41">
        <f>SUMIFS('Отчет 23-29.03'!P:P,'Отчет 23-29.03'!C:C,"Продажи",'Отчет 23-29.03'!E:E,B33)</f>
        <v>5551</v>
      </c>
      <c r="T33" s="42">
        <f>SUMIFS('Отчет 23-29.03'!P:P,'Отчет 23-29.03'!C:C,"Возвраты",'Отчет 23-29.03'!E:E,B33)</f>
        <v>0</v>
      </c>
      <c r="U33" s="40">
        <f t="shared" si="25"/>
        <v>5551</v>
      </c>
      <c r="V33" s="43">
        <f t="shared" si="26"/>
        <v>1.3849731288766032E-2</v>
      </c>
      <c r="W33" s="44">
        <f t="shared" si="27"/>
        <v>1314</v>
      </c>
      <c r="X33" s="42">
        <f>-SUMIFS('Отчет 23-29.03'!P:P,'Отчет 23-29.03'!C:C,"Вознаграждение Ozon",'Отчет 23-29.03'!E:E,B33)</f>
        <v>2386.9300000000003</v>
      </c>
      <c r="Y33" s="45">
        <f t="shared" si="28"/>
        <v>0.43000000000000005</v>
      </c>
      <c r="Z33" s="42">
        <f>-SUMIFS('Отчет 23-29.03'!P:P,'Отчет 23-29.03'!C:C,"Услуги доставки",'Отчет 23-29.03'!E:E,B33)</f>
        <v>432.74</v>
      </c>
      <c r="AA33" s="32">
        <v>0</v>
      </c>
      <c r="AB33" s="55"/>
      <c r="AC33" s="42"/>
      <c r="AD33" s="46">
        <f t="shared" si="29"/>
        <v>25.880023378126868</v>
      </c>
      <c r="AE33" s="47">
        <f t="shared" si="30"/>
        <v>1391.4499766218728</v>
      </c>
      <c r="AF33" s="46"/>
      <c r="AG33" s="48">
        <f t="shared" si="31"/>
        <v>2775.5</v>
      </c>
      <c r="AH33" s="49">
        <f t="shared" si="32"/>
        <v>657</v>
      </c>
      <c r="AI33" s="49">
        <f t="shared" si="33"/>
        <v>1193.4650000000001</v>
      </c>
      <c r="AJ33" s="49">
        <f t="shared" si="34"/>
        <v>216.37</v>
      </c>
      <c r="AK33" s="49">
        <f t="shared" si="35"/>
        <v>0</v>
      </c>
      <c r="AL33" s="49">
        <f t="array" ref="AL33">_xlfn.IFS(R33=0,AE33,R33&lt;0,AE33/-R33,R33&gt;0,AE33/R33)</f>
        <v>695.7249883109364</v>
      </c>
      <c r="AM33" s="50">
        <f t="shared" si="36"/>
        <v>0.25066654235666957</v>
      </c>
      <c r="AN33" s="51">
        <f t="shared" si="37"/>
        <v>1.0589421435478483</v>
      </c>
      <c r="AP33" s="53">
        <f t="shared" si="38"/>
        <v>695.7249883109364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23-29.03'!H:H,'Отчет 23-29.03'!D:D,"Выручка",'Отчет 23-29.03'!E:E,B34)</f>
        <v>0</v>
      </c>
      <c r="Q34" s="39">
        <f>SUMIFS('Отчет 23-29.03'!H:H,'Отчет 23-29.03'!D:D,"Возврат выручки",'Отчет 23-29.03'!E:E,B34)</f>
        <v>0</v>
      </c>
      <c r="R34" s="40">
        <f t="shared" si="24"/>
        <v>0</v>
      </c>
      <c r="S34" s="41">
        <f>SUMIFS('Отчет 23-29.03'!P:P,'Отчет 23-29.03'!C:C,"Продажи",'Отчет 23-29.03'!E:E,B34)</f>
        <v>0</v>
      </c>
      <c r="T34" s="42">
        <f>SUMIFS('Отчет 23-29.03'!P:P,'Отчет 23-29.03'!C:C,"Возвраты",'Отчет 23-29.03'!E:E,B34)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23-29.03'!P:P,'Отчет 23-29.03'!C:C,"Вознаграждение Ozon",'Отчет 23-29.03'!E:E,B34)</f>
        <v>0</v>
      </c>
      <c r="Y34" s="45">
        <f t="shared" si="28"/>
        <v>0</v>
      </c>
      <c r="Z34" s="42">
        <f>-SUMIFS('Отчет 23-29.03'!P:P,'Отчет 23-29.03'!C:C,"Услуги доставки",'Отчет 23-29.03'!E:E,B34)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23-29.03'!H:H,'Отчет 23-29.03'!D:D,"Выручка",'Отчет 23-29.03'!E:E,B35)</f>
        <v>0</v>
      </c>
      <c r="Q35" s="39">
        <f>SUMIFS('Отчет 23-29.03'!H:H,'Отчет 23-29.03'!D:D,"Возврат выручки",'Отчет 23-29.03'!E:E,B35)</f>
        <v>0</v>
      </c>
      <c r="R35" s="40">
        <f t="shared" si="24"/>
        <v>0</v>
      </c>
      <c r="S35" s="41">
        <f>SUMIFS('Отчет 23-29.03'!P:P,'Отчет 23-29.03'!C:C,"Продажи",'Отчет 23-29.03'!E:E,B35)</f>
        <v>0</v>
      </c>
      <c r="T35" s="42">
        <f>SUMIFS('Отчет 23-29.03'!P:P,'Отчет 23-29.03'!C:C,"Возвраты",'Отчет 23-29.03'!E:E,B35)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23-29.03'!P:P,'Отчет 23-29.03'!C:C,"Вознаграждение Ozon",'Отчет 23-29.03'!E:E,B35)</f>
        <v>0</v>
      </c>
      <c r="Y35" s="45">
        <f t="shared" si="28"/>
        <v>0</v>
      </c>
      <c r="Z35" s="42">
        <f>-SUMIFS('Отчет 23-29.03'!P:P,'Отчет 23-29.03'!C:C,"Услуги доставки",'Отчет 23-29.03'!E:E,B35)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0</v>
      </c>
      <c r="P36" s="39">
        <f>SUMIFS('Отчет 23-29.03'!H:H,'Отчет 23-29.03'!D:D,"Выручка",'Отчет 23-29.03'!E:E,B36)</f>
        <v>0</v>
      </c>
      <c r="Q36" s="39">
        <f>SUMIFS('Отчет 23-29.03'!H:H,'Отчет 23-29.03'!D:D,"Возврат выручки",'Отчет 23-29.03'!E:E,B36)</f>
        <v>0</v>
      </c>
      <c r="R36" s="40">
        <f t="shared" si="24"/>
        <v>0</v>
      </c>
      <c r="S36" s="41">
        <f>SUMIFS('Отчет 23-29.03'!P:P,'Отчет 23-29.03'!C:C,"Продажи",'Отчет 23-29.03'!E:E,B36)</f>
        <v>0</v>
      </c>
      <c r="T36" s="42">
        <f>SUMIFS('Отчет 23-29.03'!P:P,'Отчет 23-29.03'!C:C,"Возвраты",'Отчет 23-29.03'!E:E,B36)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23-29.03'!P:P,'Отчет 23-29.03'!C:C,"Вознаграждение Ozon",'Отчет 23-29.03'!E:E,B36)</f>
        <v>0</v>
      </c>
      <c r="Y36" s="45">
        <f t="shared" si="28"/>
        <v>0</v>
      </c>
      <c r="Z36" s="42">
        <f>-SUMIFS('Отчет 23-29.03'!P:P,'Отчет 23-29.03'!C:C,"Услуги доставки",'Отчет 23-29.03'!E:E,B36)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0.14285714285714285</v>
      </c>
      <c r="P37" s="39">
        <f>SUMIFS('Отчет 23-29.03'!H:H,'Отчет 23-29.03'!D:D,"Выручка",'Отчет 23-29.03'!E:E,B37)</f>
        <v>1</v>
      </c>
      <c r="Q37" s="39">
        <f>SUMIFS('Отчет 23-29.03'!H:H,'Отчет 23-29.03'!D:D,"Возврат выручки",'Отчет 23-29.03'!E:E,B37)</f>
        <v>0</v>
      </c>
      <c r="R37" s="40">
        <f t="shared" si="24"/>
        <v>1</v>
      </c>
      <c r="S37" s="41">
        <f>SUMIFS('Отчет 23-29.03'!P:P,'Отчет 23-29.03'!C:C,"Продажи",'Отчет 23-29.03'!E:E,B37)</f>
        <v>6500</v>
      </c>
      <c r="T37" s="42">
        <f>SUMIFS('Отчет 23-29.03'!P:P,'Отчет 23-29.03'!C:C,"Возвраты",'Отчет 23-29.03'!E:E,B37)</f>
        <v>0</v>
      </c>
      <c r="U37" s="40">
        <f t="shared" si="25"/>
        <v>6500</v>
      </c>
      <c r="V37" s="43">
        <f t="shared" si="26"/>
        <v>1.6217483944690903E-2</v>
      </c>
      <c r="W37" s="44">
        <f t="shared" si="27"/>
        <v>687</v>
      </c>
      <c r="X37" s="42">
        <f>-SUMIFS('Отчет 23-29.03'!P:P,'Отчет 23-29.03'!C:C,"Вознаграждение Ozon",'Отчет 23-29.03'!E:E,B37)</f>
        <v>2795</v>
      </c>
      <c r="Y37" s="45">
        <f t="shared" si="28"/>
        <v>0.43</v>
      </c>
      <c r="Z37" s="42">
        <f>-SUMIFS('Отчет 23-29.03'!P:P,'Отчет 23-29.03'!C:C,"Услуги доставки",'Отчет 23-29.03'!E:E,B37)</f>
        <v>251.73</v>
      </c>
      <c r="AA37" s="32">
        <v>0</v>
      </c>
      <c r="AB37" s="55"/>
      <c r="AC37" s="42"/>
      <c r="AD37" s="46">
        <f t="shared" si="29"/>
        <v>30.30447702356776</v>
      </c>
      <c r="AE37" s="47">
        <f t="shared" si="30"/>
        <v>2735.9655229764321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251.73</v>
      </c>
      <c r="AK37" s="49">
        <f t="shared" si="35"/>
        <v>0</v>
      </c>
      <c r="AL37" s="49">
        <f t="array" ref="AL37">_xlfn.IFS(R37=0,AE37,R37&lt;0,AE37/-R37,R37&gt;0,AE37/R37)</f>
        <v>2735.9655229764321</v>
      </c>
      <c r="AM37" s="50">
        <f t="shared" si="36"/>
        <v>0.42091777276560494</v>
      </c>
      <c r="AN37" s="51">
        <f t="shared" si="37"/>
        <v>3.9824825661956798</v>
      </c>
      <c r="AP37" s="53">
        <f t="shared" si="38"/>
        <v>8207.8965689292963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23-29.03'!H:H,'Отчет 23-29.03'!D:D,"Выручка",'Отчет 23-29.03'!E:E,B38)</f>
        <v>0</v>
      </c>
      <c r="Q38" s="39">
        <f>SUMIFS('Отчет 23-29.03'!H:H,'Отчет 23-29.03'!D:D,"Возврат выручки",'Отчет 23-29.03'!E:E,B38)</f>
        <v>0</v>
      </c>
      <c r="R38" s="40">
        <f t="shared" si="24"/>
        <v>0</v>
      </c>
      <c r="S38" s="41">
        <f>SUMIFS('Отчет 23-29.03'!P:P,'Отчет 23-29.03'!C:C,"Продажи",'Отчет 23-29.03'!E:E,B38)</f>
        <v>0</v>
      </c>
      <c r="T38" s="42">
        <f>SUMIFS('Отчет 23-29.03'!P:P,'Отчет 23-29.03'!C:C,"Возвраты",'Отчет 23-29.03'!E:E,B38)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23-29.03'!P:P,'Отчет 23-29.03'!C:C,"Вознаграждение Ozon",'Отчет 23-29.03'!E:E,B38)</f>
        <v>0</v>
      </c>
      <c r="Y38" s="45">
        <f t="shared" si="28"/>
        <v>0</v>
      </c>
      <c r="Z38" s="42">
        <f>-SUMIFS('Отчет 23-29.03'!P:P,'Отчет 23-29.03'!C:C,"Услуги доставки",'Отчет 23-29.03'!E:E,B38)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23-29.03'!H:H,'Отчет 23-29.03'!D:D,"Выручка",'Отчет 23-29.03'!E:E,B39)</f>
        <v>0</v>
      </c>
      <c r="Q39" s="39">
        <f>SUMIFS('Отчет 23-29.03'!H:H,'Отчет 23-29.03'!D:D,"Возврат выручки",'Отчет 23-29.03'!E:E,B39)</f>
        <v>0</v>
      </c>
      <c r="R39" s="40">
        <f t="shared" si="24"/>
        <v>0</v>
      </c>
      <c r="S39" s="41">
        <f>SUMIFS('Отчет 23-29.03'!P:P,'Отчет 23-29.03'!C:C,"Продажи",'Отчет 23-29.03'!E:E,B39)</f>
        <v>0</v>
      </c>
      <c r="T39" s="42">
        <f>SUMIFS('Отчет 23-29.03'!P:P,'Отчет 23-29.03'!C:C,"Возвраты",'Отчет 23-29.03'!E:E,B39)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23-29.03'!P:P,'Отчет 23-29.03'!C:C,"Вознаграждение Ozon",'Отчет 23-29.03'!E:E,B39)</f>
        <v>0</v>
      </c>
      <c r="Y39" s="45">
        <f t="shared" si="28"/>
        <v>0</v>
      </c>
      <c r="Z39" s="42">
        <f>-SUMIFS('Отчет 23-29.03'!P:P,'Отчет 23-29.03'!C:C,"Услуги доставки",'Отчет 23-29.03'!E:E,B39)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23-29.03'!H:H,'Отчет 23-29.03'!D:D,"Выручка",'Отчет 23-29.03'!E:E,B40)</f>
        <v>0</v>
      </c>
      <c r="Q40" s="39">
        <f>SUMIFS('Отчет 23-29.03'!H:H,'Отчет 23-29.03'!D:D,"Возврат выручки",'Отчет 23-29.03'!E:E,B40)</f>
        <v>0</v>
      </c>
      <c r="R40" s="40">
        <f t="shared" si="24"/>
        <v>0</v>
      </c>
      <c r="S40" s="41">
        <f>SUMIFS('Отчет 23-29.03'!P:P,'Отчет 23-29.03'!C:C,"Продажи",'Отчет 23-29.03'!E:E,B40)</f>
        <v>0</v>
      </c>
      <c r="T40" s="42">
        <f>SUMIFS('Отчет 23-29.03'!P:P,'Отчет 23-29.03'!C:C,"Возвраты",'Отчет 23-29.03'!E:E,B40)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23-29.03'!P:P,'Отчет 23-29.03'!C:C,"Вознаграждение Ozon",'Отчет 23-29.03'!E:E,B40)</f>
        <v>0</v>
      </c>
      <c r="Y40" s="45">
        <f t="shared" si="28"/>
        <v>0</v>
      </c>
      <c r="Z40" s="42">
        <f>-SUMIFS('Отчет 23-29.03'!P:P,'Отчет 23-29.03'!C:C,"Услуги доставки",'Отчет 23-29.03'!E:E,B40)</f>
        <v>113.88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-113.88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113.88</v>
      </c>
      <c r="AK40" s="49">
        <f t="shared" si="35"/>
        <v>0</v>
      </c>
      <c r="AL40" s="49">
        <f t="array" ref="AL40">_xlfn.IFS(R40=0,AE40,R40&lt;0,AE40/-R40,R40&gt;0,AE40/R40)</f>
        <v>-113.88</v>
      </c>
      <c r="AM40" s="50">
        <f t="shared" si="36"/>
        <v>0</v>
      </c>
      <c r="AN40" s="51">
        <f t="shared" si="37"/>
        <v>-0.1907537688442211</v>
      </c>
      <c r="AP40" s="53">
        <f t="shared" si="38"/>
        <v>-1935.96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23-29.03'!H:H,'Отчет 23-29.03'!D:D,"Выручка",'Отчет 23-29.03'!E:E,B41)</f>
        <v>0</v>
      </c>
      <c r="Q41" s="39">
        <f>SUMIFS('Отчет 23-29.03'!H:H,'Отчет 23-29.03'!D:D,"Возврат выручки",'Отчет 23-29.03'!E:E,B41)</f>
        <v>0</v>
      </c>
      <c r="R41" s="40">
        <f t="shared" si="24"/>
        <v>0</v>
      </c>
      <c r="S41" s="41">
        <f>SUMIFS('Отчет 23-29.03'!P:P,'Отчет 23-29.03'!C:C,"Продажи",'Отчет 23-29.03'!E:E,B41)</f>
        <v>0</v>
      </c>
      <c r="T41" s="42">
        <f>SUMIFS('Отчет 23-29.03'!P:P,'Отчет 23-29.03'!C:C,"Возвраты",'Отчет 23-29.03'!E:E,B41)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23-29.03'!P:P,'Отчет 23-29.03'!C:C,"Вознаграждение Ozon",'Отчет 23-29.03'!E:E,B41)</f>
        <v>0</v>
      </c>
      <c r="Y41" s="45">
        <f t="shared" si="28"/>
        <v>0</v>
      </c>
      <c r="Z41" s="42">
        <f>-SUMIFS('Отчет 23-29.03'!P:P,'Отчет 23-29.03'!C:C,"Услуги доставки",'Отчет 23-29.03'!E:E,B41)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23-29.03'!H:H,'Отчет 23-29.03'!D:D,"Выручка",'Отчет 23-29.03'!E:E,B42)</f>
        <v>0</v>
      </c>
      <c r="Q42" s="39">
        <f>SUMIFS('Отчет 23-29.03'!H:H,'Отчет 23-29.03'!D:D,"Возврат выручки",'Отчет 23-29.03'!E:E,B42)</f>
        <v>0</v>
      </c>
      <c r="R42" s="40">
        <f t="shared" si="24"/>
        <v>0</v>
      </c>
      <c r="S42" s="41">
        <f>SUMIFS('Отчет 23-29.03'!P:P,'Отчет 23-29.03'!C:C,"Продажи",'Отчет 23-29.03'!E:E,B42)</f>
        <v>0</v>
      </c>
      <c r="T42" s="42">
        <f>SUMIFS('Отчет 23-29.03'!P:P,'Отчет 23-29.03'!C:C,"Возвраты",'Отчет 23-29.03'!E:E,B42)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23-29.03'!P:P,'Отчет 23-29.03'!C:C,"Вознаграждение Ozon",'Отчет 23-29.03'!E:E,B42)</f>
        <v>0</v>
      </c>
      <c r="Y42" s="45">
        <f t="shared" si="28"/>
        <v>0</v>
      </c>
      <c r="Z42" s="42">
        <f>-SUMIFS('Отчет 23-29.03'!P:P,'Отчет 23-29.03'!C:C,"Услуги доставки",'Отчет 23-29.03'!E:E,B42)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23-29.03'!H:H,'Отчет 23-29.03'!D:D,"Выручка",'Отчет 23-29.03'!E:E,B43)</f>
        <v>0</v>
      </c>
      <c r="Q43" s="39">
        <f>SUMIFS('Отчет 23-29.03'!H:H,'Отчет 23-29.03'!D:D,"Возврат выручки",'Отчет 23-29.03'!E:E,B43)</f>
        <v>0</v>
      </c>
      <c r="R43" s="40">
        <f t="shared" si="24"/>
        <v>0</v>
      </c>
      <c r="S43" s="41">
        <f>SUMIFS('Отчет 23-29.03'!P:P,'Отчет 23-29.03'!C:C,"Продажи",'Отчет 23-29.03'!E:E,B43)</f>
        <v>0</v>
      </c>
      <c r="T43" s="42">
        <f>SUMIFS('Отчет 23-29.03'!P:P,'Отчет 23-29.03'!C:C,"Возвраты",'Отчет 23-29.03'!E:E,B43)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23-29.03'!P:P,'Отчет 23-29.03'!C:C,"Вознаграждение Ozon",'Отчет 23-29.03'!E:E,B43)</f>
        <v>0</v>
      </c>
      <c r="Y43" s="45">
        <f t="shared" si="28"/>
        <v>0</v>
      </c>
      <c r="Z43" s="42">
        <f>-SUMIFS('Отчет 23-29.03'!P:P,'Отчет 23-29.03'!C:C,"Услуги доставки",'Отчет 23-29.03'!E:E,B43)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30</v>
      </c>
      <c r="D44" s="33"/>
      <c r="E44" s="33"/>
      <c r="F44" s="33"/>
      <c r="G44" s="34"/>
      <c r="H44" s="84">
        <v>687</v>
      </c>
      <c r="I44" s="54">
        <f t="shared" si="21"/>
        <v>20610</v>
      </c>
      <c r="J44" s="36"/>
      <c r="K44" s="32">
        <v>2</v>
      </c>
      <c r="L44" s="36"/>
      <c r="M44" s="36"/>
      <c r="N44" s="37">
        <f t="shared" si="22"/>
        <v>0.2857142857142857</v>
      </c>
      <c r="O44" s="38">
        <f t="shared" si="23"/>
        <v>0</v>
      </c>
      <c r="P44" s="39">
        <f>SUMIFS('Отчет 23-29.03'!H:H,'Отчет 23-29.03'!D:D,"Выручка",'Отчет 23-29.03'!E:E,B44)</f>
        <v>0</v>
      </c>
      <c r="Q44" s="39">
        <f>SUMIFS('Отчет 23-29.03'!H:H,'Отчет 23-29.03'!D:D,"Возврат выручки",'Отчет 23-29.03'!E:E,B44)</f>
        <v>0</v>
      </c>
      <c r="R44" s="40">
        <f t="shared" si="24"/>
        <v>0</v>
      </c>
      <c r="S44" s="41">
        <f>SUMIFS('Отчет 23-29.03'!P:P,'Отчет 23-29.03'!C:C,"Продажи",'Отчет 23-29.03'!E:E,B44)</f>
        <v>0</v>
      </c>
      <c r="T44" s="42">
        <f>SUMIFS('Отчет 23-29.03'!P:P,'Отчет 23-29.03'!C:C,"Возвраты",'Отчет 23-29.03'!E:E,B44)</f>
        <v>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23-29.03'!P:P,'Отчет 23-29.03'!C:C,"Вознаграждение Ozon",'Отчет 23-29.03'!E:E,B44)</f>
        <v>0</v>
      </c>
      <c r="Y44" s="45">
        <f t="shared" si="28"/>
        <v>0</v>
      </c>
      <c r="Z44" s="42">
        <f>-SUMIFS('Отчет 23-29.03'!P:P,'Отчет 23-29.03'!C:C,"Услуги доставки",'Отчет 23-29.03'!E:E,B44)</f>
        <v>227.76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-227.76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227.76</v>
      </c>
      <c r="AK44" s="49">
        <f t="shared" si="35"/>
        <v>0</v>
      </c>
      <c r="AL44" s="49">
        <f t="array" ref="AL44">_xlfn.IFS(R44=0,AE44,R44&lt;0,AE44/-R44,R44&gt;0,AE44/R44)</f>
        <v>-227.76</v>
      </c>
      <c r="AM44" s="50">
        <f t="shared" si="36"/>
        <v>0</v>
      </c>
      <c r="AN44" s="51">
        <f t="shared" si="37"/>
        <v>-0.33152838427947595</v>
      </c>
      <c r="AP44" s="53">
        <f t="shared" si="38"/>
        <v>-6832.7999999999993</v>
      </c>
    </row>
    <row r="45" spans="1:42">
      <c r="A45" s="30">
        <v>2774721190</v>
      </c>
      <c r="B45" s="31" t="s">
        <v>78</v>
      </c>
      <c r="C45" s="32">
        <v>3</v>
      </c>
      <c r="D45" s="33"/>
      <c r="E45" s="33"/>
      <c r="F45" s="33"/>
      <c r="G45" s="34"/>
      <c r="H45" s="84">
        <v>687</v>
      </c>
      <c r="I45" s="54">
        <f t="shared" si="21"/>
        <v>2061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0.14285714285714285</v>
      </c>
      <c r="P45" s="39">
        <f>SUMIFS('Отчет 23-29.03'!H:H,'Отчет 23-29.03'!D:D,"Выручка",'Отчет 23-29.03'!E:E,B45)</f>
        <v>2</v>
      </c>
      <c r="Q45" s="39">
        <f>SUMIFS('Отчет 23-29.03'!H:H,'Отчет 23-29.03'!D:D,"Возврат выручки",'Отчет 23-29.03'!E:E,B45)</f>
        <v>1</v>
      </c>
      <c r="R45" s="40">
        <f t="shared" si="24"/>
        <v>1</v>
      </c>
      <c r="S45" s="41">
        <f>SUMIFS('Отчет 23-29.03'!P:P,'Отчет 23-29.03'!C:C,"Продажи",'Отчет 23-29.03'!E:E,B45)</f>
        <v>13000</v>
      </c>
      <c r="T45" s="42">
        <f>SUMIFS('Отчет 23-29.03'!P:P,'Отчет 23-29.03'!C:C,"Возвраты",'Отчет 23-29.03'!E:E,B45)</f>
        <v>-6500</v>
      </c>
      <c r="U45" s="40">
        <f t="shared" si="25"/>
        <v>6500</v>
      </c>
      <c r="V45" s="43">
        <f t="shared" si="26"/>
        <v>1.6217483944690903E-2</v>
      </c>
      <c r="W45" s="44">
        <f t="shared" si="27"/>
        <v>687</v>
      </c>
      <c r="X45" s="42">
        <f>-SUMIFS('Отчет 23-29.03'!P:P,'Отчет 23-29.03'!C:C,"Вознаграждение Ozon",'Отчет 23-29.03'!E:E,B45)</f>
        <v>2795</v>
      </c>
      <c r="Y45" s="45">
        <f t="shared" si="28"/>
        <v>0.43</v>
      </c>
      <c r="Z45" s="42">
        <f>-SUMIFS('Отчет 23-29.03'!P:P,'Отчет 23-29.03'!C:C,"Услуги доставки",'Отчет 23-29.03'!E:E,B45)</f>
        <v>1004.4600000000003</v>
      </c>
      <c r="AA45" s="32">
        <v>5135</v>
      </c>
      <c r="AB45" s="55"/>
      <c r="AC45" s="42"/>
      <c r="AD45" s="46">
        <f t="shared" si="29"/>
        <v>30.30447702356776</v>
      </c>
      <c r="AE45" s="47">
        <f t="shared" si="30"/>
        <v>-3151.7644770235679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502.23000000000013</v>
      </c>
      <c r="AK45" s="49">
        <f t="shared" si="35"/>
        <v>2567.5</v>
      </c>
      <c r="AL45" s="49">
        <f t="array" ref="AL45">_xlfn.IFS(R45=0,AE45,R45&lt;0,AE45/-R45,R45&gt;0,AE45/R45)</f>
        <v>-3151.7644770235679</v>
      </c>
      <c r="AM45" s="50">
        <f t="shared" si="36"/>
        <v>-0.48488684261901044</v>
      </c>
      <c r="AN45" s="51">
        <f t="shared" si="37"/>
        <v>-4.5877212183749165</v>
      </c>
      <c r="AP45" s="53">
        <f t="shared" si="38"/>
        <v>-9455.2934310707042</v>
      </c>
    </row>
    <row r="46" spans="1:42">
      <c r="A46" s="30">
        <v>2774718796</v>
      </c>
      <c r="B46" s="31" t="s">
        <v>79</v>
      </c>
      <c r="C46" s="32">
        <v>4</v>
      </c>
      <c r="D46" s="33"/>
      <c r="E46" s="33"/>
      <c r="F46" s="33"/>
      <c r="G46" s="34"/>
      <c r="H46" s="84">
        <v>552</v>
      </c>
      <c r="I46" s="54">
        <f t="shared" si="21"/>
        <v>2208</v>
      </c>
      <c r="J46" s="36"/>
      <c r="K46" s="32">
        <v>6</v>
      </c>
      <c r="L46" s="36"/>
      <c r="M46" s="36"/>
      <c r="N46" s="37">
        <f t="shared" si="22"/>
        <v>0.8571428571428571</v>
      </c>
      <c r="O46" s="38">
        <f t="shared" si="23"/>
        <v>0</v>
      </c>
      <c r="P46" s="39">
        <f>SUMIFS('Отчет 23-29.03'!H:H,'Отчет 23-29.03'!D:D,"Выручка",'Отчет 23-29.03'!E:E,B46)</f>
        <v>1</v>
      </c>
      <c r="Q46" s="39">
        <f>SUMIFS('Отчет 23-29.03'!H:H,'Отчет 23-29.03'!D:D,"Возврат выручки",'Отчет 23-29.03'!E:E,B46)</f>
        <v>1</v>
      </c>
      <c r="R46" s="40">
        <f t="shared" si="24"/>
        <v>0</v>
      </c>
      <c r="S46" s="41">
        <f>SUMIFS('Отчет 23-29.03'!P:P,'Отчет 23-29.03'!C:C,"Продажи",'Отчет 23-29.03'!E:E,B46)</f>
        <v>3610</v>
      </c>
      <c r="T46" s="42">
        <f>SUMIFS('Отчет 23-29.03'!P:P,'Отчет 23-29.03'!C:C,"Возвраты",'Отчет 23-29.03'!E:E,B46)</f>
        <v>-4500</v>
      </c>
      <c r="U46" s="40">
        <f t="shared" si="25"/>
        <v>-890</v>
      </c>
      <c r="V46" s="43">
        <f t="shared" si="26"/>
        <v>-2.2205478016576775E-3</v>
      </c>
      <c r="W46" s="44">
        <f t="shared" si="27"/>
        <v>0</v>
      </c>
      <c r="X46" s="42">
        <f>-SUMIFS('Отчет 23-29.03'!P:P,'Отчет 23-29.03'!C:C,"Вознаграждение Ozon",'Отчет 23-29.03'!E:E,B46)</f>
        <v>-382.70000000000005</v>
      </c>
      <c r="Y46" s="45">
        <f t="shared" si="28"/>
        <v>0.43000000000000005</v>
      </c>
      <c r="Z46" s="42">
        <f>-SUMIFS('Отчет 23-29.03'!P:P,'Отчет 23-29.03'!C:C,"Услуги доставки",'Отчет 23-29.03'!E:E,B46)</f>
        <v>1039.2600000000004</v>
      </c>
      <c r="AA46" s="32">
        <v>1438.42</v>
      </c>
      <c r="AB46" s="55"/>
      <c r="AC46" s="42"/>
      <c r="AD46" s="46">
        <f t="shared" si="29"/>
        <v>-4.1493822386115857</v>
      </c>
      <c r="AE46" s="47">
        <f t="shared" si="30"/>
        <v>-2980.830617761389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1039.2600000000004</v>
      </c>
      <c r="AK46" s="49">
        <f t="shared" si="35"/>
        <v>1438.42</v>
      </c>
      <c r="AL46" s="49">
        <f t="array" ref="AL46">_xlfn.IFS(R46=0,AE46,R46&lt;0,AE46/-R46,R46&gt;0,AE46/R46)</f>
        <v>-2980.830617761389</v>
      </c>
      <c r="AM46" s="50">
        <f t="shared" si="36"/>
        <v>0</v>
      </c>
      <c r="AN46" s="51">
        <f t="shared" si="37"/>
        <v>-5.4000554669590377</v>
      </c>
      <c r="AP46" s="53">
        <f t="shared" si="38"/>
        <v>-11923.322471045556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23-29.03'!H:H,'Отчет 23-29.03'!D:D,"Выручка",'Отчет 23-29.03'!E:E,B47)</f>
        <v>0</v>
      </c>
      <c r="Q47" s="39">
        <f>SUMIFS('Отчет 23-29.03'!H:H,'Отчет 23-29.03'!D:D,"Возврат выручки",'Отчет 23-29.03'!E:E,B47)</f>
        <v>0</v>
      </c>
      <c r="R47" s="40">
        <f t="shared" si="24"/>
        <v>0</v>
      </c>
      <c r="S47" s="41">
        <f>SUMIFS('Отчет 23-29.03'!P:P,'Отчет 23-29.03'!C:C,"Продажи",'Отчет 23-29.03'!E:E,B47)</f>
        <v>0</v>
      </c>
      <c r="T47" s="42">
        <f>SUMIFS('Отчет 23-29.03'!P:P,'Отчет 23-29.03'!C:C,"Возвраты",'Отчет 23-29.03'!E:E,B47)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23-29.03'!P:P,'Отчет 23-29.03'!C:C,"Вознаграждение Ozon",'Отчет 23-29.03'!E:E,B47)</f>
        <v>0</v>
      </c>
      <c r="Y47" s="45">
        <f t="shared" si="28"/>
        <v>0</v>
      </c>
      <c r="Z47" s="42">
        <f>-SUMIFS('Отчет 23-29.03'!P:P,'Отчет 23-29.03'!C:C,"Услуги доставки",'Отчет 23-29.03'!E:E,B47)</f>
        <v>113.88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-113.88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113.88</v>
      </c>
      <c r="AK47" s="49">
        <f t="shared" si="35"/>
        <v>0</v>
      </c>
      <c r="AL47" s="49">
        <f t="array" ref="AL47">_xlfn.IFS(R47=0,AE47,R47&lt;0,AE47/-R47,R47&gt;0,AE47/R47)</f>
        <v>-113.88</v>
      </c>
      <c r="AM47" s="50">
        <f t="shared" si="36"/>
        <v>0</v>
      </c>
      <c r="AN47" s="51">
        <f t="shared" si="37"/>
        <v>-0.20630434782608695</v>
      </c>
      <c r="AP47" s="53">
        <f t="shared" si="38"/>
        <v>-1708.1999999999998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4454.8714285714286</v>
      </c>
      <c r="AH48" s="86">
        <f t="shared" si="39"/>
        <v>617.25</v>
      </c>
      <c r="AI48" s="86">
        <f t="shared" si="39"/>
        <v>1915.5947142857142</v>
      </c>
      <c r="AJ48" s="86">
        <f t="shared" si="39"/>
        <v>322.17442857142868</v>
      </c>
      <c r="AK48" s="86">
        <f t="shared" si="39"/>
        <v>1588.7447619047618</v>
      </c>
      <c r="AL48" s="86">
        <f t="shared" si="39"/>
        <v>-229.83237322614613</v>
      </c>
      <c r="AM48" s="87">
        <f t="shared" si="39"/>
        <v>9.7121772890097616E-2</v>
      </c>
      <c r="AN48" s="87">
        <f t="shared" si="39"/>
        <v>-0.43074393883332418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219624</v>
      </c>
      <c r="J49" s="93"/>
      <c r="K49" s="90">
        <f>SUM(K28:K47)</f>
        <v>37</v>
      </c>
      <c r="L49" s="93"/>
      <c r="M49" s="93"/>
      <c r="N49" s="94"/>
      <c r="O49" s="95"/>
      <c r="P49" s="90">
        <f t="shared" ref="P49:X49" si="40">SUM(P28:P47)</f>
        <v>14</v>
      </c>
      <c r="Q49" s="90">
        <f t="shared" si="40"/>
        <v>2</v>
      </c>
      <c r="R49" s="96">
        <f t="shared" si="40"/>
        <v>12</v>
      </c>
      <c r="S49" s="90">
        <f t="shared" si="40"/>
        <v>54640.999999999993</v>
      </c>
      <c r="T49" s="90">
        <f t="shared" si="40"/>
        <v>-11000</v>
      </c>
      <c r="U49" s="96">
        <f t="shared" si="40"/>
        <v>43640.999999999993</v>
      </c>
      <c r="V49" s="97">
        <f t="shared" si="40"/>
        <v>0.1088841872046547</v>
      </c>
      <c r="W49" s="90">
        <f t="shared" si="40"/>
        <v>8019</v>
      </c>
      <c r="X49" s="90">
        <f t="shared" si="40"/>
        <v>18765.63</v>
      </c>
      <c r="Y49" s="98">
        <f>IF(U49=0,0,X49/U49)</f>
        <v>0.4300000000000001</v>
      </c>
      <c r="Z49" s="90">
        <f>SUM(Z28:Z47)</f>
        <v>6060.6500000000015</v>
      </c>
      <c r="AA49" s="339">
        <f>AA51-AA26</f>
        <v>12301.373127000006</v>
      </c>
      <c r="AB49" s="90">
        <f>SUM(AB28:AB47)</f>
        <v>0</v>
      </c>
      <c r="AC49" s="90">
        <f>SUM(AC28:AC47)</f>
        <v>0</v>
      </c>
      <c r="AD49" s="96">
        <f>SUM(AD28:AD47)</f>
        <v>203.46425873623392</v>
      </c>
      <c r="AE49" s="90">
        <f>SUM(AE28:AE47)</f>
        <v>-1303.3642587362419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17568.676363083079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11895.62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5143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831458.60000000009</v>
      </c>
      <c r="J51" s="118">
        <f>J26+J49</f>
        <v>0</v>
      </c>
      <c r="K51" s="118">
        <f>K26+K49</f>
        <v>338</v>
      </c>
      <c r="L51" s="119"/>
      <c r="M51" s="119"/>
      <c r="N51" s="119"/>
      <c r="O51" s="119"/>
      <c r="P51" s="120">
        <f t="shared" ref="P51:X51" si="41">P26+P49</f>
        <v>149</v>
      </c>
      <c r="Q51" s="118">
        <f t="shared" si="41"/>
        <v>6</v>
      </c>
      <c r="R51" s="121">
        <f>R26-R49</f>
        <v>119</v>
      </c>
      <c r="S51" s="118">
        <f t="shared" si="41"/>
        <v>422601.99999999977</v>
      </c>
      <c r="T51" s="118">
        <f t="shared" si="41"/>
        <v>-21800</v>
      </c>
      <c r="U51" s="121">
        <f t="shared" si="41"/>
        <v>400801.99999999977</v>
      </c>
      <c r="V51" s="122">
        <f t="shared" si="41"/>
        <v>0.99999999999999978</v>
      </c>
      <c r="W51" s="118">
        <f t="shared" si="41"/>
        <v>26545.35</v>
      </c>
      <c r="X51" s="118">
        <f t="shared" si="41"/>
        <v>172344.86000000002</v>
      </c>
      <c r="Y51" s="123">
        <f>X51/U51</f>
        <v>0.43000000000000027</v>
      </c>
      <c r="Z51" s="118">
        <f>Z26+Z49</f>
        <v>40652.43000000008</v>
      </c>
      <c r="AA51" s="124">
        <v>76499.44</v>
      </c>
      <c r="AB51" s="125"/>
      <c r="AC51" s="125">
        <f>SUM(AC3:AC47)</f>
        <v>0</v>
      </c>
      <c r="AD51" s="118">
        <f>AD26+AD49</f>
        <v>1868.6299999999992</v>
      </c>
      <c r="AE51" s="126">
        <f>AE26+AE49</f>
        <v>83297.043126999648</v>
      </c>
      <c r="AF51" s="127"/>
      <c r="AG51" s="128"/>
      <c r="AH51" s="129"/>
      <c r="AI51" s="129"/>
      <c r="AJ51" s="129"/>
      <c r="AK51" s="129">
        <f>AA52/P51</f>
        <v>510.69588505369126</v>
      </c>
      <c r="AL51" s="129"/>
      <c r="AM51" s="129"/>
      <c r="AN51" s="130"/>
      <c r="AP51" s="126">
        <f>SUM(AP3:AP47)</f>
        <v>3885899.1171445413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76093.686872999999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53">
        <f>AA51-AA52-AA53</f>
        <v>-33.446872999996401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65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{4FF45145-47A9-4481-95D0-3797AB408D62}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{116F4AAD-63A0-4E96-9683-A215EA9B5E7A}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{1FD5CC77-21DD-4C0A-AFC3-F330136B7569}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{DBE6D3A5-9B88-457F-951D-57BBD0037F4C}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{DC42C323-252B-4326-84CD-1FA69C8C62BE}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{764D7F82-AD08-4B6D-B442-BE20F217260A}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{684993DA-E963-4B17-B352-DE5EF91BE661}</x14:id>
        </ext>
      </extLst>
    </cfRule>
  </conditionalFormatting>
  <conditionalFormatting sqref="P50">
    <cfRule type="cellIs" dxfId="264" priority="31" operator="greaterThan">
      <formula>120</formula>
    </cfRule>
  </conditionalFormatting>
  <conditionalFormatting sqref="Q50">
    <cfRule type="cellIs" dxfId="263" priority="30" operator="greaterThan">
      <formula>120</formula>
    </cfRule>
  </conditionalFormatting>
  <conditionalFormatting sqref="R50">
    <cfRule type="cellIs" dxfId="262" priority="29" operator="greaterThan">
      <formula>120</formula>
    </cfRule>
  </conditionalFormatting>
  <conditionalFormatting sqref="S50">
    <cfRule type="cellIs" dxfId="261" priority="28" operator="greaterThan">
      <formula>120</formula>
    </cfRule>
  </conditionalFormatting>
  <conditionalFormatting sqref="T50">
    <cfRule type="cellIs" dxfId="260" priority="27" operator="greaterThan">
      <formula>120</formula>
    </cfRule>
  </conditionalFormatting>
  <conditionalFormatting sqref="U50">
    <cfRule type="cellIs" dxfId="259" priority="26" operator="greaterThan">
      <formula>120</formula>
    </cfRule>
  </conditionalFormatting>
  <conditionalFormatting sqref="W50">
    <cfRule type="cellIs" dxfId="258" priority="25" operator="greaterThan">
      <formula>120</formula>
    </cfRule>
  </conditionalFormatting>
  <conditionalFormatting sqref="X50">
    <cfRule type="cellIs" dxfId="257" priority="24" operator="greaterThan">
      <formula>120</formula>
    </cfRule>
  </conditionalFormatting>
  <conditionalFormatting sqref="Z50">
    <cfRule type="cellIs" dxfId="25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{7FC5DCEA-C953-40AA-B7D0-D692F26D54A7}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{FC5327F7-3046-4541-9A4F-268BA90DDF92}</x14:id>
        </ext>
      </extLst>
    </cfRule>
  </conditionalFormatting>
  <conditionalFormatting sqref="J8:J9">
    <cfRule type="cellIs" dxfId="255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{004B35F0-CD1A-4172-ABD6-4CEB1B446566}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{3A7D2947-D6BE-47AF-B28A-A3B58B6CC5C2}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{99D42659-6D14-475F-8C26-3856336C2D2C}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{592E7AD5-74EE-47EF-BE31-EB7023BB6ACE}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{761E17F8-1819-4596-A221-1F1E7A554B8A}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{76527EFC-6C6E-4D23-8F76-277779D92A37}</x14:id>
        </ext>
      </extLst>
    </cfRule>
  </conditionalFormatting>
  <conditionalFormatting sqref="N50">
    <cfRule type="cellIs" dxfId="254" priority="13" operator="between">
      <formula>0.000001</formula>
      <formula>25</formula>
    </cfRule>
  </conditionalFormatting>
  <conditionalFormatting sqref="V1 V52:V1048576">
    <cfRule type="cellIs" dxfId="253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{7582805B-2257-4D53-AE02-549A01F53C78}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{043DB349-A0D2-4B85-9608-B61D8A30B2EF}</x14:id>
        </ext>
      </extLst>
    </cfRule>
  </conditionalFormatting>
  <conditionalFormatting sqref="V50">
    <cfRule type="cellIs" dxfId="252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{EDE58B79-EDCA-41B1-8376-CC02F0134289}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{10704011-1EBC-414D-8163-CE95F09591E9}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{CF7E527F-4FFA-4630-81E5-2E52C8A4F53A}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{12AFBE5B-37A2-45A3-A1FE-F0D3A13A91D9}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{D724AA8B-F052-495A-AFBF-60A4BD63B47C}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{1722666A-B1CE-4999-84C0-60BD561B346A}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{542B22C4-ED02-4D44-8B5E-DEF8C2C7D25A}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{8A3F3156-731C-4CEC-A2AA-6C22DE6E12C8}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45145-47A9-4481-95D0-3797AB408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116F4AAD-63A0-4E96-9683-A215EA9B5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1FD5CC77-21DD-4C0A-AFC3-F330136B7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BE6D3A5-9B88-457F-951D-57BBD0037F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C42C323-252B-4326-84CD-1FA69C8C62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64D7F82-AD08-4B6D-B442-BE20F2172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84993DA-E963-4B17-B352-DE5EF91BE6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FC5DCEA-C953-40AA-B7D0-D692F26D54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C5327F7-3046-4541-9A4F-268BA90DDF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4B35F0-CD1A-4172-ABD6-4CEB1B4465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A7D2947-D6BE-47AF-B28A-A3B58B6CC5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9D42659-6D14-475F-8C26-3856336C2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92E7AD5-74EE-47EF-BE31-EB7023BB6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61E17F8-1819-4596-A221-1F1E7A554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6527EFC-6C6E-4D23-8F76-277779D92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582805B-2257-4D53-AE02-549A01F53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43DB349-A0D2-4B85-9608-B61D8A30B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DE58B79-EDCA-41B1-8376-CC02F01342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0704011-1EBC-414D-8163-CE95F0959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F7E527F-4FFA-4630-81E5-2E52C8A4F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2AFBE5B-37A2-45A3-A1FE-F0D3A13A91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724AA8B-F052-495A-AFBF-60A4BD63B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722666A-B1CE-4999-84C0-60BD561B3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42B22C4-ED02-4D44-8B5E-DEF8C2C7D2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A3F3156-731C-4CEC-A2AA-6C22DE6E1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068-9D41-4B80-8D85-0AF5BAF1C995}">
  <dimension ref="A1:AZ57"/>
  <sheetViews>
    <sheetView zoomScale="70" zoomScaleNormal="70" workbookViewId="0">
      <pane xSplit="2" ySplit="2" topLeftCell="H18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220626+1704</f>
        <v>222330</v>
      </c>
      <c r="AE1" s="325">
        <f>U51/AD1</f>
        <v>2.4245221067782117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396</v>
      </c>
      <c r="D3" s="33"/>
      <c r="E3" s="33"/>
      <c r="F3" s="33"/>
      <c r="G3" s="34"/>
      <c r="H3" s="35">
        <v>142.97999999999999</v>
      </c>
      <c r="I3" s="33">
        <f t="shared" ref="I3:I24" si="0">C3*H3</f>
        <v>56620.079999999994</v>
      </c>
      <c r="J3" s="36"/>
      <c r="K3" s="32">
        <v>192</v>
      </c>
      <c r="L3" s="36"/>
      <c r="M3" s="36"/>
      <c r="N3" s="37">
        <f>K3/$O$1</f>
        <v>27.428571428571427</v>
      </c>
      <c r="O3" s="38">
        <f>R3/$O$1</f>
        <v>15.428571428571429</v>
      </c>
      <c r="P3" s="39">
        <f>SUMIFS('Отчет 16-22.03'!H:H,'Отчет 16-22.03'!D:D,"Выручка",'Отчет 16-22.03'!E:E,B3)</f>
        <v>110</v>
      </c>
      <c r="Q3" s="39">
        <f>SUMIFS('Отчет 16-22.03'!H:H,'Отчет 16-22.03'!D:D,"Возврат выручки",'Отчет 16-22.03'!E:E,B3)</f>
        <v>2</v>
      </c>
      <c r="R3" s="40">
        <f t="shared" ref="R3:R24" si="1">P3-Q3</f>
        <v>108</v>
      </c>
      <c r="S3" s="41">
        <f>SUMIFS('Отчет 16-22.03'!P:P,'Отчет 16-22.03'!C:C,"Продажи",'Отчет 16-22.03'!E:E,B3)</f>
        <v>301999.99999999971</v>
      </c>
      <c r="T3" s="42">
        <f>SUMIFS('Отчет 16-22.03'!P:P,'Отчет 16-22.03'!C:C,"Возвраты",'Отчет 16-22.03'!E:E,B3)</f>
        <v>-5500</v>
      </c>
      <c r="U3" s="40">
        <f t="shared" ref="U3:U24" si="2">S3+T3</f>
        <v>296499.99999999971</v>
      </c>
      <c r="V3" s="43">
        <f>U3/$U$51</f>
        <v>0.55004786251215088</v>
      </c>
      <c r="W3" s="44">
        <f t="shared" ref="W3:W24" si="3">R3*H3</f>
        <v>15441.839999999998</v>
      </c>
      <c r="X3" s="42">
        <f>-SUMIFS('Отчет 16-22.03'!P:P,'Отчет 16-22.03'!C:C,"Вознаграждение Ozon",'Отчет 16-22.03'!E:E,B3)</f>
        <v>127495</v>
      </c>
      <c r="Y3" s="45">
        <f t="shared" ref="Y3:Y24" si="4">IF(U3=0,0,X3/U3)</f>
        <v>0.43000000000000044</v>
      </c>
      <c r="Z3" s="42">
        <f>-SUMIFS('Отчет 16-22.03'!P:P,'Отчет 16-22.03'!C:C,"Услуги доставки",'Отчет 16-22.03'!E:E,B3)</f>
        <v>23242.130000000048</v>
      </c>
      <c r="AA3" s="32">
        <v>36404.472976999998</v>
      </c>
      <c r="AB3" s="42"/>
      <c r="AC3" s="42"/>
      <c r="AD3" s="46">
        <f>IFERROR(U3*1%/$AE$1,0)</f>
        <v>1222.9214127232649</v>
      </c>
      <c r="AE3" s="47">
        <f t="shared" ref="AE3:AE24" si="5">U3-W3-X3-Z3-AA3-AB3-AC3-AD3</f>
        <v>92693.635610276368</v>
      </c>
      <c r="AF3" s="46"/>
      <c r="AG3" s="48">
        <f t="shared" ref="AG3:AG24" si="6">IF(R3=0,0,U3/R3)</f>
        <v>2745.3703703703677</v>
      </c>
      <c r="AH3" s="49">
        <f t="shared" ref="AH3:AH24" si="7">H3</f>
        <v>142.97999999999999</v>
      </c>
      <c r="AI3" s="49">
        <f t="shared" ref="AI3:AI24" si="8">IF(R3=0,0,X3/R3)</f>
        <v>1180.5092592592594</v>
      </c>
      <c r="AJ3" s="49">
        <f t="shared" ref="AJ3:AJ24" si="9">IF(P3=0,Z3/1,Z3/P3)</f>
        <v>211.29209090909134</v>
      </c>
      <c r="AK3" s="49">
        <f t="shared" ref="AK3:AK24" si="10">IF(P3=0,0,AA3/P3)</f>
        <v>330.94975433636364</v>
      </c>
      <c r="AL3" s="49">
        <f>_xlfn.IFS(R3=0,AE3,R3&lt;0,AE3/-R3,R3&gt;0,AE3/R3)</f>
        <v>858.27440379885525</v>
      </c>
      <c r="AM3" s="50">
        <f t="shared" ref="AM3:AM24" si="11">IF(AG3=0,0,AL3/AG3)</f>
        <v>0.31262608974798128</v>
      </c>
      <c r="AN3" s="51">
        <f t="shared" ref="AN3:AN24" si="12">IF(AH3=0,0,AL3/AH3)</f>
        <v>6.0027584543212704</v>
      </c>
      <c r="AP3" s="53">
        <f t="shared" ref="AP3:AP24" si="13">AL3*C3</f>
        <v>339876.6639043467</v>
      </c>
    </row>
    <row r="4" spans="1:42">
      <c r="A4" s="30">
        <v>2638638550</v>
      </c>
      <c r="B4" s="31" t="s">
        <v>39</v>
      </c>
      <c r="C4" s="32">
        <v>461</v>
      </c>
      <c r="D4" s="33"/>
      <c r="E4" s="33"/>
      <c r="F4" s="33"/>
      <c r="G4" s="34"/>
      <c r="H4" s="35">
        <v>123.09</v>
      </c>
      <c r="I4" s="33">
        <f t="shared" si="0"/>
        <v>56744.49</v>
      </c>
      <c r="J4" s="36"/>
      <c r="K4" s="32">
        <v>17</v>
      </c>
      <c r="L4" s="36"/>
      <c r="M4" s="36"/>
      <c r="N4" s="37">
        <f t="shared" ref="N4:N24" si="14">K4/$O$1</f>
        <v>2.4285714285714284</v>
      </c>
      <c r="O4" s="38">
        <f t="shared" ref="O4:O24" si="15">R4/$O$1</f>
        <v>0.8571428571428571</v>
      </c>
      <c r="P4" s="39">
        <f>SUMIFS('Отчет 16-22.03'!H:H,'Отчет 16-22.03'!D:D,"Выручка",'Отчет 16-22.03'!E:E,B4)</f>
        <v>6</v>
      </c>
      <c r="Q4" s="39">
        <f>SUMIFS('Отчет 16-22.03'!H:H,'Отчет 16-22.03'!D:D,"Возврат выручки",'Отчет 16-22.03'!E:E,B4)</f>
        <v>0</v>
      </c>
      <c r="R4" s="40">
        <f t="shared" si="1"/>
        <v>6</v>
      </c>
      <c r="S4" s="41">
        <f>SUMIFS('Отчет 16-22.03'!P:P,'Отчет 16-22.03'!C:C,"Продажи",'Отчет 16-22.03'!E:E,B4)</f>
        <v>16500</v>
      </c>
      <c r="T4" s="42">
        <f>SUMIFS('Отчет 16-22.03'!P:P,'Отчет 16-22.03'!C:C,"Возвраты",'Отчет 16-22.03'!E:E,B4)</f>
        <v>0</v>
      </c>
      <c r="U4" s="40">
        <f t="shared" si="2"/>
        <v>16500</v>
      </c>
      <c r="V4" s="43">
        <f t="shared" ref="V4:V24" si="16">U4/$U$51</f>
        <v>3.0609746143171999E-2</v>
      </c>
      <c r="W4" s="44">
        <f t="shared" si="3"/>
        <v>738.54</v>
      </c>
      <c r="X4" s="42">
        <f>-SUMIFS('Отчет 16-22.03'!P:P,'Отчет 16-22.03'!C:C,"Вознаграждение Ozon",'Отчет 16-22.03'!E:E,B4)</f>
        <v>7095</v>
      </c>
      <c r="Y4" s="45">
        <f t="shared" si="4"/>
        <v>0.43</v>
      </c>
      <c r="Z4" s="42">
        <f>-SUMIFS('Отчет 16-22.03'!P:P,'Отчет 16-22.03'!C:C,"Услуги доставки",'Отчет 16-22.03'!E:E,B4)</f>
        <v>1617.4699999999998</v>
      </c>
      <c r="AA4" s="32">
        <v>2472.5</v>
      </c>
      <c r="AB4" s="42"/>
      <c r="AC4" s="42"/>
      <c r="AD4" s="46">
        <f t="shared" ref="AD4:AD24" si="17">IFERROR(U4*1%/$AE$1,0)</f>
        <v>68.054648600114305</v>
      </c>
      <c r="AE4" s="47">
        <f t="shared" si="5"/>
        <v>4508.4353513998858</v>
      </c>
      <c r="AF4" s="46"/>
      <c r="AG4" s="48">
        <f t="shared" si="6"/>
        <v>2750</v>
      </c>
      <c r="AH4" s="49">
        <f t="shared" si="7"/>
        <v>123.09</v>
      </c>
      <c r="AI4" s="49">
        <f t="shared" si="8"/>
        <v>1182.5</v>
      </c>
      <c r="AJ4" s="49">
        <f t="shared" si="9"/>
        <v>269.57833333333332</v>
      </c>
      <c r="AK4" s="49">
        <f t="shared" si="10"/>
        <v>412.08333333333331</v>
      </c>
      <c r="AL4" s="49">
        <f t="array" ref="AL4">_xlfn.IFS(R4=0,AE4,R4&lt;0,AE4/-R4,R4&gt;0,AE4/R4)</f>
        <v>751.40589189998093</v>
      </c>
      <c r="AM4" s="50">
        <f t="shared" si="11"/>
        <v>0.27323850614544759</v>
      </c>
      <c r="AN4" s="51">
        <f t="shared" si="12"/>
        <v>6.1045242659840842</v>
      </c>
      <c r="AP4" s="53">
        <f t="shared" si="13"/>
        <v>346398.11616589123</v>
      </c>
    </row>
    <row r="5" spans="1:42">
      <c r="A5" s="30">
        <v>2638691131</v>
      </c>
      <c r="B5" s="31" t="s">
        <v>40</v>
      </c>
      <c r="C5" s="32">
        <v>471</v>
      </c>
      <c r="D5" s="33"/>
      <c r="E5" s="33"/>
      <c r="F5" s="33"/>
      <c r="G5" s="34"/>
      <c r="H5" s="35">
        <v>123.09</v>
      </c>
      <c r="I5" s="54">
        <f t="shared" si="0"/>
        <v>57975.39</v>
      </c>
      <c r="J5" s="36"/>
      <c r="K5" s="32">
        <v>18</v>
      </c>
      <c r="L5" s="36"/>
      <c r="M5" s="36"/>
      <c r="N5" s="37">
        <f t="shared" si="14"/>
        <v>2.5714285714285716</v>
      </c>
      <c r="O5" s="38">
        <f t="shared" si="15"/>
        <v>1</v>
      </c>
      <c r="P5" s="39">
        <f>SUMIFS('Отчет 16-22.03'!H:H,'Отчет 16-22.03'!D:D,"Выручка",'Отчет 16-22.03'!E:E,B5)</f>
        <v>7</v>
      </c>
      <c r="Q5" s="39">
        <f>SUMIFS('Отчет 16-22.03'!H:H,'Отчет 16-22.03'!D:D,"Возврат выручки",'Отчет 16-22.03'!E:E,B5)</f>
        <v>0</v>
      </c>
      <c r="R5" s="40">
        <f t="shared" si="1"/>
        <v>7</v>
      </c>
      <c r="S5" s="41">
        <f>SUMIFS('Отчет 16-22.03'!P:P,'Отчет 16-22.03'!C:C,"Продажи",'Отчет 16-22.03'!E:E,B5)</f>
        <v>18150</v>
      </c>
      <c r="T5" s="42">
        <f>SUMIFS('Отчет 16-22.03'!P:P,'Отчет 16-22.03'!C:C,"Возвраты",'Отчет 16-22.03'!E:E,B5)</f>
        <v>0</v>
      </c>
      <c r="U5" s="40">
        <f t="shared" si="2"/>
        <v>18150</v>
      </c>
      <c r="V5" s="43">
        <f t="shared" si="16"/>
        <v>3.3670720757489198E-2</v>
      </c>
      <c r="W5" s="44">
        <f t="shared" si="3"/>
        <v>861.63</v>
      </c>
      <c r="X5" s="42">
        <f>-SUMIFS('Отчет 16-22.03'!P:P,'Отчет 16-22.03'!C:C,"Вознаграждение Ozon",'Отчет 16-22.03'!E:E,B5)</f>
        <v>7804.5</v>
      </c>
      <c r="Y5" s="45">
        <f t="shared" si="4"/>
        <v>0.43</v>
      </c>
      <c r="Z5" s="42">
        <f>-SUMIFS('Отчет 16-22.03'!P:P,'Отчет 16-22.03'!C:C,"Услуги доставки",'Отчет 16-22.03'!E:E,B5)</f>
        <v>1723.1499999999999</v>
      </c>
      <c r="AA5" s="32">
        <v>6317.8901610000003</v>
      </c>
      <c r="AB5" s="55"/>
      <c r="AC5" s="42"/>
      <c r="AD5" s="46">
        <f t="shared" si="17"/>
        <v>74.860113460125731</v>
      </c>
      <c r="AE5" s="47">
        <f t="shared" si="5"/>
        <v>1367.9697255398733</v>
      </c>
      <c r="AF5" s="46"/>
      <c r="AG5" s="48">
        <f t="shared" si="6"/>
        <v>2592.8571428571427</v>
      </c>
      <c r="AH5" s="49">
        <f t="shared" si="7"/>
        <v>123.09</v>
      </c>
      <c r="AI5" s="49">
        <f t="shared" si="8"/>
        <v>1114.9285714285713</v>
      </c>
      <c r="AJ5" s="49">
        <f t="shared" si="9"/>
        <v>246.16428571428568</v>
      </c>
      <c r="AK5" s="49">
        <f t="shared" si="10"/>
        <v>902.55573728571437</v>
      </c>
      <c r="AL5" s="49">
        <f t="array" ref="AL5">_xlfn.IFS(R5=0,AE5,R5&lt;0,AE5/-R5,R5&gt;0,AE5/R5)</f>
        <v>195.42424650569617</v>
      </c>
      <c r="AM5" s="50">
        <f t="shared" si="11"/>
        <v>7.5370232812114232E-2</v>
      </c>
      <c r="AN5" s="51">
        <f t="shared" si="12"/>
        <v>1.5876533146940952</v>
      </c>
      <c r="AP5" s="53">
        <f t="shared" si="13"/>
        <v>92044.820104182902</v>
      </c>
    </row>
    <row r="6" spans="1:42">
      <c r="A6" s="30">
        <v>2638382749</v>
      </c>
      <c r="B6" s="31" t="s">
        <v>41</v>
      </c>
      <c r="C6" s="32">
        <v>977</v>
      </c>
      <c r="D6" s="33"/>
      <c r="E6" s="33"/>
      <c r="F6" s="33"/>
      <c r="G6" s="34"/>
      <c r="H6" s="35">
        <v>123.09</v>
      </c>
      <c r="I6" s="54">
        <f t="shared" si="0"/>
        <v>120258.93000000001</v>
      </c>
      <c r="J6" s="36"/>
      <c r="K6" s="32">
        <v>23</v>
      </c>
      <c r="L6" s="36"/>
      <c r="M6" s="36"/>
      <c r="N6" s="37">
        <f t="shared" si="14"/>
        <v>3.2857142857142856</v>
      </c>
      <c r="O6" s="38">
        <f t="shared" si="15"/>
        <v>1.2857142857142858</v>
      </c>
      <c r="P6" s="39">
        <f>SUMIFS('Отчет 16-22.03'!H:H,'Отчет 16-22.03'!D:D,"Выручка",'Отчет 16-22.03'!E:E,B6)</f>
        <v>9</v>
      </c>
      <c r="Q6" s="39">
        <f>SUMIFS('Отчет 16-22.03'!H:H,'Отчет 16-22.03'!D:D,"Возврат выручки",'Отчет 16-22.03'!E:E,B6)</f>
        <v>0</v>
      </c>
      <c r="R6" s="40">
        <f t="shared" si="1"/>
        <v>9</v>
      </c>
      <c r="S6" s="41">
        <f>SUMIFS('Отчет 16-22.03'!P:P,'Отчет 16-22.03'!C:C,"Продажи",'Отчет 16-22.03'!E:E,B6)</f>
        <v>23850.000000000004</v>
      </c>
      <c r="T6" s="42">
        <f>SUMIFS('Отчет 16-22.03'!P:P,'Отчет 16-22.03'!C:C,"Возвраты",'Отчет 16-22.03'!E:E,B6)</f>
        <v>0</v>
      </c>
      <c r="U6" s="40">
        <f t="shared" si="2"/>
        <v>23850.000000000004</v>
      </c>
      <c r="V6" s="43">
        <f t="shared" si="16"/>
        <v>4.4244996697857718E-2</v>
      </c>
      <c r="W6" s="44">
        <f t="shared" si="3"/>
        <v>1107.81</v>
      </c>
      <c r="X6" s="42">
        <f>-SUMIFS('Отчет 16-22.03'!P:P,'Отчет 16-22.03'!C:C,"Вознаграждение Ozon",'Отчет 16-22.03'!E:E,B6)</f>
        <v>10255.5</v>
      </c>
      <c r="Y6" s="45">
        <f t="shared" si="4"/>
        <v>0.42999999999999994</v>
      </c>
      <c r="Z6" s="42">
        <f>-SUMIFS('Отчет 16-22.03'!P:P,'Отчет 16-22.03'!C:C,"Услуги доставки",'Отчет 16-22.03'!E:E,B6)</f>
        <v>2530.3999999999992</v>
      </c>
      <c r="AA6" s="32">
        <v>8556</v>
      </c>
      <c r="AB6" s="55"/>
      <c r="AC6" s="42"/>
      <c r="AD6" s="46">
        <f t="shared" si="17"/>
        <v>98.369901158347048</v>
      </c>
      <c r="AE6" s="47">
        <f t="shared" si="5"/>
        <v>1301.9200988416555</v>
      </c>
      <c r="AF6" s="46"/>
      <c r="AG6" s="48">
        <f t="shared" si="6"/>
        <v>2650.0000000000005</v>
      </c>
      <c r="AH6" s="49">
        <f t="shared" si="7"/>
        <v>123.09</v>
      </c>
      <c r="AI6" s="49">
        <f t="shared" si="8"/>
        <v>1139.5</v>
      </c>
      <c r="AJ6" s="49">
        <f t="shared" si="9"/>
        <v>281.15555555555545</v>
      </c>
      <c r="AK6" s="49">
        <f t="shared" si="10"/>
        <v>950.66666666666663</v>
      </c>
      <c r="AL6" s="49">
        <f t="array" ref="AL6">_xlfn.IFS(R6=0,AE6,R6&lt;0,AE6/-R6,R6&gt;0,AE6/R6)</f>
        <v>144.65778876018396</v>
      </c>
      <c r="AM6" s="50">
        <f t="shared" si="11"/>
        <v>5.4587844815163752E-2</v>
      </c>
      <c r="AN6" s="51">
        <f t="shared" si="12"/>
        <v>1.1752196665869199</v>
      </c>
      <c r="AP6" s="53">
        <f t="shared" si="13"/>
        <v>141330.65961869972</v>
      </c>
    </row>
    <row r="7" spans="1:42">
      <c r="A7" s="30">
        <v>2638569317</v>
      </c>
      <c r="B7" s="31" t="s">
        <v>42</v>
      </c>
      <c r="C7" s="32">
        <v>778</v>
      </c>
      <c r="D7" s="33"/>
      <c r="E7" s="33"/>
      <c r="F7" s="33"/>
      <c r="G7" s="34"/>
      <c r="H7" s="35">
        <v>117.24</v>
      </c>
      <c r="I7" s="54">
        <f t="shared" si="0"/>
        <v>91212.72</v>
      </c>
      <c r="J7" s="36"/>
      <c r="K7" s="32">
        <v>9</v>
      </c>
      <c r="L7" s="36"/>
      <c r="M7" s="36"/>
      <c r="N7" s="37">
        <f t="shared" si="14"/>
        <v>1.2857142857142858</v>
      </c>
      <c r="O7" s="38">
        <f t="shared" si="15"/>
        <v>0.5714285714285714</v>
      </c>
      <c r="P7" s="39">
        <f>SUMIFS('Отчет 16-22.03'!H:H,'Отчет 16-22.03'!D:D,"Выручка",'Отчет 16-22.03'!E:E,B7)</f>
        <v>5</v>
      </c>
      <c r="Q7" s="39">
        <f>SUMIFS('Отчет 16-22.03'!H:H,'Отчет 16-22.03'!D:D,"Возврат выручки",'Отчет 16-22.03'!E:E,B7)</f>
        <v>1</v>
      </c>
      <c r="R7" s="40">
        <f t="shared" si="1"/>
        <v>4</v>
      </c>
      <c r="S7" s="41">
        <f>SUMIFS('Отчет 16-22.03'!P:P,'Отчет 16-22.03'!C:C,"Продажи",'Отчет 16-22.03'!E:E,B7)</f>
        <v>13250.000000000002</v>
      </c>
      <c r="T7" s="42">
        <f>SUMIFS('Отчет 16-22.03'!P:P,'Отчет 16-22.03'!C:C,"Возвраты",'Отчет 16-22.03'!E:E,B7)</f>
        <v>-2650</v>
      </c>
      <c r="U7" s="40">
        <f t="shared" si="2"/>
        <v>10600.000000000002</v>
      </c>
      <c r="V7" s="43">
        <f t="shared" si="16"/>
        <v>1.9664442976825652E-2</v>
      </c>
      <c r="W7" s="44">
        <f t="shared" si="3"/>
        <v>468.96</v>
      </c>
      <c r="X7" s="42">
        <f>-SUMIFS('Отчет 16-22.03'!P:P,'Отчет 16-22.03'!C:C,"Вознаграждение Ozon",'Отчет 16-22.03'!E:E,B7)</f>
        <v>4558</v>
      </c>
      <c r="Y7" s="45">
        <f t="shared" si="4"/>
        <v>0.42999999999999994</v>
      </c>
      <c r="Z7" s="42">
        <f>-SUMIFS('Отчет 16-22.03'!P:P,'Отчет 16-22.03'!C:C,"Услуги доставки",'Отчет 16-22.03'!E:E,B7)</f>
        <v>1198.6500000000003</v>
      </c>
      <c r="AA7" s="32">
        <v>2333.5</v>
      </c>
      <c r="AB7" s="55"/>
      <c r="AC7" s="42"/>
      <c r="AD7" s="46">
        <f t="shared" si="17"/>
        <v>43.719956070376469</v>
      </c>
      <c r="AE7" s="47">
        <f t="shared" si="5"/>
        <v>1997.1700439296258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239.73000000000008</v>
      </c>
      <c r="AK7" s="49">
        <f t="shared" si="10"/>
        <v>466.7</v>
      </c>
      <c r="AL7" s="49">
        <f t="array" ref="AL7">_xlfn.IFS(R7=0,AE7,R7&lt;0,AE7/-R7,R7&gt;0,AE7/R7)</f>
        <v>499.29251098240644</v>
      </c>
      <c r="AM7" s="50">
        <f t="shared" si="11"/>
        <v>0.18841226829524768</v>
      </c>
      <c r="AN7" s="51">
        <f t="shared" si="12"/>
        <v>4.2587215198089945</v>
      </c>
      <c r="AP7" s="53">
        <f t="shared" si="13"/>
        <v>388449.57354431221</v>
      </c>
    </row>
    <row r="8" spans="1:42">
      <c r="A8" s="30">
        <v>3064334128</v>
      </c>
      <c r="B8" s="31" t="s">
        <v>43</v>
      </c>
      <c r="C8" s="32">
        <v>679</v>
      </c>
      <c r="D8" s="33"/>
      <c r="E8" s="33"/>
      <c r="F8" s="33"/>
      <c r="G8" s="34"/>
      <c r="H8" s="35">
        <v>123</v>
      </c>
      <c r="I8" s="54">
        <f t="shared" si="0"/>
        <v>83517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16-22.03'!H:H,'Отчет 16-22.03'!D:D,"Выручка",'Отчет 16-22.03'!E:E,B8)</f>
        <v>3</v>
      </c>
      <c r="Q8" s="39">
        <f>SUMIFS('Отчет 16-22.03'!H:H,'Отчет 16-22.03'!D:D,"Возврат выручки",'Отчет 16-22.03'!E:E,B8)</f>
        <v>0</v>
      </c>
      <c r="R8" s="40">
        <f t="shared" si="1"/>
        <v>3</v>
      </c>
      <c r="S8" s="41">
        <f>SUMIFS('Отчет 16-22.03'!P:P,'Отчет 16-22.03'!C:C,"Продажи",'Отчет 16-22.03'!E:E,B8)</f>
        <v>8250</v>
      </c>
      <c r="T8" s="42">
        <f>SUMIFS('Отчет 16-22.03'!P:P,'Отчет 16-22.03'!C:C,"Возвраты",'Отчет 16-22.03'!E:E,B8)</f>
        <v>0</v>
      </c>
      <c r="U8" s="40">
        <f t="shared" si="2"/>
        <v>8250</v>
      </c>
      <c r="V8" s="43">
        <f t="shared" si="16"/>
        <v>1.5304873071585999E-2</v>
      </c>
      <c r="W8" s="44">
        <f t="shared" si="3"/>
        <v>369</v>
      </c>
      <c r="X8" s="42">
        <f>-SUMIFS('Отчет 16-22.03'!P:P,'Отчет 16-22.03'!C:C,"Вознаграждение Ozon",'Отчет 16-22.03'!E:E,B8)</f>
        <v>3547.5</v>
      </c>
      <c r="Y8" s="45">
        <f t="shared" si="4"/>
        <v>0.43</v>
      </c>
      <c r="Z8" s="42">
        <f>-SUMIFS('Отчет 16-22.03'!P:P,'Отчет 16-22.03'!C:C,"Услуги доставки",'Отчет 16-22.03'!E:E,B8)</f>
        <v>603.79999999999995</v>
      </c>
      <c r="AA8" s="32">
        <v>3671.8917080000001</v>
      </c>
      <c r="AB8" s="55"/>
      <c r="AC8" s="42"/>
      <c r="AD8" s="46">
        <f t="shared" si="17"/>
        <v>34.027324300057153</v>
      </c>
      <c r="AE8" s="47">
        <f t="shared" si="5"/>
        <v>23.780967699942558</v>
      </c>
      <c r="AF8" s="46"/>
      <c r="AG8" s="48">
        <f t="shared" si="6"/>
        <v>2750</v>
      </c>
      <c r="AH8" s="49">
        <f t="shared" si="7"/>
        <v>123</v>
      </c>
      <c r="AI8" s="49">
        <f t="shared" si="8"/>
        <v>1182.5</v>
      </c>
      <c r="AJ8" s="49">
        <f t="shared" si="9"/>
        <v>201.26666666666665</v>
      </c>
      <c r="AK8" s="49">
        <f t="shared" si="10"/>
        <v>1223.9639026666666</v>
      </c>
      <c r="AL8" s="49">
        <f t="array" ref="AL8">_xlfn.IFS(R8=0,AE8,R8&lt;0,AE8/-R8,R8&gt;0,AE8/R8)</f>
        <v>7.9269892333141856</v>
      </c>
      <c r="AM8" s="50">
        <f t="shared" si="11"/>
        <v>2.8825415393869767E-3</v>
      </c>
      <c r="AN8" s="51">
        <f t="shared" si="12"/>
        <v>6.4447066937513703E-2</v>
      </c>
      <c r="AP8" s="53">
        <f t="shared" si="13"/>
        <v>5382.4256894203318</v>
      </c>
    </row>
    <row r="9" spans="1:42">
      <c r="A9" s="30">
        <v>3064334311</v>
      </c>
      <c r="B9" s="31" t="s">
        <v>44</v>
      </c>
      <c r="C9" s="32">
        <v>647</v>
      </c>
      <c r="D9" s="33"/>
      <c r="E9" s="33"/>
      <c r="F9" s="33"/>
      <c r="G9" s="34"/>
      <c r="H9" s="35">
        <v>123</v>
      </c>
      <c r="I9" s="54">
        <f t="shared" si="0"/>
        <v>79581</v>
      </c>
      <c r="J9" s="36"/>
      <c r="K9" s="32">
        <v>12</v>
      </c>
      <c r="L9" s="36"/>
      <c r="M9" s="36"/>
      <c r="N9" s="37">
        <f t="shared" si="14"/>
        <v>1.7142857142857142</v>
      </c>
      <c r="O9" s="38">
        <f t="shared" si="15"/>
        <v>0.8571428571428571</v>
      </c>
      <c r="P9" s="39">
        <f>SUMIFS('Отчет 16-22.03'!H:H,'Отчет 16-22.03'!D:D,"Выручка",'Отчет 16-22.03'!E:E,B9)</f>
        <v>6</v>
      </c>
      <c r="Q9" s="39">
        <f>SUMIFS('Отчет 16-22.03'!H:H,'Отчет 16-22.03'!D:D,"Возврат выручки",'Отчет 16-22.03'!E:E,B9)</f>
        <v>0</v>
      </c>
      <c r="R9" s="40">
        <f t="shared" si="1"/>
        <v>6</v>
      </c>
      <c r="S9" s="41">
        <f>SUMIFS('Отчет 16-22.03'!P:P,'Отчет 16-22.03'!C:C,"Продажи",'Отчет 16-22.03'!E:E,B9)</f>
        <v>15000.000000000002</v>
      </c>
      <c r="T9" s="42">
        <f>SUMIFS('Отчет 16-22.03'!P:P,'Отчет 16-22.03'!C:C,"Возвраты",'Отчет 16-22.03'!E:E,B9)</f>
        <v>0</v>
      </c>
      <c r="U9" s="40">
        <f t="shared" si="2"/>
        <v>15000.000000000002</v>
      </c>
      <c r="V9" s="43">
        <f t="shared" si="16"/>
        <v>2.7827041948338186E-2</v>
      </c>
      <c r="W9" s="44">
        <f t="shared" si="3"/>
        <v>738</v>
      </c>
      <c r="X9" s="42">
        <f>-SUMIFS('Отчет 16-22.03'!P:P,'Отчет 16-22.03'!C:C,"Вознаграждение Ozon",'Отчет 16-22.03'!E:E,B9)</f>
        <v>6450</v>
      </c>
      <c r="Y9" s="45">
        <f t="shared" si="4"/>
        <v>0.42999999999999994</v>
      </c>
      <c r="Z9" s="42">
        <f>-SUMIFS('Отчет 16-22.03'!P:P,'Отчет 16-22.03'!C:C,"Услуги доставки",'Отчет 16-22.03'!E:E,B9)</f>
        <v>1352.0099999999998</v>
      </c>
      <c r="AA9" s="32">
        <v>2300</v>
      </c>
      <c r="AB9" s="55"/>
      <c r="AC9" s="42"/>
      <c r="AD9" s="46">
        <f t="shared" si="17"/>
        <v>61.867862363740286</v>
      </c>
      <c r="AE9" s="47">
        <f t="shared" si="5"/>
        <v>4098.122137636261</v>
      </c>
      <c r="AF9" s="46"/>
      <c r="AG9" s="48">
        <f t="shared" si="6"/>
        <v>2500.0000000000005</v>
      </c>
      <c r="AH9" s="49">
        <f t="shared" si="7"/>
        <v>123</v>
      </c>
      <c r="AI9" s="49">
        <f t="shared" si="8"/>
        <v>1075</v>
      </c>
      <c r="AJ9" s="49">
        <f t="shared" si="9"/>
        <v>225.33499999999995</v>
      </c>
      <c r="AK9" s="49">
        <f t="shared" si="10"/>
        <v>383.33333333333331</v>
      </c>
      <c r="AL9" s="49">
        <f t="array" ref="AL9">_xlfn.IFS(R9=0,AE9,R9&lt;0,AE9/-R9,R9&gt;0,AE9/R9)</f>
        <v>683.02035627271016</v>
      </c>
      <c r="AM9" s="50">
        <f t="shared" si="11"/>
        <v>0.27320814250908404</v>
      </c>
      <c r="AN9" s="51">
        <f t="shared" si="12"/>
        <v>5.5530110266073995</v>
      </c>
      <c r="AP9" s="53">
        <f t="shared" si="13"/>
        <v>441914.17050844349</v>
      </c>
    </row>
    <row r="10" spans="1:42">
      <c r="A10" s="30">
        <v>2638291563</v>
      </c>
      <c r="B10" s="31" t="s">
        <v>45</v>
      </c>
      <c r="C10" s="32">
        <v>290</v>
      </c>
      <c r="D10" s="33"/>
      <c r="E10" s="33"/>
      <c r="F10" s="33"/>
      <c r="G10" s="34"/>
      <c r="H10" s="35">
        <v>169.89</v>
      </c>
      <c r="I10" s="54">
        <f t="shared" si="0"/>
        <v>49268.1</v>
      </c>
      <c r="J10" s="36"/>
      <c r="K10" s="32">
        <v>45</v>
      </c>
      <c r="L10" s="36"/>
      <c r="M10" s="36"/>
      <c r="N10" s="37">
        <f t="shared" si="14"/>
        <v>6.4285714285714288</v>
      </c>
      <c r="O10" s="38">
        <f t="shared" si="15"/>
        <v>3.1428571428571428</v>
      </c>
      <c r="P10" s="39">
        <f>SUMIFS('Отчет 16-22.03'!H:H,'Отчет 16-22.03'!D:D,"Выручка",'Отчет 16-22.03'!E:E,B10)</f>
        <v>22</v>
      </c>
      <c r="Q10" s="39">
        <f>SUMIFS('Отчет 16-22.03'!H:H,'Отчет 16-22.03'!D:D,"Возврат выручки",'Отчет 16-22.03'!E:E,B10)</f>
        <v>0</v>
      </c>
      <c r="R10" s="40">
        <f t="shared" si="1"/>
        <v>22</v>
      </c>
      <c r="S10" s="41">
        <f>SUMIFS('Отчет 16-22.03'!P:P,'Отчет 16-22.03'!C:C,"Продажи",'Отчет 16-22.03'!E:E,B10)</f>
        <v>60449.999999999978</v>
      </c>
      <c r="T10" s="42">
        <f>SUMIFS('Отчет 16-22.03'!P:P,'Отчет 16-22.03'!C:C,"Возвраты",'Отчет 16-22.03'!E:E,B10)</f>
        <v>0</v>
      </c>
      <c r="U10" s="40">
        <f t="shared" si="2"/>
        <v>60449.999999999978</v>
      </c>
      <c r="V10" s="43">
        <f t="shared" si="16"/>
        <v>0.11214297905180283</v>
      </c>
      <c r="W10" s="44">
        <f t="shared" si="3"/>
        <v>3737.58</v>
      </c>
      <c r="X10" s="42">
        <f>-SUMIFS('Отчет 16-22.03'!P:P,'Отчет 16-22.03'!C:C,"Вознаграждение Ozon",'Отчет 16-22.03'!E:E,B10)</f>
        <v>25993.5</v>
      </c>
      <c r="Y10" s="45">
        <f t="shared" si="4"/>
        <v>0.43000000000000016</v>
      </c>
      <c r="Z10" s="42">
        <f>-SUMIFS('Отчет 16-22.03'!P:P,'Отчет 16-22.03'!C:C,"Услуги доставки",'Отчет 16-22.03'!E:E,B10)</f>
        <v>4949.2000000000044</v>
      </c>
      <c r="AA10" s="32">
        <v>10057.580620000001</v>
      </c>
      <c r="AB10" s="55"/>
      <c r="AC10" s="42"/>
      <c r="AD10" s="46">
        <f t="shared" si="17"/>
        <v>249.3274853258732</v>
      </c>
      <c r="AE10" s="47">
        <f t="shared" si="5"/>
        <v>15462.811894674098</v>
      </c>
      <c r="AF10" s="46"/>
      <c r="AG10" s="48">
        <f t="shared" si="6"/>
        <v>2747.7272727272716</v>
      </c>
      <c r="AH10" s="49">
        <f t="shared" si="7"/>
        <v>169.89</v>
      </c>
      <c r="AI10" s="49">
        <f t="shared" si="8"/>
        <v>1181.5227272727273</v>
      </c>
      <c r="AJ10" s="49">
        <f t="shared" si="9"/>
        <v>224.96363636363657</v>
      </c>
      <c r="AK10" s="49">
        <f t="shared" si="10"/>
        <v>457.1627554545455</v>
      </c>
      <c r="AL10" s="49">
        <f t="array" ref="AL10">_xlfn.IFS(R10=0,AE10,R10&lt;0,AE10/-R10,R10&gt;0,AE10/R10)</f>
        <v>702.8550861215499</v>
      </c>
      <c r="AM10" s="50">
        <f t="shared" si="11"/>
        <v>0.25579506856367418</v>
      </c>
      <c r="AN10" s="51">
        <f t="shared" si="12"/>
        <v>4.1371186421893578</v>
      </c>
      <c r="AP10" s="53">
        <f t="shared" si="13"/>
        <v>203827.97497524947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7</v>
      </c>
      <c r="L11" s="36"/>
      <c r="M11" s="36"/>
      <c r="N11" s="37">
        <f t="shared" si="14"/>
        <v>1</v>
      </c>
      <c r="O11" s="38">
        <f t="shared" si="15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"/>
        <v>2</v>
      </c>
      <c r="S11" s="41">
        <f>SUMIFS('Отчет 16-22.03'!P:P,'Отчет 16-22.03'!C:C,"Продажи",'Отчет 16-22.03'!E:E,B11)</f>
        <v>3481.9999999999995</v>
      </c>
      <c r="T11" s="42">
        <f>SUMIFS('Отчет 16-22.03'!P:P,'Отчет 16-22.03'!C:C,"Возвраты",'Отчет 16-22.03'!E:E,B11)</f>
        <v>0</v>
      </c>
      <c r="U11" s="40">
        <f t="shared" si="2"/>
        <v>3481.9999999999995</v>
      </c>
      <c r="V11" s="43">
        <f t="shared" si="16"/>
        <v>6.4595840042742355E-3</v>
      </c>
      <c r="W11" s="44">
        <f t="shared" si="3"/>
        <v>339.78</v>
      </c>
      <c r="X11" s="42">
        <f>-SUMIFS('Отчет 16-22.03'!P:P,'Отчет 16-22.03'!C:C,"Вознаграждение Ozon",'Отчет 16-22.03'!E:E,B11)</f>
        <v>1497.26</v>
      </c>
      <c r="Y11" s="45">
        <f t="shared" si="4"/>
        <v>0.43000000000000005</v>
      </c>
      <c r="Z11" s="42">
        <f>-SUMIFS('Отчет 16-22.03'!P:P,'Отчет 16-22.03'!C:C,"Услуги доставки",'Отчет 16-22.03'!E:E,B11)</f>
        <v>506.54999999999995</v>
      </c>
      <c r="AA11" s="32">
        <v>0</v>
      </c>
      <c r="AB11" s="55"/>
      <c r="AC11" s="42"/>
      <c r="AD11" s="46">
        <f t="shared" si="17"/>
        <v>14.361593116702906</v>
      </c>
      <c r="AE11" s="47">
        <f t="shared" si="5"/>
        <v>1124.0484068832966</v>
      </c>
      <c r="AF11" s="46"/>
      <c r="AG11" s="48">
        <f t="shared" si="6"/>
        <v>1740.9999999999998</v>
      </c>
      <c r="AH11" s="49">
        <f t="shared" si="7"/>
        <v>169.89</v>
      </c>
      <c r="AI11" s="49">
        <f t="shared" si="8"/>
        <v>748.63</v>
      </c>
      <c r="AJ11" s="49">
        <f t="shared" si="9"/>
        <v>253.27499999999998</v>
      </c>
      <c r="AK11" s="49">
        <f t="shared" si="10"/>
        <v>0</v>
      </c>
      <c r="AL11" s="49">
        <f t="array" ref="AL11">_xlfn.IFS(R11=0,AE11,R11&lt;0,AE11/-R11,R11&gt;0,AE11/R11)</f>
        <v>562.0242034416483</v>
      </c>
      <c r="AM11" s="50">
        <f t="shared" si="11"/>
        <v>0.3228168888234626</v>
      </c>
      <c r="AN11" s="51">
        <f t="shared" si="12"/>
        <v>3.3081653036767813</v>
      </c>
      <c r="AP11" s="53">
        <f t="shared" si="13"/>
        <v>20232.871323899337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"/>
        <v>2</v>
      </c>
      <c r="S12" s="41">
        <f>SUMIFS('Отчет 16-22.03'!P:P,'Отчет 16-22.03'!C:C,"Продажи",'Отчет 16-22.03'!E:E,B12)</f>
        <v>2901</v>
      </c>
      <c r="T12" s="42">
        <f>SUMIFS('Отчет 16-22.03'!P:P,'Отчет 16-22.03'!C:C,"Возвраты",'Отчет 16-22.03'!E:E,B12)</f>
        <v>0</v>
      </c>
      <c r="U12" s="40">
        <f t="shared" si="2"/>
        <v>2901</v>
      </c>
      <c r="V12" s="43">
        <f t="shared" si="16"/>
        <v>5.3817499128086047E-3</v>
      </c>
      <c r="W12" s="44">
        <f t="shared" si="3"/>
        <v>339.78</v>
      </c>
      <c r="X12" s="42">
        <f>-SUMIFS('Отчет 16-22.03'!P:P,'Отчет 16-22.03'!C:C,"Вознаграждение Ozon",'Отчет 16-22.03'!E:E,B12)</f>
        <v>1247.43</v>
      </c>
      <c r="Y12" s="45">
        <f t="shared" si="4"/>
        <v>0.43000000000000005</v>
      </c>
      <c r="Z12" s="42">
        <f>-SUMIFS('Отчет 16-22.03'!P:P,'Отчет 16-22.03'!C:C,"Услуги доставки",'Отчет 16-22.03'!E:E,B12)</f>
        <v>407.35999999999996</v>
      </c>
      <c r="AA12" s="32">
        <v>0</v>
      </c>
      <c r="AB12" s="55"/>
      <c r="AC12" s="42"/>
      <c r="AD12" s="46">
        <f t="shared" si="17"/>
        <v>11.96524458114737</v>
      </c>
      <c r="AE12" s="47">
        <f t="shared" si="5"/>
        <v>894.46475541885297</v>
      </c>
      <c r="AF12" s="46"/>
      <c r="AG12" s="48">
        <f t="shared" si="6"/>
        <v>1450.5</v>
      </c>
      <c r="AH12" s="49">
        <f t="shared" si="7"/>
        <v>169.89</v>
      </c>
      <c r="AI12" s="49">
        <f t="shared" si="8"/>
        <v>623.71500000000003</v>
      </c>
      <c r="AJ12" s="49">
        <f t="shared" si="9"/>
        <v>203.67999999999998</v>
      </c>
      <c r="AK12" s="49">
        <f t="shared" si="10"/>
        <v>0</v>
      </c>
      <c r="AL12" s="49">
        <f t="array" ref="AL12">_xlfn.IFS(R12=0,AE12,R12&lt;0,AE12/-R12,R12&gt;0,AE12/R12)</f>
        <v>447.23237770942649</v>
      </c>
      <c r="AM12" s="50">
        <f t="shared" si="11"/>
        <v>0.3083298019368676</v>
      </c>
      <c r="AN12" s="51">
        <f t="shared" si="12"/>
        <v>2.6324820631551389</v>
      </c>
      <c r="AP12" s="53">
        <f t="shared" si="13"/>
        <v>13864.203708992221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16-22.03'!H:H,'Отчет 16-22.03'!D:D,"Выручка",'Отчет 16-22.03'!E:E,B13)</f>
        <v>0</v>
      </c>
      <c r="Q13" s="39">
        <f>SUMIFS('Отчет 16-22.03'!H:H,'Отчет 16-22.03'!D:D,"Возврат выручки",'Отчет 16-22.03'!E:E,B13)</f>
        <v>0</v>
      </c>
      <c r="R13" s="40">
        <f t="shared" si="1"/>
        <v>0</v>
      </c>
      <c r="S13" s="41">
        <f>SUMIFS('Отчет 16-22.03'!P:P,'Отчет 16-22.03'!C:C,"Продажи",'Отчет 16-22.03'!E:E,B13)</f>
        <v>0</v>
      </c>
      <c r="T13" s="42">
        <f>SUMIFS('Отчет 16-22.03'!P:P,'Отчет 16-22.03'!C:C,"Возвраты",'Отчет 16-22.03'!E:E,B13)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16-22.03'!P:P,'Отчет 16-22.03'!C:C,"Вознаграждение Ozon",'Отчет 16-22.03'!E:E,B13)</f>
        <v>0</v>
      </c>
      <c r="Y13" s="45">
        <f t="shared" si="4"/>
        <v>0</v>
      </c>
      <c r="Z13" s="42">
        <f>-SUMIFS('Отчет 16-22.03'!P:P,'Отчет 16-22.03'!C:C,"Услуги доставки",'Отчет 16-22.03'!E:E,B13)</f>
        <v>93.54</v>
      </c>
      <c r="AA13" s="32">
        <v>0</v>
      </c>
      <c r="AB13" s="55"/>
      <c r="AC13" s="42"/>
      <c r="AD13" s="46">
        <f t="shared" si="17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-93.54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16-22.03'!P:P,'Отчет 16-22.03'!C:C,"Вознаграждение Ozon",'Отчет 16-22.03'!E:E,B14)</f>
        <v>0</v>
      </c>
      <c r="Y14" s="45">
        <f t="shared" si="4"/>
        <v>0</v>
      </c>
      <c r="Z14" s="42">
        <f>-SUMIFS('Отчет 16-22.03'!P:P,'Отчет 16-22.03'!C:C,"Услуги доставки",'Отчет 16-22.03'!E:E,B14)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0.14285714285714285</v>
      </c>
      <c r="P15" s="39">
        <f>SUMIFS('Отчет 16-22.03'!H:H,'Отчет 16-22.03'!D:D,"Выручка",'Отчет 16-22.03'!E:E,B15)</f>
        <v>1</v>
      </c>
      <c r="Q15" s="39">
        <f>SUMIFS('Отчет 16-22.03'!H:H,'Отчет 16-22.03'!D:D,"Возврат выручки",'Отчет 16-22.03'!E:E,B15)</f>
        <v>0</v>
      </c>
      <c r="R15" s="40">
        <f t="shared" si="1"/>
        <v>1</v>
      </c>
      <c r="S15" s="41">
        <f>SUMIFS('Отчет 16-22.03'!P:P,'Отчет 16-22.03'!C:C,"Продажи",'Отчет 16-22.03'!E:E,B15)</f>
        <v>1293</v>
      </c>
      <c r="T15" s="42">
        <f>SUMIFS('Отчет 16-22.03'!P:P,'Отчет 16-22.03'!C:C,"Возвраты",'Отчет 16-22.03'!E:E,B15)</f>
        <v>0</v>
      </c>
      <c r="U15" s="40">
        <f t="shared" si="2"/>
        <v>1293</v>
      </c>
      <c r="V15" s="43">
        <f t="shared" si="16"/>
        <v>2.3986910159467514E-3</v>
      </c>
      <c r="W15" s="44">
        <f t="shared" si="3"/>
        <v>169.89</v>
      </c>
      <c r="X15" s="42">
        <f>-SUMIFS('Отчет 16-22.03'!P:P,'Отчет 16-22.03'!C:C,"Вознаграждение Ozon",'Отчет 16-22.03'!E:E,B15)</f>
        <v>555.99</v>
      </c>
      <c r="Y15" s="45">
        <f t="shared" si="4"/>
        <v>0.43</v>
      </c>
      <c r="Z15" s="42">
        <f>-SUMIFS('Отчет 16-22.03'!P:P,'Отчет 16-22.03'!C:C,"Услуги доставки",'Отчет 16-22.03'!E:E,B15)</f>
        <v>110.28</v>
      </c>
      <c r="AA15" s="32">
        <v>297.39</v>
      </c>
      <c r="AB15" s="55"/>
      <c r="AC15" s="42"/>
      <c r="AD15" s="46">
        <f t="shared" si="17"/>
        <v>5.3330097357544117</v>
      </c>
      <c r="AE15" s="47">
        <f t="shared" si="5"/>
        <v>154.11699026424574</v>
      </c>
      <c r="AF15" s="46"/>
      <c r="AG15" s="48">
        <f t="shared" si="6"/>
        <v>1293</v>
      </c>
      <c r="AH15" s="49">
        <f t="shared" si="7"/>
        <v>169.89</v>
      </c>
      <c r="AI15" s="49">
        <f t="shared" si="8"/>
        <v>555.99</v>
      </c>
      <c r="AJ15" s="49">
        <f t="shared" si="9"/>
        <v>110.28</v>
      </c>
      <c r="AK15" s="49">
        <f t="shared" si="10"/>
        <v>297.39</v>
      </c>
      <c r="AL15" s="49">
        <f t="array" ref="AL15">_xlfn.IFS(R15=0,AE15,R15&lt;0,AE15/-R15,R15&gt;0,AE15/R15)</f>
        <v>154.11699026424574</v>
      </c>
      <c r="AM15" s="50">
        <f t="shared" si="11"/>
        <v>0.11919334127165178</v>
      </c>
      <c r="AN15" s="51">
        <f t="shared" si="12"/>
        <v>0.90715751524071908</v>
      </c>
      <c r="AP15" s="53">
        <f t="shared" si="13"/>
        <v>308.23398052849149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4</v>
      </c>
      <c r="L16" s="36"/>
      <c r="M16" s="36"/>
      <c r="N16" s="37">
        <f t="shared" si="14"/>
        <v>0.5714285714285714</v>
      </c>
      <c r="O16" s="38">
        <f t="shared" si="15"/>
        <v>0.14285714285714285</v>
      </c>
      <c r="P16" s="39">
        <f>SUMIFS('Отчет 16-22.03'!H:H,'Отчет 16-22.03'!D:D,"Выручка",'Отчет 16-22.03'!E:E,B16)</f>
        <v>1</v>
      </c>
      <c r="Q16" s="39">
        <f>SUMIFS('Отчет 16-22.03'!H:H,'Отчет 16-22.03'!D:D,"Возврат выручки",'Отчет 16-22.03'!E:E,B16)</f>
        <v>0</v>
      </c>
      <c r="R16" s="40">
        <f t="shared" si="1"/>
        <v>1</v>
      </c>
      <c r="S16" s="41">
        <f>SUMIFS('Отчет 16-22.03'!P:P,'Отчет 16-22.03'!C:C,"Продажи",'Отчет 16-22.03'!E:E,B16)</f>
        <v>1600</v>
      </c>
      <c r="T16" s="42">
        <f>SUMIFS('Отчет 16-22.03'!P:P,'Отчет 16-22.03'!C:C,"Возвраты",'Отчет 16-22.03'!E:E,B16)</f>
        <v>0</v>
      </c>
      <c r="U16" s="40">
        <f t="shared" si="2"/>
        <v>1600</v>
      </c>
      <c r="V16" s="43">
        <f t="shared" si="16"/>
        <v>2.9682178078227392E-3</v>
      </c>
      <c r="W16" s="44">
        <f t="shared" si="3"/>
        <v>169.89</v>
      </c>
      <c r="X16" s="42">
        <f>-SUMIFS('Отчет 16-22.03'!P:P,'Отчет 16-22.03'!C:C,"Вознаграждение Ozon",'Отчет 16-22.03'!E:E,B16)</f>
        <v>688</v>
      </c>
      <c r="Y16" s="45">
        <f t="shared" si="4"/>
        <v>0.43</v>
      </c>
      <c r="Z16" s="42">
        <f>-SUMIFS('Отчет 16-22.03'!P:P,'Отчет 16-22.03'!C:C,"Услуги доставки",'Отчет 16-22.03'!E:E,B16)</f>
        <v>485.58</v>
      </c>
      <c r="AA16" s="32">
        <v>368</v>
      </c>
      <c r="AB16" s="55"/>
      <c r="AC16" s="42"/>
      <c r="AD16" s="46">
        <f t="shared" si="17"/>
        <v>6.5992386521322963</v>
      </c>
      <c r="AE16" s="47">
        <f t="shared" si="5"/>
        <v>-118.06923865213216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485.58</v>
      </c>
      <c r="AK16" s="49">
        <f t="shared" si="10"/>
        <v>368</v>
      </c>
      <c r="AL16" s="49">
        <f t="array" ref="AL16">_xlfn.IFS(R16=0,AE16,R16&lt;0,AE16/-R16,R16&gt;0,AE16/R16)</f>
        <v>-118.06923865213216</v>
      </c>
      <c r="AM16" s="50">
        <f t="shared" si="11"/>
        <v>-7.3793274157582592E-2</v>
      </c>
      <c r="AN16" s="51">
        <f t="shared" si="12"/>
        <v>-0.69497462270958954</v>
      </c>
      <c r="AP16" s="53">
        <f t="shared" si="13"/>
        <v>-236.13847730426431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16-22.03'!H:H,'Отчет 16-22.03'!D:D,"Выручка",'Отчет 16-22.03'!E:E,B17)</f>
        <v>0</v>
      </c>
      <c r="Q17" s="39">
        <f>SUMIFS('Отчет 16-22.03'!H:H,'Отчет 16-22.03'!D:D,"Возврат выручки",'Отчет 16-22.03'!E:E,B17)</f>
        <v>0</v>
      </c>
      <c r="R17" s="40">
        <f t="shared" si="1"/>
        <v>0</v>
      </c>
      <c r="S17" s="41">
        <f>SUMIFS('Отчет 16-22.03'!P:P,'Отчет 16-22.03'!C:C,"Продажи",'Отчет 16-22.03'!E:E,B17)</f>
        <v>0</v>
      </c>
      <c r="T17" s="42">
        <f>SUMIFS('Отчет 16-22.03'!P:P,'Отчет 16-22.03'!C:C,"Возвраты",'Отчет 16-22.03'!E:E,B17)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16-22.03'!P:P,'Отчет 16-22.03'!C:C,"Вознаграждение Ozon",'Отчет 16-22.03'!E:E,B17)</f>
        <v>0</v>
      </c>
      <c r="Y17" s="45">
        <f t="shared" si="4"/>
        <v>0</v>
      </c>
      <c r="Z17" s="42">
        <f>-SUMIFS('Отчет 16-22.03'!P:P,'Отчет 16-22.03'!C:C,"Услуги доставки",'Отчет 16-22.03'!E:E,B17)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16-22.03'!H:H,'Отчет 16-22.03'!D:D,"Выручка",'Отчет 16-22.03'!E:E,B18)</f>
        <v>0</v>
      </c>
      <c r="Q18" s="39">
        <f>SUMIFS('Отчет 16-22.03'!H:H,'Отчет 16-22.03'!D:D,"Возврат выручки",'Отчет 16-22.03'!E:E,B18)</f>
        <v>0</v>
      </c>
      <c r="R18" s="40">
        <f t="shared" si="1"/>
        <v>0</v>
      </c>
      <c r="S18" s="41">
        <f>SUMIFS('Отчет 16-22.03'!P:P,'Отчет 16-22.03'!C:C,"Продажи",'Отчет 16-22.03'!E:E,B18)</f>
        <v>0</v>
      </c>
      <c r="T18" s="42">
        <f>SUMIFS('Отчет 16-22.03'!P:P,'Отчет 16-22.03'!C:C,"Возвраты",'Отчет 16-22.03'!E:E,B18)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16-22.03'!P:P,'Отчет 16-22.03'!C:C,"Вознаграждение Ozon",'Отчет 16-22.03'!E:E,B18)</f>
        <v>0</v>
      </c>
      <c r="Y18" s="45">
        <f t="shared" si="4"/>
        <v>0</v>
      </c>
      <c r="Z18" s="42">
        <f>-SUMIFS('Отчет 16-22.03'!P:P,'Отчет 16-22.03'!C:C,"Услуги доставки",'Отчет 16-22.03'!E:E,B18)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16-22.03'!H:H,'Отчет 16-22.03'!D:D,"Выручка",'Отчет 16-22.03'!E:E,B19)</f>
        <v>0</v>
      </c>
      <c r="Q19" s="39">
        <f>SUMIFS('Отчет 16-22.03'!H:H,'Отчет 16-22.03'!D:D,"Возврат выручки",'Отчет 16-22.03'!E:E,B19)</f>
        <v>0</v>
      </c>
      <c r="R19" s="40">
        <f t="shared" si="1"/>
        <v>0</v>
      </c>
      <c r="S19" s="41">
        <f>SUMIFS('Отчет 16-22.03'!P:P,'Отчет 16-22.03'!C:C,"Продажи",'Отчет 16-22.03'!E:E,B19)</f>
        <v>0</v>
      </c>
      <c r="T19" s="42">
        <f>SUMIFS('Отчет 16-22.03'!P:P,'Отчет 16-22.03'!C:C,"Возвраты",'Отчет 16-22.03'!E:E,B19)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16-22.03'!P:P,'Отчет 16-22.03'!C:C,"Вознаграждение Ozon",'Отчет 16-22.03'!E:E,B19)</f>
        <v>0</v>
      </c>
      <c r="Y19" s="45">
        <f t="shared" si="4"/>
        <v>0</v>
      </c>
      <c r="Z19" s="42">
        <f>-SUMIFS('Отчет 16-22.03'!P:P,'Отчет 16-22.03'!C:C,"Услуги доставки",'Отчет 16-22.03'!E:E,B19)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16-22.03'!H:H,'Отчет 16-22.03'!D:D,"Выручка",'Отчет 16-22.03'!E:E,B20)</f>
        <v>0</v>
      </c>
      <c r="Q20" s="39">
        <f>SUMIFS('Отчет 16-22.03'!H:H,'Отчет 16-22.03'!D:D,"Возврат выручки",'Отчет 16-22.03'!E:E,B20)</f>
        <v>0</v>
      </c>
      <c r="R20" s="40">
        <f t="shared" si="1"/>
        <v>0</v>
      </c>
      <c r="S20" s="41">
        <f>SUMIFS('Отчет 16-22.03'!P:P,'Отчет 16-22.03'!C:C,"Продажи",'Отчет 16-22.03'!E:E,B20)</f>
        <v>0</v>
      </c>
      <c r="T20" s="42">
        <f>SUMIFS('Отчет 16-22.03'!P:P,'Отчет 16-22.03'!C:C,"Возвраты",'Отчет 16-22.03'!E:E,B20)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16-22.03'!P:P,'Отчет 16-22.03'!C:C,"Вознаграждение Ozon",'Отчет 16-22.03'!E:E,B20)</f>
        <v>0</v>
      </c>
      <c r="Y20" s="45">
        <f t="shared" si="4"/>
        <v>0</v>
      </c>
      <c r="Z20" s="42">
        <f>-SUMIFS('Отчет 16-22.03'!P:P,'Отчет 16-22.03'!C:C,"Услуги доставки",'Отчет 16-22.03'!E:E,B20)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16-22.03'!H:H,'Отчет 16-22.03'!D:D,"Выручка",'Отчет 16-22.03'!E:E,B21)</f>
        <v>0</v>
      </c>
      <c r="Q21" s="39">
        <f>SUMIFS('Отчет 16-22.03'!H:H,'Отчет 16-22.03'!D:D,"Возврат выручки",'Отчет 16-22.03'!E:E,B21)</f>
        <v>0</v>
      </c>
      <c r="R21" s="40">
        <f t="shared" si="1"/>
        <v>0</v>
      </c>
      <c r="S21" s="41">
        <f>SUMIFS('Отчет 16-22.03'!P:P,'Отчет 16-22.03'!C:C,"Продажи",'Отчет 16-22.03'!E:E,B21)</f>
        <v>0</v>
      </c>
      <c r="T21" s="42">
        <f>SUMIFS('Отчет 16-22.03'!P:P,'Отчет 16-22.03'!C:C,"Возвраты",'Отчет 16-22.03'!E:E,B21)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16-22.03'!P:P,'Отчет 16-22.03'!C:C,"Вознаграждение Ozon",'Отчет 16-22.03'!E:E,B21)</f>
        <v>0</v>
      </c>
      <c r="Y21" s="45">
        <f t="shared" si="4"/>
        <v>0</v>
      </c>
      <c r="Z21" s="42">
        <f>-SUMIFS('Отчет 16-22.03'!P:P,'Отчет 16-22.03'!C:C,"Услуги доставки",'Отчет 16-22.03'!E:E,B21)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16-22.03'!H:H,'Отчет 16-22.03'!D:D,"Выручка",'Отчет 16-22.03'!E:E,B22)</f>
        <v>0</v>
      </c>
      <c r="Q22" s="39">
        <f>SUMIFS('Отчет 16-22.03'!H:H,'Отчет 16-22.03'!D:D,"Возврат выручки",'Отчет 16-22.03'!E:E,B22)</f>
        <v>0</v>
      </c>
      <c r="R22" s="40">
        <f t="shared" si="1"/>
        <v>0</v>
      </c>
      <c r="S22" s="41">
        <f>SUMIFS('Отчет 16-22.03'!P:P,'Отчет 16-22.03'!C:C,"Продажи",'Отчет 16-22.03'!E:E,B22)</f>
        <v>0</v>
      </c>
      <c r="T22" s="42">
        <f>SUMIFS('Отчет 16-22.03'!P:P,'Отчет 16-22.03'!C:C,"Возвраты",'Отчет 16-22.03'!E:E,B22)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16-22.03'!P:P,'Отчет 16-22.03'!C:C,"Вознаграждение Ozon",'Отчет 16-22.03'!E:E,B22)</f>
        <v>0</v>
      </c>
      <c r="Y22" s="45">
        <f t="shared" si="4"/>
        <v>0</v>
      </c>
      <c r="Z22" s="42">
        <f>-SUMIFS('Отчет 16-22.03'!P:P,'Отчет 16-22.03'!C:C,"Услуги доставки",'Отчет 16-22.03'!E:E,B22)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16-22.03'!H:H,'Отчет 16-22.03'!D:D,"Выручка",'Отчет 16-22.03'!E:E,B23)</f>
        <v>0</v>
      </c>
      <c r="Q23" s="39">
        <f>SUMIFS('Отчет 16-22.03'!H:H,'Отчет 16-22.03'!D:D,"Возврат выручки",'Отчет 16-22.03'!E:E,B23)</f>
        <v>0</v>
      </c>
      <c r="R23" s="40">
        <f t="shared" si="1"/>
        <v>0</v>
      </c>
      <c r="S23" s="41">
        <f>SUMIFS('Отчет 16-22.03'!P:P,'Отчет 16-22.03'!C:C,"Продажи",'Отчет 16-22.03'!E:E,B23)</f>
        <v>0</v>
      </c>
      <c r="T23" s="42">
        <f>SUMIFS('Отчет 16-22.03'!P:P,'Отчет 16-22.03'!C:C,"Возвраты",'Отчет 16-22.03'!E:E,B23)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16-22.03'!P:P,'Отчет 16-22.03'!C:C,"Вознаграждение Ozon",'Отчет 16-22.03'!E:E,B23)</f>
        <v>0</v>
      </c>
      <c r="Y23" s="45">
        <f t="shared" si="4"/>
        <v>0</v>
      </c>
      <c r="Z23" s="42">
        <f>-SUMIFS('Отчет 16-22.03'!P:P,'Отчет 16-22.03'!C:C,"Услуги доставки",'Отчет 16-22.03'!E:E,B23)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16-22.03'!H:H,'Отчет 16-22.03'!D:D,"Выручка",'Отчет 16-22.03'!E:E,B24)</f>
        <v>0</v>
      </c>
      <c r="Q24" s="39">
        <f>SUMIFS('Отчет 16-22.03'!H:H,'Отчет 16-22.03'!D:D,"Возврат выручки",'Отчет 16-22.03'!E:E,B24)</f>
        <v>0</v>
      </c>
      <c r="R24" s="40">
        <f t="shared" si="1"/>
        <v>0</v>
      </c>
      <c r="S24" s="41">
        <f>SUMIFS('Отчет 16-22.03'!P:P,'Отчет 16-22.03'!C:C,"Продажи",'Отчет 16-22.03'!E:E,B24)</f>
        <v>0</v>
      </c>
      <c r="T24" s="42">
        <f>SUMIFS('Отчет 16-22.03'!P:P,'Отчет 16-22.03'!C:C,"Возвраты",'Отчет 16-22.03'!E:E,B24)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16-22.03'!P:P,'Отчет 16-22.03'!C:C,"Вознаграждение Ozon",'Отчет 16-22.03'!E:E,B24)</f>
        <v>0</v>
      </c>
      <c r="Y24" s="45">
        <f t="shared" si="4"/>
        <v>0</v>
      </c>
      <c r="Z24" s="42">
        <f>-SUMIFS('Отчет 16-22.03'!P:P,'Отчет 16-22.03'!C:C,"Услуги доставки",'Отчет 16-22.03'!E:E,B24)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2289.2045654962317</v>
      </c>
      <c r="AH25" s="58">
        <f t="shared" si="18"/>
        <v>447.87636363636369</v>
      </c>
      <c r="AI25" s="58">
        <f t="shared" si="18"/>
        <v>984.35796316337974</v>
      </c>
      <c r="AJ25" s="58">
        <f t="shared" si="18"/>
        <v>234.29542834942839</v>
      </c>
      <c r="AK25" s="58">
        <f t="shared" si="18"/>
        <v>579.28054830766234</v>
      </c>
      <c r="AL25" s="58">
        <f t="shared" si="18"/>
        <v>368.81704664137578</v>
      </c>
      <c r="AM25" s="59">
        <f t="shared" si="18"/>
        <v>0.17605562102520825</v>
      </c>
      <c r="AN25" s="59">
        <f t="shared" si="18"/>
        <v>2.6527455890191129</v>
      </c>
      <c r="AO25" s="60"/>
      <c r="AP25" s="61"/>
    </row>
    <row r="26" spans="1:52">
      <c r="A26" s="62" t="s">
        <v>60</v>
      </c>
      <c r="B26" s="63"/>
      <c r="C26" s="64">
        <f>SUM(C3:C24)</f>
        <v>4773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609415.43000000005</v>
      </c>
      <c r="J26" s="67"/>
      <c r="K26" s="64">
        <f>SUM(K3:K24)</f>
        <v>335</v>
      </c>
      <c r="L26" s="67"/>
      <c r="M26" s="67"/>
      <c r="N26" s="68"/>
      <c r="O26" s="69"/>
      <c r="P26" s="64">
        <f>SUM(P3:P24)</f>
        <v>174</v>
      </c>
      <c r="Q26" s="64">
        <f t="shared" ref="Q26:Z26" si="19">SUM(Q3:Q24)</f>
        <v>3</v>
      </c>
      <c r="R26" s="64">
        <f t="shared" si="19"/>
        <v>171</v>
      </c>
      <c r="S26" s="70">
        <f>SUM(S3:S24)</f>
        <v>466725.99999999971</v>
      </c>
      <c r="T26" s="64">
        <f t="shared" si="19"/>
        <v>-8150</v>
      </c>
      <c r="U26" s="64">
        <f t="shared" si="19"/>
        <v>458575.99999999971</v>
      </c>
      <c r="V26" s="71">
        <f t="shared" si="19"/>
        <v>0.85072090590007488</v>
      </c>
      <c r="W26" s="64">
        <f t="shared" si="19"/>
        <v>24482.699999999997</v>
      </c>
      <c r="X26" s="64">
        <f t="shared" si="19"/>
        <v>197187.68</v>
      </c>
      <c r="Y26" s="72">
        <f>IF(U26=0,0,X26/U26)</f>
        <v>0.43000000000000027</v>
      </c>
      <c r="Z26" s="64">
        <f t="shared" si="19"/>
        <v>38820.120000000061</v>
      </c>
      <c r="AA26" s="64">
        <f>SUM(AA3:AA24)</f>
        <v>72779.225466000004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1891.4077900876357</v>
      </c>
      <c r="AE26" s="74">
        <f t="shared" si="20"/>
        <v>123414.866743912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1993300.035046662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20</v>
      </c>
      <c r="D28" s="33"/>
      <c r="E28" s="33"/>
      <c r="F28" s="33"/>
      <c r="G28" s="34"/>
      <c r="H28" s="84">
        <v>672</v>
      </c>
      <c r="I28" s="54">
        <f t="shared" ref="I28:I46" si="21">C28*H28</f>
        <v>13440</v>
      </c>
      <c r="J28" s="36"/>
      <c r="K28" s="32">
        <v>18</v>
      </c>
      <c r="L28" s="36"/>
      <c r="M28" s="36"/>
      <c r="N28" s="37">
        <f t="shared" ref="N28:N47" si="22">K28/$O$1</f>
        <v>2.5714285714285716</v>
      </c>
      <c r="O28" s="38">
        <f t="shared" ref="O28:O47" si="23">R28/$O$1</f>
        <v>1</v>
      </c>
      <c r="P28" s="39">
        <f>SUMIFS('Отчет 16-22.03'!H:H,'Отчет 16-22.03'!D:D,"Выручка",'Отчет 16-22.03'!E:E,B28)</f>
        <v>9</v>
      </c>
      <c r="Q28" s="39">
        <f>SUMIFS('Отчет 16-22.03'!H:H,'Отчет 16-22.03'!D:D,"Возврат выручки",'Отчет 16-22.03'!E:E,B28)</f>
        <v>2</v>
      </c>
      <c r="R28" s="40">
        <f t="shared" ref="R28:R47" si="24">P28-Q28</f>
        <v>7</v>
      </c>
      <c r="S28" s="41">
        <f>SUMIFS('Отчет 16-22.03'!P:P,'Отчет 16-22.03'!C:C,"Продажи",'Отчет 16-22.03'!E:E,B28)</f>
        <v>36744</v>
      </c>
      <c r="T28" s="42">
        <f>SUMIFS('Отчет 16-22.03'!P:P,'Отчет 16-22.03'!C:C,"Возвраты",'Отчет 16-22.03'!E:E,B28)</f>
        <v>-8000</v>
      </c>
      <c r="U28" s="40">
        <f t="shared" ref="U28:U47" si="25">S28+T28</f>
        <v>28744</v>
      </c>
      <c r="V28" s="43">
        <f t="shared" ref="V28:V47" si="26">U28/$U$51</f>
        <v>5.3324032917535513E-2</v>
      </c>
      <c r="W28" s="44">
        <f t="shared" ref="W28:W47" si="27">R28*H28</f>
        <v>4704</v>
      </c>
      <c r="X28" s="42">
        <f>-SUMIFS('Отчет 16-22.03'!P:P,'Отчет 16-22.03'!C:C,"Вознаграждение Ozon",'Отчет 16-22.03'!E:E,B28)</f>
        <v>12359.92</v>
      </c>
      <c r="Y28" s="45">
        <f t="shared" ref="Y28:Y47" si="28">IF(U28=0,0,X28/U28)</f>
        <v>0.43</v>
      </c>
      <c r="Z28" s="42">
        <f>-SUMIFS('Отчет 16-22.03'!P:P,'Отчет 16-22.03'!C:C,"Услуги доставки",'Отчет 16-22.03'!E:E,B28)</f>
        <v>2257.0600000000004</v>
      </c>
      <c r="AA28" s="32">
        <v>7157.6</v>
      </c>
      <c r="AB28" s="55"/>
      <c r="AC28" s="42"/>
      <c r="AD28" s="46">
        <f t="shared" ref="AD28:AD47" si="29">IFERROR(U28*1%/$AE$1,0)</f>
        <v>118.55532238555669</v>
      </c>
      <c r="AE28" s="47">
        <f t="shared" ref="AE28:AE47" si="30">U28-W28-X28-Z28-AA28-AB28-AC28-AD28</f>
        <v>2146.8646776144433</v>
      </c>
      <c r="AF28" s="46"/>
      <c r="AG28" s="48">
        <f t="shared" ref="AG28:AG47" si="31">IF(R28=0,0,U28/R28)</f>
        <v>4106.2857142857147</v>
      </c>
      <c r="AH28" s="49">
        <f t="shared" ref="AH28:AH47" si="32">H28</f>
        <v>672</v>
      </c>
      <c r="AI28" s="49">
        <f t="shared" ref="AI28:AI47" si="33">IF(R28=0,0,X28/R28)</f>
        <v>1765.7028571428571</v>
      </c>
      <c r="AJ28" s="49">
        <f t="shared" ref="AJ28:AJ47" si="34">IF(P28=0,Z28/1,Z28/P28)</f>
        <v>250.78444444444449</v>
      </c>
      <c r="AK28" s="49">
        <f t="shared" ref="AK28:AK47" si="35">IF(P28=0,0,AA28/P28)</f>
        <v>795.28888888888889</v>
      </c>
      <c r="AL28" s="49">
        <f t="array" ref="AL28">_xlfn.IFS(R28=0,AE28,R28&lt;0,AE28/-R28,R28&gt;0,AE28/R28)</f>
        <v>306.69495394492048</v>
      </c>
      <c r="AM28" s="50">
        <f t="shared" ref="AM28:AM47" si="36">IF(AG28=0,0,AL28/AG28)</f>
        <v>7.4689141303035181E-2</v>
      </c>
      <c r="AN28" s="51">
        <f t="shared" ref="AN28:AN47" si="37">IF(AH28=0,0,AL28/AH28)</f>
        <v>0.45639130051327453</v>
      </c>
      <c r="AP28" s="53">
        <f t="shared" ref="AP28:AP47" si="38">AL28*C28</f>
        <v>6133.8990788984102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16-22.03'!H:H,'Отчет 16-22.03'!D:D,"Выручка",'Отчет 16-22.03'!E:E,B29)</f>
        <v>0</v>
      </c>
      <c r="Q29" s="39">
        <f>SUMIFS('Отчет 16-22.03'!H:H,'Отчет 16-22.03'!D:D,"Возврат выручки",'Отчет 16-22.03'!E:E,B29)</f>
        <v>0</v>
      </c>
      <c r="R29" s="40">
        <f t="shared" si="24"/>
        <v>0</v>
      </c>
      <c r="S29" s="41">
        <f>SUMIFS('Отчет 16-22.03'!P:P,'Отчет 16-22.03'!C:C,"Продажи",'Отчет 16-22.03'!E:E,B29)</f>
        <v>0</v>
      </c>
      <c r="T29" s="42">
        <f>SUMIFS('Отчет 16-22.03'!P:P,'Отчет 16-22.03'!C:C,"Возвраты",'Отчет 16-22.03'!E:E,B29)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16-22.03'!P:P,'Отчет 16-22.03'!C:C,"Вознаграждение Ozon",'Отчет 16-22.03'!E:E,B29)</f>
        <v>0</v>
      </c>
      <c r="Y29" s="45">
        <f t="shared" si="28"/>
        <v>0</v>
      </c>
      <c r="Z29" s="42">
        <f>-SUMIFS('Отчет 16-22.03'!P:P,'Отчет 16-22.03'!C:C,"Услуги доставки",'Отчет 16-22.03'!E:E,B29)</f>
        <v>113.88</v>
      </c>
      <c r="AA29" s="32">
        <v>0</v>
      </c>
      <c r="AB29" s="55"/>
      <c r="AC29" s="42"/>
      <c r="AD29" s="46">
        <f t="shared" si="29"/>
        <v>0</v>
      </c>
      <c r="AE29" s="47">
        <f t="shared" si="30"/>
        <v>-113.88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113.88</v>
      </c>
      <c r="AK29" s="49">
        <f t="shared" si="35"/>
        <v>0</v>
      </c>
      <c r="AL29" s="49">
        <f t="array" ref="AL29">_xlfn.IFS(R29=0,AE29,R29&lt;0,AE29/-R29,R29&gt;0,AE29/R29)</f>
        <v>-113.88</v>
      </c>
      <c r="AM29" s="50">
        <f t="shared" si="36"/>
        <v>0</v>
      </c>
      <c r="AN29" s="51">
        <f t="shared" si="37"/>
        <v>-0.18162679425837319</v>
      </c>
      <c r="AP29" s="53">
        <f t="shared" si="38"/>
        <v>-6605.04</v>
      </c>
    </row>
    <row r="30" spans="1:52">
      <c r="A30" s="30">
        <v>2774709606</v>
      </c>
      <c r="B30" s="31" t="s">
        <v>63</v>
      </c>
      <c r="C30" s="32">
        <v>44</v>
      </c>
      <c r="D30" s="33"/>
      <c r="E30" s="33"/>
      <c r="F30" s="33"/>
      <c r="G30" s="34"/>
      <c r="H30" s="84">
        <v>627</v>
      </c>
      <c r="I30" s="54">
        <f t="shared" si="21"/>
        <v>27588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16-22.03'!H:H,'Отчет 16-22.03'!D:D,"Выручка",'Отчет 16-22.03'!E:E,B30)</f>
        <v>1</v>
      </c>
      <c r="Q30" s="39">
        <f>SUMIFS('Отчет 16-22.03'!H:H,'Отчет 16-22.03'!D:D,"Возврат выручки",'Отчет 16-22.03'!E:E,B30)</f>
        <v>0</v>
      </c>
      <c r="R30" s="40">
        <f t="shared" si="24"/>
        <v>1</v>
      </c>
      <c r="S30" s="41">
        <f>SUMIFS('Отчет 16-22.03'!P:P,'Отчет 16-22.03'!C:C,"Продажи",'Отчет 16-22.03'!E:E,B30)</f>
        <v>3800</v>
      </c>
      <c r="T30" s="42">
        <f>SUMIFS('Отчет 16-22.03'!P:P,'Отчет 16-22.03'!C:C,"Возвраты",'Отчет 16-22.03'!E:E,B30)</f>
        <v>0</v>
      </c>
      <c r="U30" s="40">
        <f t="shared" si="25"/>
        <v>3800</v>
      </c>
      <c r="V30" s="43">
        <f t="shared" si="26"/>
        <v>7.0495172935790057E-3</v>
      </c>
      <c r="W30" s="44">
        <f t="shared" si="27"/>
        <v>627</v>
      </c>
      <c r="X30" s="42">
        <f>-SUMIFS('Отчет 16-22.03'!P:P,'Отчет 16-22.03'!C:C,"Вознаграждение Ozon",'Отчет 16-22.03'!E:E,B30)</f>
        <v>1634</v>
      </c>
      <c r="Y30" s="45">
        <f t="shared" si="28"/>
        <v>0.43</v>
      </c>
      <c r="Z30" s="42">
        <f>-SUMIFS('Отчет 16-22.03'!P:P,'Отчет 16-22.03'!C:C,"Услуги доставки",'Отчет 16-22.03'!E:E,B30)</f>
        <v>182.88</v>
      </c>
      <c r="AA30" s="32">
        <v>0</v>
      </c>
      <c r="AB30" s="55"/>
      <c r="AC30" s="42"/>
      <c r="AD30" s="46">
        <f t="shared" si="29"/>
        <v>15.673191798814203</v>
      </c>
      <c r="AE30" s="47">
        <f t="shared" si="30"/>
        <v>1340.4468082011856</v>
      </c>
      <c r="AF30" s="46"/>
      <c r="AG30" s="48">
        <f t="shared" si="31"/>
        <v>3800</v>
      </c>
      <c r="AH30" s="49">
        <f t="shared" si="32"/>
        <v>627</v>
      </c>
      <c r="AI30" s="49">
        <f t="shared" si="33"/>
        <v>1634</v>
      </c>
      <c r="AJ30" s="49">
        <f t="shared" si="34"/>
        <v>182.88</v>
      </c>
      <c r="AK30" s="49">
        <f t="shared" si="35"/>
        <v>0</v>
      </c>
      <c r="AL30" s="49">
        <f t="array" ref="AL30">_xlfn.IFS(R30=0,AE30,R30&lt;0,AE30/-R30,R30&gt;0,AE30/R30)</f>
        <v>1340.4468082011856</v>
      </c>
      <c r="AM30" s="50">
        <f t="shared" si="36"/>
        <v>0.3527491600529436</v>
      </c>
      <c r="AN30" s="51">
        <f t="shared" si="37"/>
        <v>2.137873697290567</v>
      </c>
      <c r="AP30" s="53">
        <f t="shared" si="38"/>
        <v>58979.659560852167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0.14285714285714285</v>
      </c>
      <c r="P31" s="39">
        <f>SUMIFS('Отчет 16-22.03'!H:H,'Отчет 16-22.03'!D:D,"Выручка",'Отчет 16-22.03'!E:E,B31)</f>
        <v>1</v>
      </c>
      <c r="Q31" s="39">
        <f>SUMIFS('Отчет 16-22.03'!H:H,'Отчет 16-22.03'!D:D,"Возврат выручки",'Отчет 16-22.03'!E:E,B31)</f>
        <v>0</v>
      </c>
      <c r="R31" s="40">
        <f t="shared" si="24"/>
        <v>1</v>
      </c>
      <c r="S31" s="41">
        <f>SUMIFS('Отчет 16-22.03'!P:P,'Отчет 16-22.03'!C:C,"Продажи",'Отчет 16-22.03'!E:E,B31)</f>
        <v>4200</v>
      </c>
      <c r="T31" s="42">
        <f>SUMIFS('Отчет 16-22.03'!P:P,'Отчет 16-22.03'!C:C,"Возвраты",'Отчет 16-22.03'!E:E,B31)</f>
        <v>0</v>
      </c>
      <c r="U31" s="40">
        <f t="shared" si="25"/>
        <v>4200</v>
      </c>
      <c r="V31" s="43">
        <f t="shared" si="26"/>
        <v>7.791571745534691E-3</v>
      </c>
      <c r="W31" s="44">
        <f t="shared" si="27"/>
        <v>567</v>
      </c>
      <c r="X31" s="42">
        <f>-SUMIFS('Отчет 16-22.03'!P:P,'Отчет 16-22.03'!C:C,"Вознаграждение Ozon",'Отчет 16-22.03'!E:E,B31)</f>
        <v>1806</v>
      </c>
      <c r="Y31" s="45">
        <f t="shared" si="28"/>
        <v>0.43</v>
      </c>
      <c r="Z31" s="42">
        <f>-SUMIFS('Отчет 16-22.03'!P:P,'Отчет 16-22.03'!C:C,"Услуги доставки",'Отчет 16-22.03'!E:E,B31)</f>
        <v>250.02</v>
      </c>
      <c r="AA31" s="32">
        <v>0</v>
      </c>
      <c r="AB31" s="55"/>
      <c r="AC31" s="42"/>
      <c r="AD31" s="46">
        <f t="shared" si="29"/>
        <v>17.323001461847277</v>
      </c>
      <c r="AE31" s="47">
        <f t="shared" si="30"/>
        <v>1559.6569985381527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250.02</v>
      </c>
      <c r="AK31" s="49">
        <f t="shared" si="35"/>
        <v>0</v>
      </c>
      <c r="AL31" s="49">
        <f t="array" ref="AL31">_xlfn.IFS(R31=0,AE31,R31&lt;0,AE31/-R31,R31&gt;0,AE31/R31)</f>
        <v>1559.6569985381527</v>
      </c>
      <c r="AM31" s="50">
        <f t="shared" si="36"/>
        <v>0.37134690441384588</v>
      </c>
      <c r="AN31" s="51">
        <f t="shared" si="37"/>
        <v>2.7507178104729326</v>
      </c>
      <c r="AP31" s="53">
        <f t="shared" si="38"/>
        <v>21835.197979534139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16-22.03'!H:H,'Отчет 16-22.03'!D:D,"Выручка",'Отчет 16-22.03'!E:E,B32)</f>
        <v>0</v>
      </c>
      <c r="Q32" s="39">
        <f>SUMIFS('Отчет 16-22.03'!H:H,'Отчет 16-22.03'!D:D,"Возврат выручки",'Отчет 16-22.03'!E:E,B32)</f>
        <v>0</v>
      </c>
      <c r="R32" s="40">
        <f t="shared" si="24"/>
        <v>0</v>
      </c>
      <c r="S32" s="41">
        <f>SUMIFS('Отчет 16-22.03'!P:P,'Отчет 16-22.03'!C:C,"Продажи",'Отчет 16-22.03'!E:E,B32)</f>
        <v>0</v>
      </c>
      <c r="T32" s="42">
        <f>SUMIFS('Отчет 16-22.03'!P:P,'Отчет 16-22.03'!C:C,"Возвраты",'Отчет 16-22.03'!E:E,B32)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16-22.03'!P:P,'Отчет 16-22.03'!C:C,"Вознаграждение Ozon",'Отчет 16-22.03'!E:E,B32)</f>
        <v>0</v>
      </c>
      <c r="Y32" s="45">
        <f t="shared" si="28"/>
        <v>0</v>
      </c>
      <c r="Z32" s="42">
        <f>-SUMIFS('Отчет 16-22.03'!P:P,'Отчет 16-22.03'!C:C,"Услуги доставки",'Отчет 16-22.03'!E:E,B32)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2</v>
      </c>
      <c r="L33" s="36"/>
      <c r="M33" s="36"/>
      <c r="N33" s="37">
        <f t="shared" si="22"/>
        <v>0.2857142857142857</v>
      </c>
      <c r="O33" s="38">
        <f t="shared" si="23"/>
        <v>0.14285714285714285</v>
      </c>
      <c r="P33" s="39">
        <f>SUMIFS('Отчет 16-22.03'!H:H,'Отчет 16-22.03'!D:D,"Выручка",'Отчет 16-22.03'!E:E,B33)</f>
        <v>1</v>
      </c>
      <c r="Q33" s="39">
        <f>SUMIFS('Отчет 16-22.03'!H:H,'Отчет 16-22.03'!D:D,"Возврат выручки",'Отчет 16-22.03'!E:E,B33)</f>
        <v>0</v>
      </c>
      <c r="R33" s="40">
        <f t="shared" si="24"/>
        <v>1</v>
      </c>
      <c r="S33" s="41">
        <f>SUMIFS('Отчет 16-22.03'!P:P,'Отчет 16-22.03'!C:C,"Продажи",'Отчет 16-22.03'!E:E,B33)</f>
        <v>3130</v>
      </c>
      <c r="T33" s="42">
        <f>SUMIFS('Отчет 16-22.03'!P:P,'Отчет 16-22.03'!C:C,"Возвраты",'Отчет 16-22.03'!E:E,B33)</f>
        <v>0</v>
      </c>
      <c r="U33" s="40">
        <f t="shared" si="25"/>
        <v>3130</v>
      </c>
      <c r="V33" s="43">
        <f t="shared" si="26"/>
        <v>5.8065760865532341E-3</v>
      </c>
      <c r="W33" s="44">
        <f t="shared" si="27"/>
        <v>657</v>
      </c>
      <c r="X33" s="42">
        <f>-SUMIFS('Отчет 16-22.03'!P:P,'Отчет 16-22.03'!C:C,"Вознаграждение Ozon",'Отчет 16-22.03'!E:E,B33)</f>
        <v>1345.9</v>
      </c>
      <c r="Y33" s="45">
        <f t="shared" si="28"/>
        <v>0.43000000000000005</v>
      </c>
      <c r="Z33" s="42">
        <f>-SUMIFS('Отчет 16-22.03'!P:P,'Отчет 16-22.03'!C:C,"Услуги доставки",'Отчет 16-22.03'!E:E,B33)</f>
        <v>159.38999999999999</v>
      </c>
      <c r="AA33" s="32">
        <v>0</v>
      </c>
      <c r="AB33" s="55"/>
      <c r="AC33" s="42"/>
      <c r="AD33" s="46">
        <f t="shared" si="29"/>
        <v>12.909760613233804</v>
      </c>
      <c r="AE33" s="47">
        <f t="shared" si="30"/>
        <v>954.80023938676607</v>
      </c>
      <c r="AF33" s="46"/>
      <c r="AG33" s="48">
        <f t="shared" si="31"/>
        <v>3130</v>
      </c>
      <c r="AH33" s="49">
        <f t="shared" si="32"/>
        <v>657</v>
      </c>
      <c r="AI33" s="49">
        <f t="shared" si="33"/>
        <v>1345.9</v>
      </c>
      <c r="AJ33" s="49">
        <f t="shared" si="34"/>
        <v>159.38999999999999</v>
      </c>
      <c r="AK33" s="49">
        <f t="shared" si="35"/>
        <v>0</v>
      </c>
      <c r="AL33" s="49">
        <f t="array" ref="AL33">_xlfn.IFS(R33=0,AE33,R33&lt;0,AE33/-R33,R33&gt;0,AE33/R33)</f>
        <v>954.80023938676607</v>
      </c>
      <c r="AM33" s="50">
        <f t="shared" si="36"/>
        <v>0.3050479998040786</v>
      </c>
      <c r="AN33" s="51">
        <f t="shared" si="37"/>
        <v>1.4532728148961431</v>
      </c>
      <c r="AP33" s="53">
        <f t="shared" si="38"/>
        <v>954.80023938676607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16-22.03'!H:H,'Отчет 16-22.03'!D:D,"Выручка",'Отчет 16-22.03'!E:E,B34)</f>
        <v>0</v>
      </c>
      <c r="Q34" s="39">
        <f>SUMIFS('Отчет 16-22.03'!H:H,'Отчет 16-22.03'!D:D,"Возврат выручки",'Отчет 16-22.03'!E:E,B34)</f>
        <v>0</v>
      </c>
      <c r="R34" s="40">
        <f t="shared" si="24"/>
        <v>0</v>
      </c>
      <c r="S34" s="41">
        <f>SUMIFS('Отчет 16-22.03'!P:P,'Отчет 16-22.03'!C:C,"Продажи",'Отчет 16-22.03'!E:E,B34)</f>
        <v>0</v>
      </c>
      <c r="T34" s="42">
        <f>SUMIFS('Отчет 16-22.03'!P:P,'Отчет 16-22.03'!C:C,"Возвраты",'Отчет 16-22.03'!E:E,B34)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16-22.03'!P:P,'Отчет 16-22.03'!C:C,"Вознаграждение Ozon",'Отчет 16-22.03'!E:E,B34)</f>
        <v>0</v>
      </c>
      <c r="Y34" s="45">
        <f t="shared" si="28"/>
        <v>0</v>
      </c>
      <c r="Z34" s="42">
        <f>-SUMIFS('Отчет 16-22.03'!P:P,'Отчет 16-22.03'!C:C,"Услуги доставки",'Отчет 16-22.03'!E:E,B34)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16-22.03'!H:H,'Отчет 16-22.03'!D:D,"Выручка",'Отчет 16-22.03'!E:E,B35)</f>
        <v>0</v>
      </c>
      <c r="Q35" s="39">
        <f>SUMIFS('Отчет 16-22.03'!H:H,'Отчет 16-22.03'!D:D,"Возврат выручки",'Отчет 16-22.03'!E:E,B35)</f>
        <v>0</v>
      </c>
      <c r="R35" s="40">
        <f t="shared" si="24"/>
        <v>0</v>
      </c>
      <c r="S35" s="41">
        <f>SUMIFS('Отчет 16-22.03'!P:P,'Отчет 16-22.03'!C:C,"Продажи",'Отчет 16-22.03'!E:E,B35)</f>
        <v>0</v>
      </c>
      <c r="T35" s="42">
        <f>SUMIFS('Отчет 16-22.03'!P:P,'Отчет 16-22.03'!C:C,"Возвраты",'Отчет 16-22.03'!E:E,B35)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16-22.03'!P:P,'Отчет 16-22.03'!C:C,"Вознаграждение Ozon",'Отчет 16-22.03'!E:E,B35)</f>
        <v>0</v>
      </c>
      <c r="Y35" s="45">
        <f t="shared" si="28"/>
        <v>0</v>
      </c>
      <c r="Z35" s="42">
        <f>-SUMIFS('Отчет 16-22.03'!P:P,'Отчет 16-22.03'!C:C,"Услуги доставки",'Отчет 16-22.03'!E:E,B35)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-0.2857142857142857</v>
      </c>
      <c r="P36" s="39">
        <f>SUMIFS('Отчет 16-22.03'!H:H,'Отчет 16-22.03'!D:D,"Выручка",'Отчет 16-22.03'!E:E,B36)</f>
        <v>0</v>
      </c>
      <c r="Q36" s="39">
        <f>SUMIFS('Отчет 16-22.03'!H:H,'Отчет 16-22.03'!D:D,"Возврат выручки",'Отчет 16-22.03'!E:E,B36)</f>
        <v>2</v>
      </c>
      <c r="R36" s="40">
        <f t="shared" si="24"/>
        <v>-2</v>
      </c>
      <c r="S36" s="41">
        <f>SUMIFS('Отчет 16-22.03'!P:P,'Отчет 16-22.03'!C:C,"Продажи",'Отчет 16-22.03'!E:E,B36)</f>
        <v>0</v>
      </c>
      <c r="T36" s="42">
        <f>SUMIFS('Отчет 16-22.03'!P:P,'Отчет 16-22.03'!C:C,"Возвраты",'Отчет 16-22.03'!E:E,B36)</f>
        <v>-8016</v>
      </c>
      <c r="U36" s="40">
        <f t="shared" si="25"/>
        <v>-8016</v>
      </c>
      <c r="V36" s="43">
        <f t="shared" si="26"/>
        <v>-1.4870771217191924E-2</v>
      </c>
      <c r="W36" s="44">
        <f t="shared" si="27"/>
        <v>-1104</v>
      </c>
      <c r="X36" s="42">
        <f>-SUMIFS('Отчет 16-22.03'!P:P,'Отчет 16-22.03'!C:C,"Вознаграждение Ozon",'Отчет 16-22.03'!E:E,B36)</f>
        <v>-3446.88</v>
      </c>
      <c r="Y36" s="45">
        <f t="shared" si="28"/>
        <v>0.43</v>
      </c>
      <c r="Z36" s="42">
        <f>-SUMIFS('Отчет 16-22.03'!P:P,'Отчет 16-22.03'!C:C,"Услуги доставки",'Отчет 16-22.03'!E:E,B36)</f>
        <v>341.64</v>
      </c>
      <c r="AA36" s="32">
        <v>0</v>
      </c>
      <c r="AB36" s="55"/>
      <c r="AC36" s="42"/>
      <c r="AD36" s="46">
        <f t="shared" si="29"/>
        <v>-33.062185647182801</v>
      </c>
      <c r="AE36" s="47">
        <f t="shared" si="30"/>
        <v>-3773.6978143528167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341.64</v>
      </c>
      <c r="AK36" s="49">
        <f t="shared" si="35"/>
        <v>0</v>
      </c>
      <c r="AL36" s="49">
        <f t="array" ref="AL36">_xlfn.IFS(R36=0,AE36,R36&lt;0,AE36/-R36,R36&gt;0,AE36/R36)</f>
        <v>-1886.8489071764084</v>
      </c>
      <c r="AM36" s="50">
        <f t="shared" si="36"/>
        <v>-0.47077068542325556</v>
      </c>
      <c r="AN36" s="51">
        <f t="shared" si="37"/>
        <v>-3.4182045419862472</v>
      </c>
      <c r="AP36" s="53">
        <f t="shared" si="38"/>
        <v>-28302.733607646125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16-22.03'!H:H,'Отчет 16-22.03'!D:D,"Выручка",'Отчет 16-22.03'!E:E,B37)</f>
        <v>0</v>
      </c>
      <c r="Q37" s="39">
        <f>SUMIFS('Отчет 16-22.03'!H:H,'Отчет 16-22.03'!D:D,"Возврат выручки",'Отчет 16-22.03'!E:E,B37)</f>
        <v>0</v>
      </c>
      <c r="R37" s="40">
        <f t="shared" si="24"/>
        <v>0</v>
      </c>
      <c r="S37" s="41">
        <f>SUMIFS('Отчет 16-22.03'!P:P,'Отчет 16-22.03'!C:C,"Продажи",'Отчет 16-22.03'!E:E,B37)</f>
        <v>0</v>
      </c>
      <c r="T37" s="42">
        <f>SUMIFS('Отчет 16-22.03'!P:P,'Отчет 16-22.03'!C:C,"Возвраты",'Отчет 16-22.03'!E:E,B37)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16-22.03'!P:P,'Отчет 16-22.03'!C:C,"Вознаграждение Ozon",'Отчет 16-22.03'!E:E,B37)</f>
        <v>0</v>
      </c>
      <c r="Y37" s="45">
        <f t="shared" si="28"/>
        <v>0</v>
      </c>
      <c r="Z37" s="42">
        <f>-SUMIFS('Отчет 16-22.03'!P:P,'Отчет 16-22.03'!C:C,"Услуги доставки",'Отчет 16-22.03'!E:E,B37)</f>
        <v>227.76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-227.76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227.76</v>
      </c>
      <c r="AK37" s="49">
        <f t="shared" si="35"/>
        <v>0</v>
      </c>
      <c r="AL37" s="49">
        <f t="array" ref="AL37">_xlfn.IFS(R37=0,AE37,R37&lt;0,AE37/-R37,R37&gt;0,AE37/R37)</f>
        <v>-227.76</v>
      </c>
      <c r="AM37" s="50">
        <f t="shared" si="36"/>
        <v>0</v>
      </c>
      <c r="AN37" s="51">
        <f t="shared" si="37"/>
        <v>-0.33152838427947595</v>
      </c>
      <c r="AP37" s="53">
        <f t="shared" si="38"/>
        <v>-683.28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-0.14285714285714285</v>
      </c>
      <c r="P38" s="39">
        <f>SUMIFS('Отчет 16-22.03'!H:H,'Отчет 16-22.03'!D:D,"Выручка",'Отчет 16-22.03'!E:E,B38)</f>
        <v>0</v>
      </c>
      <c r="Q38" s="39">
        <f>SUMIFS('Отчет 16-22.03'!H:H,'Отчет 16-22.03'!D:D,"Возврат выручки",'Отчет 16-22.03'!E:E,B38)</f>
        <v>1</v>
      </c>
      <c r="R38" s="40">
        <f t="shared" si="24"/>
        <v>-1</v>
      </c>
      <c r="S38" s="41">
        <f>SUMIFS('Отчет 16-22.03'!P:P,'Отчет 16-22.03'!C:C,"Продажи",'Отчет 16-22.03'!E:E,B38)</f>
        <v>0</v>
      </c>
      <c r="T38" s="42">
        <f>SUMIFS('Отчет 16-22.03'!P:P,'Отчет 16-22.03'!C:C,"Возвраты",'Отчет 16-22.03'!E:E,B38)</f>
        <v>-6500</v>
      </c>
      <c r="U38" s="40">
        <f t="shared" si="25"/>
        <v>-6500</v>
      </c>
      <c r="V38" s="43">
        <f t="shared" si="26"/>
        <v>-1.2058384844279879E-2</v>
      </c>
      <c r="W38" s="44">
        <f t="shared" si="27"/>
        <v>-687</v>
      </c>
      <c r="X38" s="42">
        <f>-SUMIFS('Отчет 16-22.03'!P:P,'Отчет 16-22.03'!C:C,"Вознаграждение Ozon",'Отчет 16-22.03'!E:E,B38)</f>
        <v>-2795</v>
      </c>
      <c r="Y38" s="45">
        <f t="shared" si="28"/>
        <v>0.43</v>
      </c>
      <c r="Z38" s="42">
        <f>-SUMIFS('Отчет 16-22.03'!P:P,'Отчет 16-22.03'!C:C,"Услуги доставки",'Отчет 16-22.03'!E:E,B38)</f>
        <v>170.82</v>
      </c>
      <c r="AA38" s="32">
        <v>0</v>
      </c>
      <c r="AB38" s="55"/>
      <c r="AC38" s="42"/>
      <c r="AD38" s="46">
        <f t="shared" si="29"/>
        <v>-26.809407024287452</v>
      </c>
      <c r="AE38" s="47">
        <f t="shared" si="30"/>
        <v>-3162.0105929757128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170.82</v>
      </c>
      <c r="AK38" s="49">
        <f t="shared" si="35"/>
        <v>0</v>
      </c>
      <c r="AL38" s="49">
        <f t="array" ref="AL38">_xlfn.IFS(R38=0,AE38,R38&lt;0,AE38/-R38,R38&gt;0,AE38/R38)</f>
        <v>-3162.0105929757128</v>
      </c>
      <c r="AM38" s="50">
        <f t="shared" si="36"/>
        <v>-0.48646316815010965</v>
      </c>
      <c r="AN38" s="51">
        <f t="shared" si="37"/>
        <v>-4.6026355065148659</v>
      </c>
      <c r="AP38" s="53">
        <f t="shared" si="38"/>
        <v>-22134.074150829991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16-22.03'!H:H,'Отчет 16-22.03'!D:D,"Выручка",'Отчет 16-22.03'!E:E,B39)</f>
        <v>0</v>
      </c>
      <c r="Q39" s="39">
        <f>SUMIFS('Отчет 16-22.03'!H:H,'Отчет 16-22.03'!D:D,"Возврат выручки",'Отчет 16-22.03'!E:E,B39)</f>
        <v>0</v>
      </c>
      <c r="R39" s="40">
        <f t="shared" si="24"/>
        <v>0</v>
      </c>
      <c r="S39" s="41">
        <f>SUMIFS('Отчет 16-22.03'!P:P,'Отчет 16-22.03'!C:C,"Продажи",'Отчет 16-22.03'!E:E,B39)</f>
        <v>0</v>
      </c>
      <c r="T39" s="42">
        <f>SUMIFS('Отчет 16-22.03'!P:P,'Отчет 16-22.03'!C:C,"Возвраты",'Отчет 16-22.03'!E:E,B39)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16-22.03'!P:P,'Отчет 16-22.03'!C:C,"Вознаграждение Ozon",'Отчет 16-22.03'!E:E,B39)</f>
        <v>0</v>
      </c>
      <c r="Y39" s="45">
        <f t="shared" si="28"/>
        <v>0</v>
      </c>
      <c r="Z39" s="42">
        <f>-SUMIFS('Отчет 16-22.03'!P:P,'Отчет 16-22.03'!C:C,"Услуги доставки",'Отчет 16-22.03'!E:E,B39)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16</v>
      </c>
      <c r="D40" s="33"/>
      <c r="E40" s="33"/>
      <c r="F40" s="33"/>
      <c r="G40" s="34"/>
      <c r="H40" s="84">
        <v>597</v>
      </c>
      <c r="I40" s="54">
        <f t="shared" si="21"/>
        <v>9552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16-22.03'!H:H,'Отчет 16-22.03'!D:D,"Выручка",'Отчет 16-22.03'!E:E,B40)</f>
        <v>0</v>
      </c>
      <c r="Q40" s="39">
        <f>SUMIFS('Отчет 16-22.03'!H:H,'Отчет 16-22.03'!D:D,"Возврат выручки",'Отчет 16-22.03'!E:E,B40)</f>
        <v>0</v>
      </c>
      <c r="R40" s="40">
        <f t="shared" si="24"/>
        <v>0</v>
      </c>
      <c r="S40" s="41">
        <f>SUMIFS('Отчет 16-22.03'!P:P,'Отчет 16-22.03'!C:C,"Продажи",'Отчет 16-22.03'!E:E,B40)</f>
        <v>0</v>
      </c>
      <c r="T40" s="42">
        <f>SUMIFS('Отчет 16-22.03'!P:P,'Отчет 16-22.03'!C:C,"Возвраты",'Отчет 16-22.03'!E:E,B40)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16-22.03'!P:P,'Отчет 16-22.03'!C:C,"Вознаграждение Ozon",'Отчет 16-22.03'!E:E,B40)</f>
        <v>0</v>
      </c>
      <c r="Y40" s="45">
        <f t="shared" si="28"/>
        <v>0</v>
      </c>
      <c r="Z40" s="42">
        <f>-SUMIFS('Отчет 16-22.03'!P:P,'Отчет 16-22.03'!C:C,"Услуги доставки",'Отчет 16-22.03'!E:E,B40)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16-22.03'!H:H,'Отчет 16-22.03'!D:D,"Выручка",'Отчет 16-22.03'!E:E,B41)</f>
        <v>0</v>
      </c>
      <c r="Q41" s="39">
        <f>SUMIFS('Отчет 16-22.03'!H:H,'Отчет 16-22.03'!D:D,"Возврат выручки",'Отчет 16-22.03'!E:E,B41)</f>
        <v>0</v>
      </c>
      <c r="R41" s="40">
        <f t="shared" si="24"/>
        <v>0</v>
      </c>
      <c r="S41" s="41">
        <f>SUMIFS('Отчет 16-22.03'!P:P,'Отчет 16-22.03'!C:C,"Продажи",'Отчет 16-22.03'!E:E,B41)</f>
        <v>0</v>
      </c>
      <c r="T41" s="42">
        <f>SUMIFS('Отчет 16-22.03'!P:P,'Отчет 16-22.03'!C:C,"Возвраты",'Отчет 16-22.03'!E:E,B41)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16-22.03'!P:P,'Отчет 16-22.03'!C:C,"Вознаграждение Ozon",'Отчет 16-22.03'!E:E,B41)</f>
        <v>0</v>
      </c>
      <c r="Y41" s="45">
        <f t="shared" si="28"/>
        <v>0</v>
      </c>
      <c r="Z41" s="42">
        <f>-SUMIFS('Отчет 16-22.03'!P:P,'Отчет 16-22.03'!C:C,"Услуги доставки",'Отчет 16-22.03'!E:E,B41)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16-22.03'!H:H,'Отчет 16-22.03'!D:D,"Выручка",'Отчет 16-22.03'!E:E,B42)</f>
        <v>0</v>
      </c>
      <c r="Q42" s="39">
        <f>SUMIFS('Отчет 16-22.03'!H:H,'Отчет 16-22.03'!D:D,"Возврат выручки",'Отчет 16-22.03'!E:E,B42)</f>
        <v>0</v>
      </c>
      <c r="R42" s="40">
        <f t="shared" si="24"/>
        <v>0</v>
      </c>
      <c r="S42" s="41">
        <f>SUMIFS('Отчет 16-22.03'!P:P,'Отчет 16-22.03'!C:C,"Продажи",'Отчет 16-22.03'!E:E,B42)</f>
        <v>0</v>
      </c>
      <c r="T42" s="42">
        <f>SUMIFS('Отчет 16-22.03'!P:P,'Отчет 16-22.03'!C:C,"Возвраты",'Отчет 16-22.03'!E:E,B42)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16-22.03'!P:P,'Отчет 16-22.03'!C:C,"Вознаграждение Ozon",'Отчет 16-22.03'!E:E,B42)</f>
        <v>0</v>
      </c>
      <c r="Y42" s="45">
        <f t="shared" si="28"/>
        <v>0</v>
      </c>
      <c r="Z42" s="42">
        <f>-SUMIFS('Отчет 16-22.03'!P:P,'Отчет 16-22.03'!C:C,"Услуги доставки",'Отчет 16-22.03'!E:E,B42)</f>
        <v>113.88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-113.88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113.88</v>
      </c>
      <c r="AK42" s="49">
        <f t="shared" si="35"/>
        <v>0</v>
      </c>
      <c r="AL42" s="49">
        <f t="array" ref="AL42">_xlfn.IFS(R42=0,AE42,R42&lt;0,AE42/-R42,R42&gt;0,AE42/R42)</f>
        <v>-113.88</v>
      </c>
      <c r="AM42" s="50">
        <f t="shared" si="36"/>
        <v>0</v>
      </c>
      <c r="AN42" s="51">
        <f t="shared" si="37"/>
        <v>-0.17738317757009345</v>
      </c>
      <c r="AP42" s="53">
        <f t="shared" si="38"/>
        <v>-1594.32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16-22.03'!H:H,'Отчет 16-22.03'!D:D,"Выручка",'Отчет 16-22.03'!E:E,B43)</f>
        <v>0</v>
      </c>
      <c r="Q43" s="39">
        <f>SUMIFS('Отчет 16-22.03'!H:H,'Отчет 16-22.03'!D:D,"Возврат выручки",'Отчет 16-22.03'!E:E,B43)</f>
        <v>0</v>
      </c>
      <c r="R43" s="40">
        <f t="shared" si="24"/>
        <v>0</v>
      </c>
      <c r="S43" s="41">
        <f>SUMIFS('Отчет 16-22.03'!P:P,'Отчет 16-22.03'!C:C,"Продажи",'Отчет 16-22.03'!E:E,B43)</f>
        <v>0</v>
      </c>
      <c r="T43" s="42">
        <f>SUMIFS('Отчет 16-22.03'!P:P,'Отчет 16-22.03'!C:C,"Возвраты",'Отчет 16-22.03'!E:E,B43)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16-22.03'!P:P,'Отчет 16-22.03'!C:C,"Вознаграждение Ozon",'Отчет 16-22.03'!E:E,B43)</f>
        <v>0</v>
      </c>
      <c r="Y43" s="45">
        <f t="shared" si="28"/>
        <v>0</v>
      </c>
      <c r="Z43" s="42">
        <f>-SUMIFS('Отчет 16-22.03'!P:P,'Отчет 16-22.03'!C:C,"Услуги доставки",'Отчет 16-22.03'!E:E,B43)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31</v>
      </c>
      <c r="D44" s="33"/>
      <c r="E44" s="33"/>
      <c r="F44" s="33"/>
      <c r="G44" s="34"/>
      <c r="H44" s="84">
        <v>687</v>
      </c>
      <c r="I44" s="54">
        <f t="shared" si="21"/>
        <v>21297</v>
      </c>
      <c r="J44" s="36"/>
      <c r="K44" s="32">
        <v>0</v>
      </c>
      <c r="L44" s="36"/>
      <c r="M44" s="36"/>
      <c r="N44" s="37">
        <f t="shared" si="22"/>
        <v>0</v>
      </c>
      <c r="O44" s="38">
        <f t="shared" si="23"/>
        <v>0.14285714285714285</v>
      </c>
      <c r="P44" s="39">
        <f>SUMIFS('Отчет 16-22.03'!H:H,'Отчет 16-22.03'!D:D,"Выручка",'Отчет 16-22.03'!E:E,B44)</f>
        <v>2</v>
      </c>
      <c r="Q44" s="39">
        <f>SUMIFS('Отчет 16-22.03'!H:H,'Отчет 16-22.03'!D:D,"Возврат выручки",'Отчет 16-22.03'!E:E,B44)</f>
        <v>1</v>
      </c>
      <c r="R44" s="40">
        <f t="shared" si="24"/>
        <v>1</v>
      </c>
      <c r="S44" s="41">
        <f>SUMIFS('Отчет 16-22.03'!P:P,'Отчет 16-22.03'!C:C,"Продажи",'Отчет 16-22.03'!E:E,B44)</f>
        <v>0</v>
      </c>
      <c r="T44" s="42">
        <f>SUMIFS('Отчет 16-22.03'!P:P,'Отчет 16-22.03'!C:C,"Возвраты",'Отчет 16-22.03'!E:E,B44)</f>
        <v>-6500</v>
      </c>
      <c r="U44" s="40">
        <f t="shared" si="25"/>
        <v>-6500</v>
      </c>
      <c r="V44" s="43">
        <f t="shared" si="26"/>
        <v>-1.2058384844279879E-2</v>
      </c>
      <c r="W44" s="44">
        <f t="shared" si="27"/>
        <v>687</v>
      </c>
      <c r="X44" s="42">
        <f>-SUMIFS('Отчет 16-22.03'!P:P,'Отчет 16-22.03'!C:C,"Вознаграждение Ozon",'Отчет 16-22.03'!E:E,B44)</f>
        <v>-2795</v>
      </c>
      <c r="Y44" s="45">
        <f t="shared" si="28"/>
        <v>0.43</v>
      </c>
      <c r="Z44" s="42">
        <f>-SUMIFS('Отчет 16-22.03'!P:P,'Отчет 16-22.03'!C:C,"Услуги доставки",'Отчет 16-22.03'!E:E,B44)</f>
        <v>284.69999999999993</v>
      </c>
      <c r="AA44" s="32">
        <v>0</v>
      </c>
      <c r="AB44" s="55"/>
      <c r="AC44" s="42"/>
      <c r="AD44" s="46">
        <f t="shared" si="29"/>
        <v>-26.809407024287452</v>
      </c>
      <c r="AE44" s="47">
        <f t="shared" si="30"/>
        <v>-4649.890592975712</v>
      </c>
      <c r="AF44" s="46"/>
      <c r="AG44" s="48">
        <f t="shared" si="31"/>
        <v>-6500</v>
      </c>
      <c r="AH44" s="49">
        <f t="shared" si="32"/>
        <v>687</v>
      </c>
      <c r="AI44" s="49">
        <f t="shared" si="33"/>
        <v>-2795</v>
      </c>
      <c r="AJ44" s="49">
        <f t="shared" si="34"/>
        <v>142.34999999999997</v>
      </c>
      <c r="AK44" s="49">
        <f t="shared" si="35"/>
        <v>0</v>
      </c>
      <c r="AL44" s="49">
        <f t="array" ref="AL44">_xlfn.IFS(R44=0,AE44,R44&lt;0,AE44/-R44,R44&gt;0,AE44/R44)</f>
        <v>-4649.890592975712</v>
      </c>
      <c r="AM44" s="50">
        <f t="shared" si="36"/>
        <v>0.71536778353472497</v>
      </c>
      <c r="AN44" s="51">
        <f t="shared" si="37"/>
        <v>-6.7683996986546022</v>
      </c>
      <c r="AP44" s="53">
        <f t="shared" si="38"/>
        <v>-144146.60838224707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0.2857142857142857</v>
      </c>
      <c r="P45" s="39">
        <f>SUMIFS('Отчет 16-22.03'!H:H,'Отчет 16-22.03'!D:D,"Выручка",'Отчет 16-22.03'!E:E,B45)</f>
        <v>2</v>
      </c>
      <c r="Q45" s="39">
        <f>SUMIFS('Отчет 16-22.03'!H:H,'Отчет 16-22.03'!D:D,"Возврат выручки",'Отчет 16-22.03'!E:E,B45)</f>
        <v>0</v>
      </c>
      <c r="R45" s="40">
        <f t="shared" si="24"/>
        <v>2</v>
      </c>
      <c r="S45" s="41">
        <f>SUMIFS('Отчет 16-22.03'!P:P,'Отчет 16-22.03'!C:C,"Продажи",'Отчет 16-22.03'!E:E,B45)</f>
        <v>13000</v>
      </c>
      <c r="T45" s="42">
        <f>SUMIFS('Отчет 16-22.03'!P:P,'Отчет 16-22.03'!C:C,"Возвраты",'Отчет 16-22.03'!E:E,B45)</f>
        <v>0</v>
      </c>
      <c r="U45" s="40">
        <f t="shared" si="25"/>
        <v>13000</v>
      </c>
      <c r="V45" s="43">
        <f t="shared" si="26"/>
        <v>2.4116769688559758E-2</v>
      </c>
      <c r="W45" s="44">
        <f t="shared" si="27"/>
        <v>1374</v>
      </c>
      <c r="X45" s="42">
        <f>-SUMIFS('Отчет 16-22.03'!P:P,'Отчет 16-22.03'!C:C,"Вознаграждение Ozon",'Отчет 16-22.03'!E:E,B45)</f>
        <v>5590</v>
      </c>
      <c r="Y45" s="45">
        <f t="shared" si="28"/>
        <v>0.43</v>
      </c>
      <c r="Z45" s="42">
        <f>-SUMIFS('Отчет 16-22.03'!P:P,'Отчет 16-22.03'!C:C,"Услуги доставки",'Отчет 16-22.03'!E:E,B45)</f>
        <v>1779.0500000000006</v>
      </c>
      <c r="AA45" s="32">
        <v>0</v>
      </c>
      <c r="AB45" s="55"/>
      <c r="AC45" s="42"/>
      <c r="AD45" s="46">
        <f t="shared" si="29"/>
        <v>53.618814048574905</v>
      </c>
      <c r="AE45" s="47">
        <f t="shared" si="30"/>
        <v>4203.3311859514242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889.52500000000032</v>
      </c>
      <c r="AK45" s="49">
        <f t="shared" si="35"/>
        <v>0</v>
      </c>
      <c r="AL45" s="49">
        <f t="array" ref="AL45">_xlfn.IFS(R45=0,AE45,R45&lt;0,AE45/-R45,R45&gt;0,AE45/R45)</f>
        <v>2101.6655929757121</v>
      </c>
      <c r="AM45" s="50">
        <f t="shared" si="36"/>
        <v>0.32333316815010954</v>
      </c>
      <c r="AN45" s="51">
        <f t="shared" si="37"/>
        <v>3.0591930028758547</v>
      </c>
      <c r="AP45" s="53">
        <f t="shared" si="38"/>
        <v>10508.327964878561</v>
      </c>
    </row>
    <row r="46" spans="1:42">
      <c r="A46" s="30">
        <v>2774718796</v>
      </c>
      <c r="B46" s="31" t="s">
        <v>79</v>
      </c>
      <c r="C46" s="32">
        <v>2</v>
      </c>
      <c r="D46" s="33"/>
      <c r="E46" s="33"/>
      <c r="F46" s="33"/>
      <c r="G46" s="34"/>
      <c r="H46" s="84">
        <v>552</v>
      </c>
      <c r="I46" s="54">
        <f t="shared" si="21"/>
        <v>1104</v>
      </c>
      <c r="J46" s="36"/>
      <c r="K46" s="32">
        <v>14</v>
      </c>
      <c r="L46" s="36"/>
      <c r="M46" s="36"/>
      <c r="N46" s="37">
        <f t="shared" si="22"/>
        <v>2</v>
      </c>
      <c r="O46" s="38">
        <f t="shared" si="23"/>
        <v>1.5714285714285714</v>
      </c>
      <c r="P46" s="39">
        <f>SUMIFS('Отчет 16-22.03'!H:H,'Отчет 16-22.03'!D:D,"Выручка",'Отчет 16-22.03'!E:E,B46)</f>
        <v>11</v>
      </c>
      <c r="Q46" s="39">
        <f>SUMIFS('Отчет 16-22.03'!H:H,'Отчет 16-22.03'!D:D,"Возврат выручки",'Отчет 16-22.03'!E:E,B46)</f>
        <v>0</v>
      </c>
      <c r="R46" s="40">
        <f t="shared" si="24"/>
        <v>11</v>
      </c>
      <c r="S46" s="41">
        <f>SUMIFS('Отчет 16-22.03'!P:P,'Отчет 16-22.03'!C:C,"Продажи",'Отчет 16-22.03'!E:E,B46)</f>
        <v>48610</v>
      </c>
      <c r="T46" s="42">
        <f>SUMIFS('Отчет 16-22.03'!P:P,'Отчет 16-22.03'!C:C,"Возвраты",'Отчет 16-22.03'!E:E,B46)</f>
        <v>0</v>
      </c>
      <c r="U46" s="40">
        <f t="shared" si="25"/>
        <v>48610</v>
      </c>
      <c r="V46" s="43">
        <f t="shared" si="26"/>
        <v>9.0178167273914603E-2</v>
      </c>
      <c r="W46" s="44">
        <f t="shared" si="27"/>
        <v>6072</v>
      </c>
      <c r="X46" s="42">
        <f>-SUMIFS('Отчет 16-22.03'!P:P,'Отчет 16-22.03'!C:C,"Вознаграждение Ozon",'Отчет 16-22.03'!E:E,B46)</f>
        <v>20902.300000000003</v>
      </c>
      <c r="Y46" s="45">
        <f t="shared" si="28"/>
        <v>0.43000000000000005</v>
      </c>
      <c r="Z46" s="42">
        <f>-SUMIFS('Отчет 16-22.03'!P:P,'Отчет 16-22.03'!C:C,"Услуги доставки",'Отчет 16-22.03'!E:E,B46)</f>
        <v>3006.53</v>
      </c>
      <c r="AA46" s="32">
        <v>8177.65</v>
      </c>
      <c r="AB46" s="55"/>
      <c r="AC46" s="42"/>
      <c r="AD46" s="46">
        <f t="shared" si="29"/>
        <v>200.49311930009432</v>
      </c>
      <c r="AE46" s="47">
        <f t="shared" si="30"/>
        <v>10251.026880699905</v>
      </c>
      <c r="AF46" s="46"/>
      <c r="AG46" s="48">
        <f t="shared" si="31"/>
        <v>4419.090909090909</v>
      </c>
      <c r="AH46" s="49">
        <f t="shared" si="32"/>
        <v>552</v>
      </c>
      <c r="AI46" s="49">
        <f t="shared" si="33"/>
        <v>1900.2090909090912</v>
      </c>
      <c r="AJ46" s="49">
        <f t="shared" si="34"/>
        <v>273.32090909090908</v>
      </c>
      <c r="AK46" s="49">
        <f t="shared" si="35"/>
        <v>743.42272727272723</v>
      </c>
      <c r="AL46" s="49">
        <f t="array" ref="AL46">_xlfn.IFS(R46=0,AE46,R46&lt;0,AE46/-R46,R46&gt;0,AE46/R46)</f>
        <v>931.9115346090822</v>
      </c>
      <c r="AM46" s="50">
        <f t="shared" si="36"/>
        <v>0.2108830874449682</v>
      </c>
      <c r="AN46" s="51">
        <f t="shared" si="37"/>
        <v>1.6882455337121054</v>
      </c>
      <c r="AP46" s="53">
        <f t="shared" si="38"/>
        <v>1863.8230692181644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16-22.03'!H:H,'Отчет 16-22.03'!D:D,"Выручка",'Отчет 16-22.03'!E:E,B47)</f>
        <v>0</v>
      </c>
      <c r="Q47" s="39">
        <f>SUMIFS('Отчет 16-22.03'!H:H,'Отчет 16-22.03'!D:D,"Возврат выручки",'Отчет 16-22.03'!E:E,B47)</f>
        <v>0</v>
      </c>
      <c r="R47" s="40">
        <f t="shared" si="24"/>
        <v>0</v>
      </c>
      <c r="S47" s="41">
        <f>SUMIFS('Отчет 16-22.03'!P:P,'Отчет 16-22.03'!C:C,"Продажи",'Отчет 16-22.03'!E:E,B47)</f>
        <v>0</v>
      </c>
      <c r="T47" s="42">
        <f>SUMIFS('Отчет 16-22.03'!P:P,'Отчет 16-22.03'!C:C,"Возвраты",'Отчет 16-22.03'!E:E,B47)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16-22.03'!P:P,'Отчет 16-22.03'!C:C,"Вознаграждение Ozon",'Отчет 16-22.03'!E:E,B47)</f>
        <v>0</v>
      </c>
      <c r="Y47" s="45">
        <f t="shared" si="28"/>
        <v>0</v>
      </c>
      <c r="Z47" s="42">
        <f>-SUMIFS('Отчет 16-22.03'!P:P,'Отчет 16-22.03'!C:C,"Услуги доставки",'Отчет 16-22.03'!E:E,B47)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3351.4862914862915</v>
      </c>
      <c r="AH48" s="86">
        <f t="shared" si="39"/>
        <v>617.25</v>
      </c>
      <c r="AI48" s="86">
        <f t="shared" si="39"/>
        <v>1441.1391053391055</v>
      </c>
      <c r="AJ48" s="86">
        <f t="shared" si="39"/>
        <v>248.4715656565657</v>
      </c>
      <c r="AK48" s="86">
        <f t="shared" si="39"/>
        <v>769.35580808080806</v>
      </c>
      <c r="AL48" s="86">
        <f t="shared" si="39"/>
        <v>-236.38261272861652</v>
      </c>
      <c r="AM48" s="87">
        <f t="shared" si="39"/>
        <v>0.15513148790337114</v>
      </c>
      <c r="AN48" s="87">
        <f t="shared" si="39"/>
        <v>-0.3162667016209903</v>
      </c>
      <c r="AO48" s="60"/>
      <c r="AP48" s="61"/>
    </row>
    <row r="49" spans="1:42">
      <c r="A49" s="88" t="s">
        <v>81</v>
      </c>
      <c r="B49" s="89"/>
      <c r="C49" s="90">
        <f>SUM(C28:C47)</f>
        <v>361</v>
      </c>
      <c r="D49" s="91"/>
      <c r="E49" s="91"/>
      <c r="F49" s="91"/>
      <c r="G49" s="91"/>
      <c r="H49" s="92"/>
      <c r="I49" s="90">
        <f>SUM(I28:I47)</f>
        <v>222522</v>
      </c>
      <c r="J49" s="93"/>
      <c r="K49" s="90">
        <f>SUM(K28:K47)</f>
        <v>46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6</v>
      </c>
      <c r="R49" s="96">
        <f t="shared" si="40"/>
        <v>21</v>
      </c>
      <c r="S49" s="90">
        <f t="shared" si="40"/>
        <v>109484</v>
      </c>
      <c r="T49" s="90">
        <f t="shared" si="40"/>
        <v>-29016</v>
      </c>
      <c r="U49" s="96">
        <f t="shared" si="40"/>
        <v>80468</v>
      </c>
      <c r="V49" s="97">
        <f t="shared" si="40"/>
        <v>0.14927909409992512</v>
      </c>
      <c r="W49" s="90">
        <f t="shared" si="40"/>
        <v>12897</v>
      </c>
      <c r="X49" s="90">
        <f t="shared" si="40"/>
        <v>34601.240000000005</v>
      </c>
      <c r="Y49" s="98">
        <f>IF(U49=0,0,X49/U49)</f>
        <v>0.43000000000000005</v>
      </c>
      <c r="Z49" s="90">
        <f>SUM(Z28:Z47)</f>
        <v>9001.4900000000016</v>
      </c>
      <c r="AA49" s="339">
        <f>AA51-AA26</f>
        <v>16067.284533999991</v>
      </c>
      <c r="AB49" s="90">
        <f>SUM(AB28:AB47)</f>
        <v>0</v>
      </c>
      <c r="AC49" s="90">
        <f>SUM(AC28:AC47)</f>
        <v>0</v>
      </c>
      <c r="AD49" s="96">
        <f>SUM(AD28:AD47)</f>
        <v>331.89220991236346</v>
      </c>
      <c r="AE49" s="90">
        <f>SUM(AE28:AE47)</f>
        <v>8301.1277900876339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-105012.42824795499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15335.25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5134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831937.43</v>
      </c>
      <c r="J51" s="118">
        <f>J26+J49</f>
        <v>0</v>
      </c>
      <c r="K51" s="118">
        <f>K26+K49</f>
        <v>381</v>
      </c>
      <c r="L51" s="119"/>
      <c r="M51" s="119"/>
      <c r="N51" s="119"/>
      <c r="O51" s="119"/>
      <c r="P51" s="120">
        <f t="shared" ref="P51:X51" si="41">P26+P49</f>
        <v>201</v>
      </c>
      <c r="Q51" s="118">
        <f t="shared" si="41"/>
        <v>9</v>
      </c>
      <c r="R51" s="121">
        <f>R26-R49</f>
        <v>150</v>
      </c>
      <c r="S51" s="118">
        <f t="shared" si="41"/>
        <v>576209.99999999977</v>
      </c>
      <c r="T51" s="118">
        <f t="shared" si="41"/>
        <v>-37166</v>
      </c>
      <c r="U51" s="121">
        <f t="shared" si="41"/>
        <v>539043.99999999977</v>
      </c>
      <c r="V51" s="122">
        <f t="shared" si="41"/>
        <v>1</v>
      </c>
      <c r="W51" s="118">
        <f t="shared" si="41"/>
        <v>37379.699999999997</v>
      </c>
      <c r="X51" s="118">
        <f t="shared" si="41"/>
        <v>231788.91999999998</v>
      </c>
      <c r="Y51" s="123">
        <f>X51/U51</f>
        <v>0.43000000000000016</v>
      </c>
      <c r="Z51" s="118">
        <f>Z26+Z49</f>
        <v>47821.610000000059</v>
      </c>
      <c r="AA51" s="124">
        <v>88846.51</v>
      </c>
      <c r="AB51" s="125"/>
      <c r="AC51" s="125">
        <f>SUM(AC3:AC47)</f>
        <v>0</v>
      </c>
      <c r="AD51" s="118">
        <f>AD26+AD49</f>
        <v>2223.2999999999993</v>
      </c>
      <c r="AE51" s="126">
        <f>AE26+AE49</f>
        <v>131715.99453399965</v>
      </c>
      <c r="AF51" s="127"/>
      <c r="AG51" s="128"/>
      <c r="AH51" s="129"/>
      <c r="AI51" s="129"/>
      <c r="AJ51" s="129"/>
      <c r="AK51" s="129">
        <f>AA52/P51</f>
        <v>438.38047495522392</v>
      </c>
      <c r="AL51" s="129"/>
      <c r="AM51" s="129"/>
      <c r="AN51" s="130"/>
      <c r="AP51" s="126">
        <f>SUM(AP3:AP47)</f>
        <v>3881587.6418453697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88114.475466000004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732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403">
        <f>AA51-AA52-AA53</f>
        <v>3.453399999125395E-2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51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{A7B56569-9E80-40B3-B02B-12B6C03F52DE}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{77D79CD1-8C76-4BFD-99C4-72CBB239A9E5}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{4F8C00C7-8AF0-499C-866F-CE152DC09309}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{C2CECFAA-C2F3-4055-889E-522A9B5DC470}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{E90BD770-D9D7-498D-8F16-65C8C5281180}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{06913410-471D-4A8E-9D94-19A2D44B7439}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{E36FCBFA-50CC-4AD7-9D2A-AF097BD6B3E1}</x14:id>
        </ext>
      </extLst>
    </cfRule>
  </conditionalFormatting>
  <conditionalFormatting sqref="P50">
    <cfRule type="cellIs" dxfId="250" priority="31" operator="greaterThan">
      <formula>120</formula>
    </cfRule>
  </conditionalFormatting>
  <conditionalFormatting sqref="Q50">
    <cfRule type="cellIs" dxfId="249" priority="30" operator="greaterThan">
      <formula>120</formula>
    </cfRule>
  </conditionalFormatting>
  <conditionalFormatting sqref="R50">
    <cfRule type="cellIs" dxfId="248" priority="29" operator="greaterThan">
      <formula>120</formula>
    </cfRule>
  </conditionalFormatting>
  <conditionalFormatting sqref="S50">
    <cfRule type="cellIs" dxfId="247" priority="28" operator="greaterThan">
      <formula>120</formula>
    </cfRule>
  </conditionalFormatting>
  <conditionalFormatting sqref="T50">
    <cfRule type="cellIs" dxfId="246" priority="27" operator="greaterThan">
      <formula>120</formula>
    </cfRule>
  </conditionalFormatting>
  <conditionalFormatting sqref="U50">
    <cfRule type="cellIs" dxfId="245" priority="26" operator="greaterThan">
      <formula>120</formula>
    </cfRule>
  </conditionalFormatting>
  <conditionalFormatting sqref="W50">
    <cfRule type="cellIs" dxfId="244" priority="25" operator="greaterThan">
      <formula>120</formula>
    </cfRule>
  </conditionalFormatting>
  <conditionalFormatting sqref="X50">
    <cfRule type="cellIs" dxfId="243" priority="24" operator="greaterThan">
      <formula>120</formula>
    </cfRule>
  </conditionalFormatting>
  <conditionalFormatting sqref="Z50">
    <cfRule type="cellIs" dxfId="242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{6D076C2E-D181-4156-BE8E-C21CAC5CAED5}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{67DA5E87-25AF-41B9-BFB1-13ECF22CB02C}</x14:id>
        </ext>
      </extLst>
    </cfRule>
  </conditionalFormatting>
  <conditionalFormatting sqref="J8:J9">
    <cfRule type="cellIs" dxfId="241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{9D4F5286-1089-4B75-8299-11FA0ECB7B88}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{86994439-4227-45BB-820D-531FE00BFCA6}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{653403D5-2372-4FFE-BED0-371DE4AAF4B0}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{169F9C56-09BC-4265-ADEF-2347231B7D85}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{EE2364B9-841B-47FB-B1C4-97F67424C415}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{1CBFB2A8-BCC0-4606-ACF0-190E622B6B03}</x14:id>
        </ext>
      </extLst>
    </cfRule>
  </conditionalFormatting>
  <conditionalFormatting sqref="N50">
    <cfRule type="cellIs" dxfId="240" priority="13" operator="between">
      <formula>0.000001</formula>
      <formula>25</formula>
    </cfRule>
  </conditionalFormatting>
  <conditionalFormatting sqref="V1 V52:V1048576">
    <cfRule type="cellIs" dxfId="23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{CA554F66-8495-42E5-A79F-DED9A061DBB5}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{E8C31E29-0BDC-4D62-A7A2-94A4227E5C09}</x14:id>
        </ext>
      </extLst>
    </cfRule>
  </conditionalFormatting>
  <conditionalFormatting sqref="V50">
    <cfRule type="cellIs" dxfId="23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{BDB87D04-82C3-4772-A3DF-AAAFE3295AAE}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{39C7D9A5-F24A-4A38-8D5D-BCC81AACAD28}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{441B6AE9-2171-41B8-A012-FB929977DFF3}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{16E4F6FB-35F0-405B-BD0E-3065DB45F9C5}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{F32CA278-4622-454D-9ABA-AABF550B9094}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{8086B2A4-7535-47F5-A028-5E04512254B9}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{CD2134F6-AAF3-4594-85F6-38781E20A2C7}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{69BDE614-7228-4636-A158-2F5F1EDE94B3}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B56569-9E80-40B3-B02B-12B6C03F5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7D79CD1-8C76-4BFD-99C4-72CBB239A9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F8C00C7-8AF0-499C-866F-CE152DC09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C2CECFAA-C2F3-4055-889E-522A9B5D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90BD770-D9D7-498D-8F16-65C8C5281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6913410-471D-4A8E-9D94-19A2D44B74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36FCBFA-50CC-4AD7-9D2A-AF097BD6B3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D076C2E-D181-4156-BE8E-C21CAC5CA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7DA5E87-25AF-41B9-BFB1-13ECF22CB0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D4F5286-1089-4B75-8299-11FA0ECB7B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6994439-4227-45BB-820D-531FE00BF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53403D5-2372-4FFE-BED0-371DE4AAF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69F9C56-09BC-4265-ADEF-2347231B7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E2364B9-841B-47FB-B1C4-97F67424C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CBFB2A8-BCC0-4606-ACF0-190E622B6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A554F66-8495-42E5-A79F-DED9A061D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8C31E29-0BDC-4D62-A7A2-94A4227E5C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DB87D04-82C3-4772-A3DF-AAAFE3295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9C7D9A5-F24A-4A38-8D5D-BCC81AACA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41B6AE9-2171-41B8-A012-FB929977DF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E4F6FB-35F0-405B-BD0E-3065DB45F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32CA278-4622-454D-9ABA-AABF550B90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086B2A4-7535-47F5-A028-5E04512254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D2134F6-AAF3-4594-85F6-38781E20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9BDE614-7228-4636-A158-2F5F1EDE94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5EC1-A0F0-4530-804E-A9D13BBE2DBA}">
  <dimension ref="A1:AZ57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2113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199116+1582</f>
        <v>200698</v>
      </c>
      <c r="AE1" s="325">
        <f>U51/AD1</f>
        <v>2.6005889445834041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491</v>
      </c>
      <c r="D3" s="33"/>
      <c r="E3" s="33"/>
      <c r="F3" s="33"/>
      <c r="G3" s="34"/>
      <c r="H3" s="35">
        <v>142.97999999999999</v>
      </c>
      <c r="I3" s="33">
        <f t="shared" ref="I3:I24" si="0">C3*H3</f>
        <v>70203.179999999993</v>
      </c>
      <c r="J3" s="36"/>
      <c r="K3" s="32">
        <v>210</v>
      </c>
      <c r="L3" s="36"/>
      <c r="M3" s="36"/>
      <c r="N3" s="37">
        <f>K3/$O$1</f>
        <v>30</v>
      </c>
      <c r="O3" s="38">
        <f>R3/$O$1</f>
        <v>10.714285714285714</v>
      </c>
      <c r="P3" s="39">
        <f>SUMIFS('Отчет 09-15.03'!H:H,'Отчет 09-15.03'!D:D,"Выручка",'Отчет 09-15.03'!E:E,B3)</f>
        <v>76</v>
      </c>
      <c r="Q3" s="39">
        <f>SUMIFS('Отчет 09-15.03'!H:H,'Отчет 09-15.03'!D:D,"Возврат выручки",'Отчет 09-15.03'!E:E,B3)</f>
        <v>1</v>
      </c>
      <c r="R3" s="40">
        <f t="shared" ref="R3:R24" si="1">P3-Q3</f>
        <v>75</v>
      </c>
      <c r="S3" s="41">
        <f>SUMIFS('Отчет 09-15.03'!P:P,'Отчет 09-15.03'!C:C,"Продажи",'Отчет 09-15.03'!E:E,B3)</f>
        <v>206900.00000000006</v>
      </c>
      <c r="T3" s="42">
        <f>SUMIFS('Отчет 09-15.03'!P:P,'Отчет 09-15.03'!C:C,"Возвраты",'Отчет 09-15.03'!E:E,B3)</f>
        <v>-2750</v>
      </c>
      <c r="U3" s="40">
        <f t="shared" ref="U3:U24" si="2">S3+T3</f>
        <v>204150.00000000006</v>
      </c>
      <c r="V3" s="43">
        <f>U3/$U$51</f>
        <v>0.39114215809308867</v>
      </c>
      <c r="W3" s="44">
        <f t="shared" ref="W3:W24" si="3">R3*H3</f>
        <v>10723.5</v>
      </c>
      <c r="X3" s="42">
        <f>-SUMIFS('Отчет 09-15.03'!P:P,'Отчет 09-15.03'!C:C,"Вознаграждение Ozon",'Отчет 09-15.03'!E:E,B3)</f>
        <v>87784.5</v>
      </c>
      <c r="Y3" s="45">
        <f t="shared" ref="Y3:Y24" si="4">IF(U3=0,0,X3/U3)</f>
        <v>0.42999999999999988</v>
      </c>
      <c r="Z3" s="42">
        <f>-SUMIFS('Отчет 09-15.03'!P:P,'Отчет 09-15.03'!C:C,"Услуги доставки",'Отчет 09-15.03'!E:E,B3)</f>
        <v>15641.870000000023</v>
      </c>
      <c r="AA3" s="32">
        <v>31725.020268</v>
      </c>
      <c r="AB3" s="42"/>
      <c r="AC3" s="42"/>
      <c r="AD3" s="46">
        <f>U3*1%/$AE$1</f>
        <v>785.01448844966717</v>
      </c>
      <c r="AE3" s="47">
        <f t="shared" ref="AE3:AE24" si="5">U3-W3-X3-Z3-AA3-AB3-AC3-AD3</f>
        <v>57490.095243550364</v>
      </c>
      <c r="AF3" s="46"/>
      <c r="AG3" s="48">
        <f t="shared" ref="AG3:AG24" si="6">IF(R3=0,0,U3/R3)</f>
        <v>2722.0000000000009</v>
      </c>
      <c r="AH3" s="49">
        <f t="shared" ref="AH3:AH24" si="7">H3</f>
        <v>142.97999999999999</v>
      </c>
      <c r="AI3" s="49">
        <f t="shared" ref="AI3:AI24" si="8">IF(R3=0,0,X3/R3)</f>
        <v>1170.46</v>
      </c>
      <c r="AJ3" s="49">
        <f t="shared" ref="AJ3:AJ24" si="9">IF(P3=0,Z3/1,Z3/P3)</f>
        <v>205.81407894736873</v>
      </c>
      <c r="AK3" s="49">
        <f t="shared" ref="AK3:AK24" si="10">IF(P3=0,0,AA3/P3)</f>
        <v>417.43447721052632</v>
      </c>
      <c r="AL3" s="49">
        <f>_xlfn.IFS(R3=0,AE3,R3&lt;0,AE3/-R3,R3&gt;0,AE3/R3)</f>
        <v>766.53460324733817</v>
      </c>
      <c r="AM3" s="50">
        <f t="shared" ref="AM3:AM24" si="11">IF(AG3=0,0,AL3/AG3)</f>
        <v>0.28160712830541434</v>
      </c>
      <c r="AN3" s="51">
        <f t="shared" ref="AN3:AN24" si="12">IF(AH3=0,0,AL3/AH3)</f>
        <v>5.361131649512787</v>
      </c>
      <c r="AP3" s="53">
        <f t="shared" ref="AP3:AP24" si="13">AL3*C3</f>
        <v>376368.49019444303</v>
      </c>
    </row>
    <row r="4" spans="1:42">
      <c r="A4" s="30">
        <v>2638638550</v>
      </c>
      <c r="B4" s="31" t="s">
        <v>39</v>
      </c>
      <c r="C4" s="32">
        <v>464</v>
      </c>
      <c r="D4" s="33"/>
      <c r="E4" s="33"/>
      <c r="F4" s="33"/>
      <c r="G4" s="34"/>
      <c r="H4" s="35">
        <v>123.09</v>
      </c>
      <c r="I4" s="33">
        <f t="shared" si="0"/>
        <v>57113.760000000002</v>
      </c>
      <c r="J4" s="36"/>
      <c r="K4" s="32">
        <v>19</v>
      </c>
      <c r="L4" s="36"/>
      <c r="M4" s="36"/>
      <c r="N4" s="37">
        <f t="shared" ref="N4:N24" si="14">K4/$O$1</f>
        <v>2.7142857142857144</v>
      </c>
      <c r="O4" s="38">
        <f t="shared" ref="O4:O24" si="15">R4/$O$1</f>
        <v>1</v>
      </c>
      <c r="P4" s="39">
        <f>SUMIFS('Отчет 09-15.03'!H:H,'Отчет 09-15.03'!D:D,"Выручка",'Отчет 09-15.03'!E:E,B4)</f>
        <v>9</v>
      </c>
      <c r="Q4" s="39">
        <f>SUMIFS('Отчет 09-15.03'!H:H,'Отчет 09-15.03'!D:D,"Возврат выручки",'Отчет 09-15.03'!E:E,B4)</f>
        <v>2</v>
      </c>
      <c r="R4" s="40">
        <f t="shared" si="1"/>
        <v>7</v>
      </c>
      <c r="S4" s="41">
        <f>SUMIFS('Отчет 09-15.03'!P:P,'Отчет 09-15.03'!C:C,"Продажи",'Отчет 09-15.03'!E:E,B4)</f>
        <v>24450</v>
      </c>
      <c r="T4" s="42">
        <f>SUMIFS('Отчет 09-15.03'!P:P,'Отчет 09-15.03'!C:C,"Возвраты",'Отчет 09-15.03'!E:E,B4)</f>
        <v>-5050</v>
      </c>
      <c r="U4" s="40">
        <f t="shared" si="2"/>
        <v>19400</v>
      </c>
      <c r="V4" s="43">
        <f t="shared" ref="V4:V24" si="16">U4/$U$51</f>
        <v>3.7169521758539888E-2</v>
      </c>
      <c r="W4" s="44">
        <f t="shared" si="3"/>
        <v>861.63</v>
      </c>
      <c r="X4" s="42">
        <f>-SUMIFS('Отчет 09-15.03'!P:P,'Отчет 09-15.03'!C:C,"Вознаграждение Ozon",'Отчет 09-15.03'!E:E,B4)</f>
        <v>8342</v>
      </c>
      <c r="Y4" s="45">
        <f t="shared" si="4"/>
        <v>0.43</v>
      </c>
      <c r="Z4" s="42">
        <f>-SUMIFS('Отчет 09-15.03'!P:P,'Отчет 09-15.03'!C:C,"Услуги доставки",'Отчет 09-15.03'!E:E,B4)</f>
        <v>2009.36</v>
      </c>
      <c r="AA4" s="32">
        <v>2845.2202150000003</v>
      </c>
      <c r="AB4" s="42"/>
      <c r="AC4" s="42"/>
      <c r="AD4" s="46">
        <f t="shared" ref="AD4:AD24" si="17">U4*1%/$AE$1</f>
        <v>74.598486778954381</v>
      </c>
      <c r="AE4" s="47">
        <f t="shared" si="5"/>
        <v>5267.1912982210442</v>
      </c>
      <c r="AF4" s="46"/>
      <c r="AG4" s="48">
        <f t="shared" si="6"/>
        <v>2771.4285714285716</v>
      </c>
      <c r="AH4" s="49">
        <f t="shared" si="7"/>
        <v>123.09</v>
      </c>
      <c r="AI4" s="49">
        <f t="shared" si="8"/>
        <v>1191.7142857142858</v>
      </c>
      <c r="AJ4" s="49">
        <f t="shared" si="9"/>
        <v>223.26222222222222</v>
      </c>
      <c r="AK4" s="49">
        <f t="shared" si="10"/>
        <v>316.13557944444449</v>
      </c>
      <c r="AL4" s="49">
        <f t="array" ref="AL4">_xlfn.IFS(R4=0,AE4,R4&lt;0,AE4/-R4,R4&gt;0,AE4/R4)</f>
        <v>752.45589974586346</v>
      </c>
      <c r="AM4" s="50">
        <f t="shared" si="11"/>
        <v>0.27150470609386823</v>
      </c>
      <c r="AN4" s="51">
        <f t="shared" si="12"/>
        <v>6.1130546733760944</v>
      </c>
      <c r="AP4" s="53">
        <f t="shared" si="13"/>
        <v>349139.53748208063</v>
      </c>
    </row>
    <row r="5" spans="1:42">
      <c r="A5" s="30">
        <v>2638691131</v>
      </c>
      <c r="B5" s="31" t="s">
        <v>40</v>
      </c>
      <c r="C5" s="32">
        <v>482</v>
      </c>
      <c r="D5" s="33"/>
      <c r="E5" s="33"/>
      <c r="F5" s="33"/>
      <c r="G5" s="34"/>
      <c r="H5" s="35">
        <v>123.09</v>
      </c>
      <c r="I5" s="54">
        <f t="shared" si="0"/>
        <v>59329.380000000005</v>
      </c>
      <c r="J5" s="36"/>
      <c r="K5" s="32">
        <v>15</v>
      </c>
      <c r="L5" s="36"/>
      <c r="M5" s="36"/>
      <c r="N5" s="37">
        <f t="shared" si="14"/>
        <v>2.1428571428571428</v>
      </c>
      <c r="O5" s="38">
        <f t="shared" si="15"/>
        <v>0.8571428571428571</v>
      </c>
      <c r="P5" s="39">
        <f>SUMIFS('Отчет 09-15.03'!H:H,'Отчет 09-15.03'!D:D,"Выручка",'Отчет 09-15.03'!E:E,B5)</f>
        <v>6</v>
      </c>
      <c r="Q5" s="39">
        <f>SUMIFS('Отчет 09-15.03'!H:H,'Отчет 09-15.03'!D:D,"Возврат выручки",'Отчет 09-15.03'!E:E,B5)</f>
        <v>0</v>
      </c>
      <c r="R5" s="40">
        <f t="shared" si="1"/>
        <v>6</v>
      </c>
      <c r="S5" s="41">
        <f>SUMIFS('Отчет 09-15.03'!P:P,'Отчет 09-15.03'!C:C,"Продажи",'Отчет 09-15.03'!E:E,B5)</f>
        <v>15800</v>
      </c>
      <c r="T5" s="42">
        <f>SUMIFS('Отчет 09-15.03'!P:P,'Отчет 09-15.03'!C:C,"Возвраты",'Отчет 09-15.03'!E:E,B5)</f>
        <v>0</v>
      </c>
      <c r="U5" s="40">
        <f t="shared" si="2"/>
        <v>15800</v>
      </c>
      <c r="V5" s="43">
        <f t="shared" si="16"/>
        <v>3.0272084731181967E-2</v>
      </c>
      <c r="W5" s="44">
        <f t="shared" si="3"/>
        <v>738.54</v>
      </c>
      <c r="X5" s="42">
        <f>-SUMIFS('Отчет 09-15.03'!P:P,'Отчет 09-15.03'!C:C,"Вознаграждение Ozon",'Отчет 09-15.03'!E:E,B5)</f>
        <v>6794</v>
      </c>
      <c r="Y5" s="45">
        <f t="shared" si="4"/>
        <v>0.43</v>
      </c>
      <c r="Z5" s="42">
        <f>-SUMIFS('Отчет 09-15.03'!P:P,'Отчет 09-15.03'!C:C,"Услуги доставки",'Отчет 09-15.03'!E:E,B5)</f>
        <v>1062.4299999999998</v>
      </c>
      <c r="AA5" s="32">
        <v>5231.4516000000003</v>
      </c>
      <c r="AB5" s="55"/>
      <c r="AC5" s="42"/>
      <c r="AD5" s="46">
        <f t="shared" si="17"/>
        <v>60.755468613787592</v>
      </c>
      <c r="AE5" s="47">
        <f t="shared" si="5"/>
        <v>1912.8229313862109</v>
      </c>
      <c r="AF5" s="46"/>
      <c r="AG5" s="48">
        <f t="shared" si="6"/>
        <v>2633.3333333333335</v>
      </c>
      <c r="AH5" s="49">
        <f t="shared" si="7"/>
        <v>123.09</v>
      </c>
      <c r="AI5" s="49">
        <f t="shared" si="8"/>
        <v>1132.3333333333333</v>
      </c>
      <c r="AJ5" s="49">
        <f t="shared" si="9"/>
        <v>177.07166666666663</v>
      </c>
      <c r="AK5" s="49">
        <f t="shared" si="10"/>
        <v>871.90860000000009</v>
      </c>
      <c r="AL5" s="49">
        <f t="array" ref="AL5">_xlfn.IFS(R5=0,AE5,R5&lt;0,AE5/-R5,R5&gt;0,AE5/R5)</f>
        <v>318.80382189770182</v>
      </c>
      <c r="AM5" s="50">
        <f t="shared" si="11"/>
        <v>0.12106474249279815</v>
      </c>
      <c r="AN5" s="51">
        <f t="shared" si="12"/>
        <v>2.5900058647956925</v>
      </c>
      <c r="AP5" s="53">
        <f t="shared" si="13"/>
        <v>153663.44215469228</v>
      </c>
    </row>
    <row r="6" spans="1:42">
      <c r="A6" s="30">
        <v>2638382749</v>
      </c>
      <c r="B6" s="31" t="s">
        <v>41</v>
      </c>
      <c r="C6" s="32">
        <v>986</v>
      </c>
      <c r="D6" s="33"/>
      <c r="E6" s="33"/>
      <c r="F6" s="33"/>
      <c r="G6" s="34"/>
      <c r="H6" s="35">
        <v>123.09</v>
      </c>
      <c r="I6" s="54">
        <f t="shared" si="0"/>
        <v>121366.74</v>
      </c>
      <c r="J6" s="36"/>
      <c r="K6" s="32">
        <v>28</v>
      </c>
      <c r="L6" s="36"/>
      <c r="M6" s="36"/>
      <c r="N6" s="37">
        <f t="shared" si="14"/>
        <v>4</v>
      </c>
      <c r="O6" s="38">
        <f t="shared" si="15"/>
        <v>2.2857142857142856</v>
      </c>
      <c r="P6" s="39">
        <f>SUMIFS('Отчет 09-15.03'!H:H,'Отчет 09-15.03'!D:D,"Выручка",'Отчет 09-15.03'!E:E,B6)</f>
        <v>17</v>
      </c>
      <c r="Q6" s="39">
        <f>SUMIFS('Отчет 09-15.03'!H:H,'Отчет 09-15.03'!D:D,"Возврат выручки",'Отчет 09-15.03'!E:E,B6)</f>
        <v>1</v>
      </c>
      <c r="R6" s="40">
        <f t="shared" si="1"/>
        <v>16</v>
      </c>
      <c r="S6" s="41">
        <f>SUMIFS('Отчет 09-15.03'!P:P,'Отчет 09-15.03'!C:C,"Продажи",'Отчет 09-15.03'!E:E,B6)</f>
        <v>45049.999999999993</v>
      </c>
      <c r="T6" s="42">
        <f>SUMIFS('Отчет 09-15.03'!P:P,'Отчет 09-15.03'!C:C,"Возвраты",'Отчет 09-15.03'!E:E,B6)</f>
        <v>-2650</v>
      </c>
      <c r="U6" s="40">
        <f t="shared" si="2"/>
        <v>42399.999999999993</v>
      </c>
      <c r="V6" s="43">
        <f t="shared" si="16"/>
        <v>8.1236480544437675E-2</v>
      </c>
      <c r="W6" s="44">
        <f t="shared" si="3"/>
        <v>1969.44</v>
      </c>
      <c r="X6" s="42">
        <f>-SUMIFS('Отчет 09-15.03'!P:P,'Отчет 09-15.03'!C:C,"Вознаграждение Ozon",'Отчет 09-15.03'!E:E,B6)</f>
        <v>18232</v>
      </c>
      <c r="Y6" s="45">
        <f t="shared" si="4"/>
        <v>0.43000000000000005</v>
      </c>
      <c r="Z6" s="42">
        <f>-SUMIFS('Отчет 09-15.03'!P:P,'Отчет 09-15.03'!C:C,"Услуги доставки",'Отчет 09-15.03'!E:E,B6)</f>
        <v>3294.5699999999993</v>
      </c>
      <c r="AA6" s="32">
        <v>9763.5</v>
      </c>
      <c r="AB6" s="55"/>
      <c r="AC6" s="42"/>
      <c r="AD6" s="46">
        <f t="shared" si="17"/>
        <v>163.03999172307553</v>
      </c>
      <c r="AE6" s="47">
        <f t="shared" si="5"/>
        <v>8977.4500082769155</v>
      </c>
      <c r="AF6" s="46"/>
      <c r="AG6" s="48">
        <f t="shared" si="6"/>
        <v>2649.9999999999995</v>
      </c>
      <c r="AH6" s="49">
        <f t="shared" si="7"/>
        <v>123.09</v>
      </c>
      <c r="AI6" s="49">
        <f t="shared" si="8"/>
        <v>1139.5</v>
      </c>
      <c r="AJ6" s="49">
        <f t="shared" si="9"/>
        <v>193.7982352941176</v>
      </c>
      <c r="AK6" s="49">
        <f t="shared" si="10"/>
        <v>574.32352941176475</v>
      </c>
      <c r="AL6" s="49">
        <f t="array" ref="AL6">_xlfn.IFS(R6=0,AE6,R6&lt;0,AE6/-R6,R6&gt;0,AE6/R6)</f>
        <v>561.09062551730722</v>
      </c>
      <c r="AM6" s="50">
        <f t="shared" si="11"/>
        <v>0.21173231151596503</v>
      </c>
      <c r="AN6" s="51">
        <f t="shared" si="12"/>
        <v>4.5583770047713639</v>
      </c>
      <c r="AP6" s="53">
        <f t="shared" si="13"/>
        <v>553235.35676006495</v>
      </c>
    </row>
    <row r="7" spans="1:42">
      <c r="A7" s="30">
        <v>2638569317</v>
      </c>
      <c r="B7" s="31" t="s">
        <v>42</v>
      </c>
      <c r="C7" s="32">
        <v>782</v>
      </c>
      <c r="D7" s="33"/>
      <c r="E7" s="33"/>
      <c r="F7" s="33"/>
      <c r="G7" s="34"/>
      <c r="H7" s="35">
        <v>117.24</v>
      </c>
      <c r="I7" s="54">
        <f t="shared" si="0"/>
        <v>91681.68</v>
      </c>
      <c r="J7" s="36"/>
      <c r="K7" s="32">
        <v>15</v>
      </c>
      <c r="L7" s="36"/>
      <c r="M7" s="36"/>
      <c r="N7" s="37">
        <f t="shared" si="14"/>
        <v>2.1428571428571428</v>
      </c>
      <c r="O7" s="38">
        <f t="shared" si="15"/>
        <v>1.1428571428571428</v>
      </c>
      <c r="P7" s="39">
        <f>SUMIFS('Отчет 09-15.03'!H:H,'Отчет 09-15.03'!D:D,"Выручка",'Отчет 09-15.03'!E:E,B7)</f>
        <v>11</v>
      </c>
      <c r="Q7" s="39">
        <f>SUMIFS('Отчет 09-15.03'!H:H,'Отчет 09-15.03'!D:D,"Возврат выручки",'Отчет 09-15.03'!E:E,B7)</f>
        <v>3</v>
      </c>
      <c r="R7" s="40">
        <f t="shared" si="1"/>
        <v>8</v>
      </c>
      <c r="S7" s="41">
        <f>SUMIFS('Отчет 09-15.03'!P:P,'Отчет 09-15.03'!C:C,"Продажи",'Отчет 09-15.03'!E:E,B7)</f>
        <v>29150.000000000004</v>
      </c>
      <c r="T7" s="42">
        <f>SUMIFS('Отчет 09-15.03'!P:P,'Отчет 09-15.03'!C:C,"Возвраты",'Отчет 09-15.03'!E:E,B7)</f>
        <v>-7950</v>
      </c>
      <c r="U7" s="40">
        <f t="shared" si="2"/>
        <v>21200.000000000004</v>
      </c>
      <c r="V7" s="43">
        <f t="shared" si="16"/>
        <v>4.0618240272218852E-2</v>
      </c>
      <c r="W7" s="44">
        <f t="shared" si="3"/>
        <v>937.92</v>
      </c>
      <c r="X7" s="42">
        <f>-SUMIFS('Отчет 09-15.03'!P:P,'Отчет 09-15.03'!C:C,"Вознаграждение Ozon",'Отчет 09-15.03'!E:E,B7)</f>
        <v>9116</v>
      </c>
      <c r="Y7" s="45">
        <f t="shared" si="4"/>
        <v>0.42999999999999994</v>
      </c>
      <c r="Z7" s="42">
        <f>-SUMIFS('Отчет 09-15.03'!P:P,'Отчет 09-15.03'!C:C,"Услуги доставки",'Отчет 09-15.03'!E:E,B7)</f>
        <v>2376.0599999999995</v>
      </c>
      <c r="AA7" s="32">
        <v>2703</v>
      </c>
      <c r="AB7" s="55"/>
      <c r="AC7" s="42"/>
      <c r="AD7" s="46">
        <f t="shared" si="17"/>
        <v>81.519995861537794</v>
      </c>
      <c r="AE7" s="47">
        <f t="shared" si="5"/>
        <v>5985.5000041384683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216.00545454545451</v>
      </c>
      <c r="AK7" s="49">
        <f t="shared" si="10"/>
        <v>245.72727272727272</v>
      </c>
      <c r="AL7" s="49">
        <f t="array" ref="AL7">_xlfn.IFS(R7=0,AE7,R7&lt;0,AE7/-R7,R7&gt;0,AE7/R7)</f>
        <v>748.18750051730854</v>
      </c>
      <c r="AM7" s="50">
        <f t="shared" si="11"/>
        <v>0.28233490585558807</v>
      </c>
      <c r="AN7" s="51">
        <f t="shared" si="12"/>
        <v>6.3816743476399571</v>
      </c>
      <c r="AP7" s="53">
        <f t="shared" si="13"/>
        <v>585082.62540453533</v>
      </c>
    </row>
    <row r="8" spans="1:42">
      <c r="A8" s="30">
        <v>3064334128</v>
      </c>
      <c r="B8" s="31" t="s">
        <v>43</v>
      </c>
      <c r="C8" s="32">
        <v>682</v>
      </c>
      <c r="D8" s="33"/>
      <c r="E8" s="33"/>
      <c r="F8" s="33"/>
      <c r="G8" s="34"/>
      <c r="H8" s="35">
        <v>123</v>
      </c>
      <c r="I8" s="54">
        <f t="shared" si="0"/>
        <v>83886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09-15.03'!H:H,'Отчет 09-15.03'!D:D,"Выручка",'Отчет 09-15.03'!E:E,B8)</f>
        <v>2</v>
      </c>
      <c r="Q8" s="39">
        <f>SUMIFS('Отчет 09-15.03'!H:H,'Отчет 09-15.03'!D:D,"Возврат выручки",'Отчет 09-15.03'!E:E,B8)</f>
        <v>0</v>
      </c>
      <c r="R8" s="40">
        <f t="shared" si="1"/>
        <v>2</v>
      </c>
      <c r="S8" s="41">
        <f>SUMIFS('Отчет 09-15.03'!P:P,'Отчет 09-15.03'!C:C,"Продажи",'Отчет 09-15.03'!E:E,B8)</f>
        <v>5400</v>
      </c>
      <c r="T8" s="42">
        <f>SUMIFS('Отчет 09-15.03'!P:P,'Отчет 09-15.03'!C:C,"Возвраты",'Отчет 09-15.03'!E:E,B8)</f>
        <v>0</v>
      </c>
      <c r="U8" s="40">
        <f t="shared" si="2"/>
        <v>5400</v>
      </c>
      <c r="V8" s="43">
        <f t="shared" si="16"/>
        <v>1.0346155541036876E-2</v>
      </c>
      <c r="W8" s="44">
        <f t="shared" si="3"/>
        <v>246</v>
      </c>
      <c r="X8" s="42">
        <f>-SUMIFS('Отчет 09-15.03'!P:P,'Отчет 09-15.03'!C:C,"Вознаграждение Ozon",'Отчет 09-15.03'!E:E,B8)</f>
        <v>2322</v>
      </c>
      <c r="Y8" s="45">
        <f t="shared" si="4"/>
        <v>0.43</v>
      </c>
      <c r="Z8" s="42">
        <f>-SUMIFS('Отчет 09-15.03'!P:P,'Отчет 09-15.03'!C:C,"Услуги доставки",'Отчет 09-15.03'!E:E,B8)</f>
        <v>498.61</v>
      </c>
      <c r="AA8" s="32">
        <v>2986.5091600000001</v>
      </c>
      <c r="AB8" s="55"/>
      <c r="AC8" s="42"/>
      <c r="AD8" s="46">
        <f t="shared" si="17"/>
        <v>20.764527247750188</v>
      </c>
      <c r="AE8" s="47">
        <f t="shared" si="5"/>
        <v>-673.88368724775034</v>
      </c>
      <c r="AF8" s="46"/>
      <c r="AG8" s="48">
        <f t="shared" si="6"/>
        <v>2700</v>
      </c>
      <c r="AH8" s="49">
        <f t="shared" si="7"/>
        <v>123</v>
      </c>
      <c r="AI8" s="49">
        <f t="shared" si="8"/>
        <v>1161</v>
      </c>
      <c r="AJ8" s="49">
        <f t="shared" si="9"/>
        <v>249.30500000000001</v>
      </c>
      <c r="AK8" s="49">
        <f t="shared" si="10"/>
        <v>1493.25458</v>
      </c>
      <c r="AL8" s="49">
        <f t="array" ref="AL8">_xlfn.IFS(R8=0,AE8,R8&lt;0,AE8/-R8,R8&gt;0,AE8/R8)</f>
        <v>-336.94184362387517</v>
      </c>
      <c r="AM8" s="50">
        <f t="shared" si="11"/>
        <v>-0.12479327541625006</v>
      </c>
      <c r="AN8" s="51">
        <f t="shared" si="12"/>
        <v>-2.7393645823079282</v>
      </c>
      <c r="AP8" s="53">
        <f t="shared" si="13"/>
        <v>-229794.33735148286</v>
      </c>
    </row>
    <row r="9" spans="1:42">
      <c r="A9" s="30">
        <v>3064334311</v>
      </c>
      <c r="B9" s="31" t="s">
        <v>44</v>
      </c>
      <c r="C9" s="32">
        <v>652</v>
      </c>
      <c r="D9" s="33"/>
      <c r="E9" s="33"/>
      <c r="F9" s="33"/>
      <c r="G9" s="34"/>
      <c r="H9" s="35">
        <v>123</v>
      </c>
      <c r="I9" s="54">
        <f t="shared" si="0"/>
        <v>80196</v>
      </c>
      <c r="J9" s="36"/>
      <c r="K9" s="32">
        <v>8</v>
      </c>
      <c r="L9" s="36"/>
      <c r="M9" s="36"/>
      <c r="N9" s="37">
        <f t="shared" si="14"/>
        <v>1.1428571428571428</v>
      </c>
      <c r="O9" s="38">
        <f t="shared" si="15"/>
        <v>0.42857142857142855</v>
      </c>
      <c r="P9" s="39">
        <f>SUMIFS('Отчет 09-15.03'!H:H,'Отчет 09-15.03'!D:D,"Выручка",'Отчет 09-15.03'!E:E,B9)</f>
        <v>3</v>
      </c>
      <c r="Q9" s="39">
        <f>SUMIFS('Отчет 09-15.03'!H:H,'Отчет 09-15.03'!D:D,"Возврат выручки",'Отчет 09-15.03'!E:E,B9)</f>
        <v>0</v>
      </c>
      <c r="R9" s="40">
        <f t="shared" si="1"/>
        <v>3</v>
      </c>
      <c r="S9" s="41">
        <f>SUMIFS('Отчет 09-15.03'!P:P,'Отчет 09-15.03'!C:C,"Продажи",'Отчет 09-15.03'!E:E,B9)</f>
        <v>7784</v>
      </c>
      <c r="T9" s="42">
        <f>SUMIFS('Отчет 09-15.03'!P:P,'Отчет 09-15.03'!C:C,"Возвраты",'Отчет 09-15.03'!E:E,B9)</f>
        <v>0</v>
      </c>
      <c r="U9" s="40">
        <f t="shared" si="2"/>
        <v>7784</v>
      </c>
      <c r="V9" s="43">
        <f t="shared" si="16"/>
        <v>1.4913791616931673E-2</v>
      </c>
      <c r="W9" s="44">
        <f t="shared" si="3"/>
        <v>369</v>
      </c>
      <c r="X9" s="42">
        <f>-SUMIFS('Отчет 09-15.03'!P:P,'Отчет 09-15.03'!C:C,"Вознаграждение Ozon",'Отчет 09-15.03'!E:E,B9)</f>
        <v>3347.12</v>
      </c>
      <c r="Y9" s="45">
        <f t="shared" si="4"/>
        <v>0.43</v>
      </c>
      <c r="Z9" s="42">
        <f>-SUMIFS('Отчет 09-15.03'!P:P,'Отчет 09-15.03'!C:C,"Услуги доставки",'Отчет 09-15.03'!E:E,B9)</f>
        <v>738.62999999999988</v>
      </c>
      <c r="AA9" s="32">
        <v>1194.1600000000001</v>
      </c>
      <c r="AB9" s="55"/>
      <c r="AC9" s="42"/>
      <c r="AD9" s="46">
        <f t="shared" si="17"/>
        <v>29.931681499349533</v>
      </c>
      <c r="AE9" s="47">
        <f t="shared" si="5"/>
        <v>2105.1583185006507</v>
      </c>
      <c r="AF9" s="46"/>
      <c r="AG9" s="48">
        <f t="shared" si="6"/>
        <v>2594.6666666666665</v>
      </c>
      <c r="AH9" s="49">
        <f t="shared" si="7"/>
        <v>123</v>
      </c>
      <c r="AI9" s="49">
        <f t="shared" si="8"/>
        <v>1115.7066666666667</v>
      </c>
      <c r="AJ9" s="49">
        <f t="shared" si="9"/>
        <v>246.20999999999995</v>
      </c>
      <c r="AK9" s="49">
        <f t="shared" si="10"/>
        <v>398.05333333333334</v>
      </c>
      <c r="AL9" s="49">
        <f t="array" ref="AL9">_xlfn.IFS(R9=0,AE9,R9&lt;0,AE9/-R9,R9&gt;0,AE9/R9)</f>
        <v>701.71943950021694</v>
      </c>
      <c r="AM9" s="50">
        <f t="shared" si="11"/>
        <v>0.27044685489473935</v>
      </c>
      <c r="AN9" s="51">
        <f t="shared" si="12"/>
        <v>5.7050360934976982</v>
      </c>
      <c r="AP9" s="53">
        <f t="shared" si="13"/>
        <v>457521.07455414144</v>
      </c>
    </row>
    <row r="10" spans="1:42">
      <c r="A10" s="30">
        <v>2638291563</v>
      </c>
      <c r="B10" s="31" t="s">
        <v>45</v>
      </c>
      <c r="C10" s="32">
        <v>315</v>
      </c>
      <c r="D10" s="33"/>
      <c r="E10" s="33"/>
      <c r="F10" s="33"/>
      <c r="G10" s="34"/>
      <c r="H10" s="35">
        <v>169.89</v>
      </c>
      <c r="I10" s="54">
        <f t="shared" si="0"/>
        <v>53515.35</v>
      </c>
      <c r="J10" s="36"/>
      <c r="K10" s="32">
        <v>31</v>
      </c>
      <c r="L10" s="36"/>
      <c r="M10" s="36"/>
      <c r="N10" s="37">
        <f t="shared" si="14"/>
        <v>4.4285714285714288</v>
      </c>
      <c r="O10" s="38">
        <f t="shared" si="15"/>
        <v>2</v>
      </c>
      <c r="P10" s="39">
        <f>SUMIFS('Отчет 09-15.03'!H:H,'Отчет 09-15.03'!D:D,"Выручка",'Отчет 09-15.03'!E:E,B10)</f>
        <v>14</v>
      </c>
      <c r="Q10" s="39">
        <f>SUMIFS('Отчет 09-15.03'!H:H,'Отчет 09-15.03'!D:D,"Возврат выручки",'Отчет 09-15.03'!E:E,B10)</f>
        <v>0</v>
      </c>
      <c r="R10" s="40">
        <f t="shared" si="1"/>
        <v>14</v>
      </c>
      <c r="S10" s="41">
        <f>SUMIFS('Отчет 09-15.03'!P:P,'Отчет 09-15.03'!C:C,"Продажи",'Отчет 09-15.03'!E:E,B10)</f>
        <v>37750</v>
      </c>
      <c r="T10" s="42">
        <f>SUMIFS('Отчет 09-15.03'!P:P,'Отчет 09-15.03'!C:C,"Возвраты",'Отчет 09-15.03'!E:E,B10)</f>
        <v>0</v>
      </c>
      <c r="U10" s="40">
        <f t="shared" si="2"/>
        <v>37750</v>
      </c>
      <c r="V10" s="43">
        <f t="shared" si="16"/>
        <v>7.2327291050767045E-2</v>
      </c>
      <c r="W10" s="44">
        <f t="shared" si="3"/>
        <v>2378.46</v>
      </c>
      <c r="X10" s="42">
        <f>-SUMIFS('Отчет 09-15.03'!P:P,'Отчет 09-15.03'!C:C,"Вознаграждение Ozon",'Отчет 09-15.03'!E:E,B10)</f>
        <v>16232.5</v>
      </c>
      <c r="Y10" s="45">
        <f t="shared" si="4"/>
        <v>0.43</v>
      </c>
      <c r="Z10" s="42">
        <f>-SUMIFS('Отчет 09-15.03'!P:P,'Отчет 09-15.03'!C:C,"Услуги доставки",'Отчет 09-15.03'!E:E,B10)</f>
        <v>3658.2099999999991</v>
      </c>
      <c r="AA10" s="32">
        <v>7510.9014809999999</v>
      </c>
      <c r="AB10" s="55"/>
      <c r="AC10" s="42"/>
      <c r="AD10" s="46">
        <f t="shared" si="17"/>
        <v>145.15942659306845</v>
      </c>
      <c r="AE10" s="47">
        <f t="shared" si="5"/>
        <v>7824.7690924069339</v>
      </c>
      <c r="AF10" s="46"/>
      <c r="AG10" s="48">
        <f t="shared" si="6"/>
        <v>2696.4285714285716</v>
      </c>
      <c r="AH10" s="49">
        <f t="shared" si="7"/>
        <v>169.89</v>
      </c>
      <c r="AI10" s="49">
        <f t="shared" si="8"/>
        <v>1159.4642857142858</v>
      </c>
      <c r="AJ10" s="49">
        <f t="shared" si="9"/>
        <v>261.30071428571421</v>
      </c>
      <c r="AK10" s="49">
        <f t="shared" si="10"/>
        <v>536.49296292857139</v>
      </c>
      <c r="AL10" s="49">
        <f t="array" ref="AL10">_xlfn.IFS(R10=0,AE10,R10&lt;0,AE10/-R10,R10&gt;0,AE10/R10)</f>
        <v>558.91207802906672</v>
      </c>
      <c r="AM10" s="50">
        <f t="shared" si="11"/>
        <v>0.20727865145448832</v>
      </c>
      <c r="AN10" s="51">
        <f t="shared" si="12"/>
        <v>3.2898468304730519</v>
      </c>
      <c r="AP10" s="53">
        <f t="shared" si="13"/>
        <v>176057.30457915601</v>
      </c>
    </row>
    <row r="11" spans="1:42">
      <c r="A11" s="30">
        <v>2730130733</v>
      </c>
      <c r="B11" s="31" t="s">
        <v>46</v>
      </c>
      <c r="C11" s="32">
        <v>39</v>
      </c>
      <c r="D11" s="33"/>
      <c r="E11" s="33"/>
      <c r="F11" s="33"/>
      <c r="G11" s="34"/>
      <c r="H11" s="35">
        <v>169.89</v>
      </c>
      <c r="I11" s="54">
        <f t="shared" si="0"/>
        <v>6625.7099999999991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0.2857142857142857</v>
      </c>
      <c r="P11" s="39">
        <f>SUMIFS('Отчет 09-15.03'!H:H,'Отчет 09-15.03'!D:D,"Выручка",'Отчет 09-15.03'!E:E,B11)</f>
        <v>2</v>
      </c>
      <c r="Q11" s="39">
        <f>SUMIFS('Отчет 09-15.03'!H:H,'Отчет 09-15.03'!D:D,"Возврат выручки",'Отчет 09-15.03'!E:E,B11)</f>
        <v>0</v>
      </c>
      <c r="R11" s="40">
        <f t="shared" si="1"/>
        <v>2</v>
      </c>
      <c r="S11" s="41">
        <f>SUMIFS('Отчет 09-15.03'!P:P,'Отчет 09-15.03'!C:C,"Продажи",'Отчет 09-15.03'!E:E,B11)</f>
        <v>2985</v>
      </c>
      <c r="T11" s="42">
        <f>SUMIFS('Отчет 09-15.03'!P:P,'Отчет 09-15.03'!C:C,"Возвраты",'Отчет 09-15.03'!E:E,B11)</f>
        <v>0</v>
      </c>
      <c r="U11" s="40">
        <f t="shared" si="2"/>
        <v>2985</v>
      </c>
      <c r="V11" s="43">
        <f t="shared" si="16"/>
        <v>5.7191248685176058E-3</v>
      </c>
      <c r="W11" s="44">
        <f t="shared" si="3"/>
        <v>339.78</v>
      </c>
      <c r="X11" s="42">
        <f>-SUMIFS('Отчет 09-15.03'!P:P,'Отчет 09-15.03'!C:C,"Вознаграждение Ozon",'Отчет 09-15.03'!E:E,B11)</f>
        <v>1283.55</v>
      </c>
      <c r="Y11" s="45">
        <f t="shared" si="4"/>
        <v>0.43</v>
      </c>
      <c r="Z11" s="42">
        <f>-SUMIFS('Отчет 09-15.03'!P:P,'Отчет 09-15.03'!C:C,"Услуги доставки",'Отчет 09-15.03'!E:E,B11)</f>
        <v>235.69</v>
      </c>
      <c r="AA11" s="32">
        <v>0</v>
      </c>
      <c r="AB11" s="55"/>
      <c r="AC11" s="42"/>
      <c r="AD11" s="46">
        <f t="shared" si="17"/>
        <v>11.478169228617466</v>
      </c>
      <c r="AE11" s="47">
        <f t="shared" si="5"/>
        <v>1114.5018307713829</v>
      </c>
      <c r="AF11" s="46"/>
      <c r="AG11" s="48">
        <f t="shared" si="6"/>
        <v>1492.5</v>
      </c>
      <c r="AH11" s="49">
        <f t="shared" si="7"/>
        <v>169.89</v>
      </c>
      <c r="AI11" s="49">
        <f t="shared" si="8"/>
        <v>641.77499999999998</v>
      </c>
      <c r="AJ11" s="49">
        <f t="shared" si="9"/>
        <v>117.845</v>
      </c>
      <c r="AK11" s="49">
        <f t="shared" si="10"/>
        <v>0</v>
      </c>
      <c r="AL11" s="49">
        <f t="array" ref="AL11">_xlfn.IFS(R11=0,AE11,R11&lt;0,AE11/-R11,R11&gt;0,AE11/R11)</f>
        <v>557.25091538569143</v>
      </c>
      <c r="AM11" s="50">
        <f t="shared" si="11"/>
        <v>0.3733674474946006</v>
      </c>
      <c r="AN11" s="51">
        <f t="shared" si="12"/>
        <v>3.2800689586537848</v>
      </c>
      <c r="AP11" s="53">
        <f t="shared" si="13"/>
        <v>21732.785700041964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4</v>
      </c>
      <c r="L12" s="36"/>
      <c r="M12" s="36"/>
      <c r="N12" s="37">
        <f t="shared" si="14"/>
        <v>0.5714285714285714</v>
      </c>
      <c r="O12" s="38">
        <f t="shared" si="15"/>
        <v>0.2857142857142857</v>
      </c>
      <c r="P12" s="39">
        <f>SUMIFS('Отчет 09-15.03'!H:H,'Отчет 09-15.03'!D:D,"Выручка",'Отчет 09-15.03'!E:E,B12)</f>
        <v>2</v>
      </c>
      <c r="Q12" s="39">
        <f>SUMIFS('Отчет 09-15.03'!H:H,'Отчет 09-15.03'!D:D,"Возврат выручки",'Отчет 09-15.03'!E:E,B12)</f>
        <v>0</v>
      </c>
      <c r="R12" s="40">
        <f t="shared" si="1"/>
        <v>2</v>
      </c>
      <c r="S12" s="41">
        <f>SUMIFS('Отчет 09-15.03'!P:P,'Отчет 09-15.03'!C:C,"Продажи",'Отчет 09-15.03'!E:E,B12)</f>
        <v>2999</v>
      </c>
      <c r="T12" s="42">
        <f>SUMIFS('Отчет 09-15.03'!P:P,'Отчет 09-15.03'!C:C,"Возвраты",'Отчет 09-15.03'!E:E,B12)</f>
        <v>0</v>
      </c>
      <c r="U12" s="40">
        <f t="shared" si="2"/>
        <v>2999</v>
      </c>
      <c r="V12" s="43">
        <f t="shared" si="16"/>
        <v>5.7459482347351088E-3</v>
      </c>
      <c r="W12" s="44">
        <f t="shared" si="3"/>
        <v>339.78</v>
      </c>
      <c r="X12" s="42">
        <f>-SUMIFS('Отчет 09-15.03'!P:P,'Отчет 09-15.03'!C:C,"Вознаграждение Ozon",'Отчет 09-15.03'!E:E,B12)</f>
        <v>1289.5700000000002</v>
      </c>
      <c r="Y12" s="45">
        <f t="shared" si="4"/>
        <v>0.43000000000000005</v>
      </c>
      <c r="Z12" s="42">
        <f>-SUMIFS('Отчет 09-15.03'!P:P,'Отчет 09-15.03'!C:C,"Услуги доставки",'Отчет 09-15.03'!E:E,B12)</f>
        <v>224.12</v>
      </c>
      <c r="AA12" s="32">
        <v>0</v>
      </c>
      <c r="AB12" s="55"/>
      <c r="AC12" s="42"/>
      <c r="AD12" s="46">
        <f t="shared" si="17"/>
        <v>11.532003188148671</v>
      </c>
      <c r="AE12" s="47">
        <f t="shared" si="5"/>
        <v>1133.9979968118516</v>
      </c>
      <c r="AF12" s="46"/>
      <c r="AG12" s="48">
        <f t="shared" si="6"/>
        <v>1499.5</v>
      </c>
      <c r="AH12" s="49">
        <f t="shared" si="7"/>
        <v>169.89</v>
      </c>
      <c r="AI12" s="49">
        <f t="shared" si="8"/>
        <v>644.78500000000008</v>
      </c>
      <c r="AJ12" s="49">
        <f t="shared" si="9"/>
        <v>112.06</v>
      </c>
      <c r="AK12" s="49">
        <f t="shared" si="10"/>
        <v>0</v>
      </c>
      <c r="AL12" s="49">
        <f t="array" ref="AL12">_xlfn.IFS(R12=0,AE12,R12&lt;0,AE12/-R12,R12&gt;0,AE12/R12)</f>
        <v>566.99899840592582</v>
      </c>
      <c r="AM12" s="50">
        <f t="shared" si="11"/>
        <v>0.37812537406197122</v>
      </c>
      <c r="AN12" s="51">
        <f t="shared" si="12"/>
        <v>3.3374477509325202</v>
      </c>
      <c r="AP12" s="53">
        <f t="shared" si="13"/>
        <v>17576.968950583701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09-15.03'!H:H,'Отчет 09-15.03'!D:D,"Выручка",'Отчет 09-15.03'!E:E,B13)</f>
        <v>0</v>
      </c>
      <c r="Q13" s="39">
        <f>SUMIFS('Отчет 09-15.03'!H:H,'Отчет 09-15.03'!D:D,"Возврат выручки",'Отчет 09-15.03'!E:E,B13)</f>
        <v>0</v>
      </c>
      <c r="R13" s="40">
        <f t="shared" si="1"/>
        <v>0</v>
      </c>
      <c r="S13" s="41">
        <f>SUMIFS('Отчет 09-15.03'!P:P,'Отчет 09-15.03'!C:C,"Продажи",'Отчет 09-15.03'!E:E,B13)</f>
        <v>0</v>
      </c>
      <c r="T13" s="42">
        <f>SUMIFS('Отчет 09-15.03'!P:P,'Отчет 09-15.03'!C:C,"Возвраты",'Отчет 09-15.03'!E:E,B13)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09-15.03'!P:P,'Отчет 09-15.03'!C:C,"Вознаграждение Ozon",'Отчет 09-15.03'!E:E,B13)</f>
        <v>0</v>
      </c>
      <c r="Y13" s="45">
        <f t="shared" si="4"/>
        <v>0</v>
      </c>
      <c r="Z13" s="42">
        <f>-SUMIFS('Отчет 09-15.03'!P:P,'Отчет 09-15.03'!C:C,"Услуги доставки",'Отчет 09-15.03'!E:E,B13)</f>
        <v>93.54</v>
      </c>
      <c r="AA13" s="32">
        <v>619.62</v>
      </c>
      <c r="AB13" s="55"/>
      <c r="AC13" s="42"/>
      <c r="AD13" s="46">
        <f t="shared" si="17"/>
        <v>0</v>
      </c>
      <c r="AE13" s="47">
        <f t="shared" si="5"/>
        <v>-713.16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-713.16</v>
      </c>
      <c r="AM13" s="50">
        <f t="shared" si="11"/>
        <v>0</v>
      </c>
      <c r="AN13" s="51">
        <f t="shared" si="12"/>
        <v>-4.1977750309023492</v>
      </c>
      <c r="AP13" s="53">
        <f t="shared" si="13"/>
        <v>-713.16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09-15.03'!P:P,'Отчет 09-15.03'!C:C,"Вознаграждение Ozon",'Отчет 09-15.03'!E:E,B14)</f>
        <v>0</v>
      </c>
      <c r="Y14" s="45">
        <f t="shared" si="4"/>
        <v>0</v>
      </c>
      <c r="Z14" s="42">
        <f>-SUMIFS('Отчет 09-15.03'!P:P,'Отчет 09-15.03'!C:C,"Услуги доставки",'Отчет 09-15.03'!E:E,B14)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3</v>
      </c>
      <c r="L15" s="36"/>
      <c r="M15" s="36"/>
      <c r="N15" s="37">
        <f t="shared" si="14"/>
        <v>0.42857142857142855</v>
      </c>
      <c r="O15" s="38">
        <f t="shared" si="15"/>
        <v>0.5714285714285714</v>
      </c>
      <c r="P15" s="39">
        <f>SUMIFS('Отчет 09-15.03'!H:H,'Отчет 09-15.03'!D:D,"Выручка",'Отчет 09-15.03'!E:E,B15)</f>
        <v>4</v>
      </c>
      <c r="Q15" s="39">
        <f>SUMIFS('Отчет 09-15.03'!H:H,'Отчет 09-15.03'!D:D,"Возврат выручки",'Отчет 09-15.03'!E:E,B15)</f>
        <v>0</v>
      </c>
      <c r="R15" s="40">
        <f t="shared" si="1"/>
        <v>4</v>
      </c>
      <c r="S15" s="41">
        <f>SUMIFS('Отчет 09-15.03'!P:P,'Отчет 09-15.03'!C:C,"Продажи",'Отчет 09-15.03'!E:E,B15)</f>
        <v>5632</v>
      </c>
      <c r="T15" s="42">
        <f>SUMIFS('Отчет 09-15.03'!P:P,'Отчет 09-15.03'!C:C,"Возвраты",'Отчет 09-15.03'!E:E,B15)</f>
        <v>0</v>
      </c>
      <c r="U15" s="40">
        <f t="shared" si="2"/>
        <v>5632</v>
      </c>
      <c r="V15" s="43">
        <f t="shared" si="16"/>
        <v>1.0790657038355496E-2</v>
      </c>
      <c r="W15" s="44">
        <f t="shared" si="3"/>
        <v>679.56</v>
      </c>
      <c r="X15" s="42">
        <f>-SUMIFS('Отчет 09-15.03'!P:P,'Отчет 09-15.03'!C:C,"Вознаграждение Ozon",'Отчет 09-15.03'!E:E,B15)</f>
        <v>2421.7600000000002</v>
      </c>
      <c r="Y15" s="45">
        <f t="shared" si="4"/>
        <v>0.43000000000000005</v>
      </c>
      <c r="Z15" s="42">
        <f>-SUMIFS('Отчет 09-15.03'!P:P,'Отчет 09-15.03'!C:C,"Услуги доставки",'Отчет 09-15.03'!E:E,B15)</f>
        <v>651.8599999999999</v>
      </c>
      <c r="AA15" s="32">
        <v>667.23</v>
      </c>
      <c r="AB15" s="55"/>
      <c r="AC15" s="42"/>
      <c r="AD15" s="46">
        <f t="shared" si="17"/>
        <v>21.656632862838716</v>
      </c>
      <c r="AE15" s="47">
        <f t="shared" si="5"/>
        <v>1189.9333671371617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162.96499999999997</v>
      </c>
      <c r="AK15" s="49">
        <f t="shared" si="10"/>
        <v>166.8075</v>
      </c>
      <c r="AL15" s="49">
        <f t="array" ref="AL15">_xlfn.IFS(R15=0,AE15,R15&lt;0,AE15/-R15,R15&gt;0,AE15/R15)</f>
        <v>297.48334178429042</v>
      </c>
      <c r="AM15" s="50">
        <f t="shared" si="11"/>
        <v>0.21128078251725171</v>
      </c>
      <c r="AN15" s="51">
        <f t="shared" si="12"/>
        <v>1.7510350331643443</v>
      </c>
      <c r="AP15" s="53">
        <f t="shared" si="13"/>
        <v>594.96668356858083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7</v>
      </c>
      <c r="L16" s="36"/>
      <c r="M16" s="36"/>
      <c r="N16" s="37">
        <f t="shared" si="14"/>
        <v>1</v>
      </c>
      <c r="O16" s="38">
        <f t="shared" si="15"/>
        <v>0.7142857142857143</v>
      </c>
      <c r="P16" s="39">
        <f>SUMIFS('Отчет 09-15.03'!H:H,'Отчет 09-15.03'!D:D,"Выручка",'Отчет 09-15.03'!E:E,B16)</f>
        <v>5</v>
      </c>
      <c r="Q16" s="39">
        <f>SUMIFS('Отчет 09-15.03'!H:H,'Отчет 09-15.03'!D:D,"Возврат выручки",'Отчет 09-15.03'!E:E,B16)</f>
        <v>0</v>
      </c>
      <c r="R16" s="40">
        <f t="shared" si="1"/>
        <v>5</v>
      </c>
      <c r="S16" s="41">
        <f>SUMIFS('Отчет 09-15.03'!P:P,'Отчет 09-15.03'!C:C,"Продажи",'Отчет 09-15.03'!E:E,B16)</f>
        <v>6295.0000000000009</v>
      </c>
      <c r="T16" s="42">
        <f>SUMIFS('Отчет 09-15.03'!P:P,'Отчет 09-15.03'!C:C,"Возвраты",'Отчет 09-15.03'!E:E,B16)</f>
        <v>0</v>
      </c>
      <c r="U16" s="40">
        <f t="shared" si="2"/>
        <v>6295.0000000000009</v>
      </c>
      <c r="V16" s="43">
        <f t="shared" si="16"/>
        <v>1.2060935024227249E-2</v>
      </c>
      <c r="W16" s="44">
        <f t="shared" si="3"/>
        <v>849.44999999999993</v>
      </c>
      <c r="X16" s="42">
        <f>-SUMIFS('Отчет 09-15.03'!P:P,'Отчет 09-15.03'!C:C,"Вознаграждение Ozon",'Отчет 09-15.03'!E:E,B16)</f>
        <v>2706.85</v>
      </c>
      <c r="Y16" s="45">
        <f t="shared" si="4"/>
        <v>0.42999999999999994</v>
      </c>
      <c r="Z16" s="42">
        <f>-SUMIFS('Отчет 09-15.03'!P:P,'Отчет 09-15.03'!C:C,"Услуги доставки",'Отчет 09-15.03'!E:E,B16)</f>
        <v>659.41</v>
      </c>
      <c r="AA16" s="32">
        <v>1217.8499999999999</v>
      </c>
      <c r="AB16" s="55"/>
      <c r="AC16" s="42"/>
      <c r="AD16" s="46">
        <f t="shared" si="17"/>
        <v>24.206055374923604</v>
      </c>
      <c r="AE16" s="47">
        <f t="shared" si="5"/>
        <v>837.23394462507781</v>
      </c>
      <c r="AF16" s="46"/>
      <c r="AG16" s="48">
        <f t="shared" si="6"/>
        <v>1259.0000000000002</v>
      </c>
      <c r="AH16" s="49">
        <f t="shared" si="7"/>
        <v>169.89</v>
      </c>
      <c r="AI16" s="49">
        <f t="shared" si="8"/>
        <v>541.37</v>
      </c>
      <c r="AJ16" s="49">
        <f t="shared" si="9"/>
        <v>131.88200000000001</v>
      </c>
      <c r="AK16" s="49">
        <f t="shared" si="10"/>
        <v>243.57</v>
      </c>
      <c r="AL16" s="49">
        <f t="array" ref="AL16">_xlfn.IFS(R16=0,AE16,R16&lt;0,AE16/-R16,R16&gt;0,AE16/R16)</f>
        <v>167.44678892501557</v>
      </c>
      <c r="AM16" s="50">
        <f t="shared" si="11"/>
        <v>0.13299983234711321</v>
      </c>
      <c r="AN16" s="51">
        <f t="shared" si="12"/>
        <v>0.9856188647066666</v>
      </c>
      <c r="AP16" s="53">
        <f t="shared" si="13"/>
        <v>334.89357785003114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09-15.03'!H:H,'Отчет 09-15.03'!D:D,"Выручка",'Отчет 09-15.03'!E:E,B17)</f>
        <v>0</v>
      </c>
      <c r="Q17" s="39">
        <f>SUMIFS('Отчет 09-15.03'!H:H,'Отчет 09-15.03'!D:D,"Возврат выручки",'Отчет 09-15.03'!E:E,B17)</f>
        <v>0</v>
      </c>
      <c r="R17" s="40">
        <f t="shared" si="1"/>
        <v>0</v>
      </c>
      <c r="S17" s="41">
        <f>SUMIFS('Отчет 09-15.03'!P:P,'Отчет 09-15.03'!C:C,"Продажи",'Отчет 09-15.03'!E:E,B17)</f>
        <v>0</v>
      </c>
      <c r="T17" s="42">
        <f>SUMIFS('Отчет 09-15.03'!P:P,'Отчет 09-15.03'!C:C,"Возвраты",'Отчет 09-15.03'!E:E,B17)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09-15.03'!P:P,'Отчет 09-15.03'!C:C,"Вознаграждение Ozon",'Отчет 09-15.03'!E:E,B17)</f>
        <v>0</v>
      </c>
      <c r="Y17" s="45">
        <f t="shared" si="4"/>
        <v>0</v>
      </c>
      <c r="Z17" s="42">
        <f>-SUMIFS('Отчет 09-15.03'!P:P,'Отчет 09-15.03'!C:C,"Услуги доставки",'Отчет 09-15.03'!E:E,B17)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09-15.03'!H:H,'Отчет 09-15.03'!D:D,"Выручка",'Отчет 09-15.03'!E:E,B18)</f>
        <v>0</v>
      </c>
      <c r="Q18" s="39">
        <f>SUMIFS('Отчет 09-15.03'!H:H,'Отчет 09-15.03'!D:D,"Возврат выручки",'Отчет 09-15.03'!E:E,B18)</f>
        <v>0</v>
      </c>
      <c r="R18" s="40">
        <f t="shared" si="1"/>
        <v>0</v>
      </c>
      <c r="S18" s="41">
        <f>SUMIFS('Отчет 09-15.03'!P:P,'Отчет 09-15.03'!C:C,"Продажи",'Отчет 09-15.03'!E:E,B18)</f>
        <v>0</v>
      </c>
      <c r="T18" s="42">
        <f>SUMIFS('Отчет 09-15.03'!P:P,'Отчет 09-15.03'!C:C,"Возвраты",'Отчет 09-15.03'!E:E,B18)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09-15.03'!P:P,'Отчет 09-15.03'!C:C,"Вознаграждение Ozon",'Отчет 09-15.03'!E:E,B18)</f>
        <v>0</v>
      </c>
      <c r="Y18" s="45">
        <f t="shared" si="4"/>
        <v>0</v>
      </c>
      <c r="Z18" s="42">
        <f>-SUMIFS('Отчет 09-15.03'!P:P,'Отчет 09-15.03'!C:C,"Услуги доставки",'Отчет 09-15.03'!E:E,B18)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09-15.03'!H:H,'Отчет 09-15.03'!D:D,"Выручка",'Отчет 09-15.03'!E:E,B19)</f>
        <v>0</v>
      </c>
      <c r="Q19" s="39">
        <f>SUMIFS('Отчет 09-15.03'!H:H,'Отчет 09-15.03'!D:D,"Возврат выручки",'Отчет 09-15.03'!E:E,B19)</f>
        <v>0</v>
      </c>
      <c r="R19" s="40">
        <f t="shared" si="1"/>
        <v>0</v>
      </c>
      <c r="S19" s="41">
        <f>SUMIFS('Отчет 09-15.03'!P:P,'Отчет 09-15.03'!C:C,"Продажи",'Отчет 09-15.03'!E:E,B19)</f>
        <v>0</v>
      </c>
      <c r="T19" s="42">
        <f>SUMIFS('Отчет 09-15.03'!P:P,'Отчет 09-15.03'!C:C,"Возвраты",'Отчет 09-15.03'!E:E,B19)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09-15.03'!P:P,'Отчет 09-15.03'!C:C,"Вознаграждение Ozon",'Отчет 09-15.03'!E:E,B19)</f>
        <v>0</v>
      </c>
      <c r="Y19" s="45">
        <f t="shared" si="4"/>
        <v>0</v>
      </c>
      <c r="Z19" s="42">
        <f>-SUMIFS('Отчет 09-15.03'!P:P,'Отчет 09-15.03'!C:C,"Услуги доставки",'Отчет 09-15.03'!E:E,B19)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1</v>
      </c>
      <c r="L20" s="36"/>
      <c r="M20" s="36"/>
      <c r="N20" s="37">
        <f t="shared" si="14"/>
        <v>0.14285714285714285</v>
      </c>
      <c r="O20" s="38">
        <f t="shared" si="15"/>
        <v>0</v>
      </c>
      <c r="P20" s="39">
        <f>SUMIFS('Отчет 09-15.03'!H:H,'Отчет 09-15.03'!D:D,"Выручка",'Отчет 09-15.03'!E:E,B20)</f>
        <v>0</v>
      </c>
      <c r="Q20" s="39">
        <f>SUMIFS('Отчет 09-15.03'!H:H,'Отчет 09-15.03'!D:D,"Возврат выручки",'Отчет 09-15.03'!E:E,B20)</f>
        <v>0</v>
      </c>
      <c r="R20" s="40">
        <f t="shared" si="1"/>
        <v>0</v>
      </c>
      <c r="S20" s="41">
        <f>SUMIFS('Отчет 09-15.03'!P:P,'Отчет 09-15.03'!C:C,"Продажи",'Отчет 09-15.03'!E:E,B20)</f>
        <v>0</v>
      </c>
      <c r="T20" s="42">
        <f>SUMIFS('Отчет 09-15.03'!P:P,'Отчет 09-15.03'!C:C,"Возвраты",'Отчет 09-15.03'!E:E,B20)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09-15.03'!P:P,'Отчет 09-15.03'!C:C,"Вознаграждение Ozon",'Отчет 09-15.03'!E:E,B20)</f>
        <v>0</v>
      </c>
      <c r="Y20" s="45">
        <f t="shared" si="4"/>
        <v>0</v>
      </c>
      <c r="Z20" s="42">
        <f>-SUMIFS('Отчет 09-15.03'!P:P,'Отчет 09-15.03'!C:C,"Услуги доставки",'Отчет 09-15.03'!E:E,B20)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09-15.03'!H:H,'Отчет 09-15.03'!D:D,"Выручка",'Отчет 09-15.03'!E:E,B21)</f>
        <v>0</v>
      </c>
      <c r="Q21" s="39">
        <f>SUMIFS('Отчет 09-15.03'!H:H,'Отчет 09-15.03'!D:D,"Возврат выручки",'Отчет 09-15.03'!E:E,B21)</f>
        <v>0</v>
      </c>
      <c r="R21" s="40">
        <f t="shared" si="1"/>
        <v>0</v>
      </c>
      <c r="S21" s="41">
        <f>SUMIFS('Отчет 09-15.03'!P:P,'Отчет 09-15.03'!C:C,"Продажи",'Отчет 09-15.03'!E:E,B21)</f>
        <v>0</v>
      </c>
      <c r="T21" s="42">
        <f>SUMIFS('Отчет 09-15.03'!P:P,'Отчет 09-15.03'!C:C,"Возвраты",'Отчет 09-15.03'!E:E,B21)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09-15.03'!P:P,'Отчет 09-15.03'!C:C,"Вознаграждение Ozon",'Отчет 09-15.03'!E:E,B21)</f>
        <v>0</v>
      </c>
      <c r="Y21" s="45">
        <f t="shared" si="4"/>
        <v>0</v>
      </c>
      <c r="Z21" s="42">
        <f>-SUMIFS('Отчет 09-15.03'!P:P,'Отчет 09-15.03'!C:C,"Услуги доставки",'Отчет 09-15.03'!E:E,B21)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09-15.03'!H:H,'Отчет 09-15.03'!D:D,"Выручка",'Отчет 09-15.03'!E:E,B22)</f>
        <v>0</v>
      </c>
      <c r="Q22" s="39">
        <f>SUMIFS('Отчет 09-15.03'!H:H,'Отчет 09-15.03'!D:D,"Возврат выручки",'Отчет 09-15.03'!E:E,B22)</f>
        <v>0</v>
      </c>
      <c r="R22" s="40">
        <f t="shared" si="1"/>
        <v>0</v>
      </c>
      <c r="S22" s="41">
        <f>SUMIFS('Отчет 09-15.03'!P:P,'Отчет 09-15.03'!C:C,"Продажи",'Отчет 09-15.03'!E:E,B22)</f>
        <v>0</v>
      </c>
      <c r="T22" s="42">
        <f>SUMIFS('Отчет 09-15.03'!P:P,'Отчет 09-15.03'!C:C,"Возвраты",'Отчет 09-15.03'!E:E,B22)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09-15.03'!P:P,'Отчет 09-15.03'!C:C,"Вознаграждение Ozon",'Отчет 09-15.03'!E:E,B22)</f>
        <v>0</v>
      </c>
      <c r="Y22" s="45">
        <f t="shared" si="4"/>
        <v>0</v>
      </c>
      <c r="Z22" s="42">
        <f>-SUMIFS('Отчет 09-15.03'!P:P,'Отчет 09-15.03'!C:C,"Услуги доставки",'Отчет 09-15.03'!E:E,B22)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09-15.03'!H:H,'Отчет 09-15.03'!D:D,"Выручка",'Отчет 09-15.03'!E:E,B23)</f>
        <v>0</v>
      </c>
      <c r="Q23" s="39">
        <f>SUMIFS('Отчет 09-15.03'!H:H,'Отчет 09-15.03'!D:D,"Возврат выручки",'Отчет 09-15.03'!E:E,B23)</f>
        <v>0</v>
      </c>
      <c r="R23" s="40">
        <f t="shared" si="1"/>
        <v>0</v>
      </c>
      <c r="S23" s="41">
        <f>SUMIFS('Отчет 09-15.03'!P:P,'Отчет 09-15.03'!C:C,"Продажи",'Отчет 09-15.03'!E:E,B23)</f>
        <v>0</v>
      </c>
      <c r="T23" s="42">
        <f>SUMIFS('Отчет 09-15.03'!P:P,'Отчет 09-15.03'!C:C,"Возвраты",'Отчет 09-15.03'!E:E,B23)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09-15.03'!P:P,'Отчет 09-15.03'!C:C,"Вознаграждение Ozon",'Отчет 09-15.03'!E:E,B23)</f>
        <v>0</v>
      </c>
      <c r="Y23" s="45">
        <f t="shared" si="4"/>
        <v>0</v>
      </c>
      <c r="Z23" s="42">
        <f>-SUMIFS('Отчет 09-15.03'!P:P,'Отчет 09-15.03'!C:C,"Услуги доставки",'Отчет 09-15.03'!E:E,B23)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09-15.03'!H:H,'Отчет 09-15.03'!D:D,"Выручка",'Отчет 09-15.03'!E:E,B24)</f>
        <v>0</v>
      </c>
      <c r="Q24" s="39">
        <f>SUMIFS('Отчет 09-15.03'!H:H,'Отчет 09-15.03'!D:D,"Возврат выручки",'Отчет 09-15.03'!E:E,B24)</f>
        <v>0</v>
      </c>
      <c r="R24" s="40">
        <f t="shared" si="1"/>
        <v>0</v>
      </c>
      <c r="S24" s="41">
        <f>SUMIFS('Отчет 09-15.03'!P:P,'Отчет 09-15.03'!C:C,"Продажи",'Отчет 09-15.03'!E:E,B24)</f>
        <v>0</v>
      </c>
      <c r="T24" s="42">
        <f>SUMIFS('Отчет 09-15.03'!P:P,'Отчет 09-15.03'!C:C,"Возвраты",'Отчет 09-15.03'!E:E,B24)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09-15.03'!P:P,'Отчет 09-15.03'!C:C,"Вознаграждение Ozon",'Отчет 09-15.03'!E:E,B24)</f>
        <v>0</v>
      </c>
      <c r="Y24" s="45">
        <f t="shared" si="4"/>
        <v>0</v>
      </c>
      <c r="Z24" s="42">
        <f>-SUMIFS('Отчет 09-15.03'!P:P,'Отчет 09-15.03'!C:C,"Услуги доставки",'Отчет 09-15.03'!E:E,B24)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2256.4047619047619</v>
      </c>
      <c r="AH25" s="58">
        <f t="shared" si="18"/>
        <v>447.87636363636369</v>
      </c>
      <c r="AI25" s="58">
        <f t="shared" si="18"/>
        <v>970.25404761904781</v>
      </c>
      <c r="AJ25" s="58">
        <f t="shared" si="18"/>
        <v>183.92764399704188</v>
      </c>
      <c r="AK25" s="58">
        <f t="shared" si="18"/>
        <v>526.37078350559136</v>
      </c>
      <c r="AL25" s="58">
        <f t="shared" si="18"/>
        <v>380.52170533321924</v>
      </c>
      <c r="AM25" s="59">
        <f t="shared" si="18"/>
        <v>0.21807912180146238</v>
      </c>
      <c r="AN25" s="59">
        <f t="shared" si="18"/>
        <v>2.8012428814087449</v>
      </c>
      <c r="AO25" s="60"/>
      <c r="AP25" s="61"/>
    </row>
    <row r="26" spans="1:52">
      <c r="A26" s="62" t="s">
        <v>60</v>
      </c>
      <c r="B26" s="63"/>
      <c r="C26" s="64">
        <f>SUM(C3:C24)</f>
        <v>4932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632948.69999999995</v>
      </c>
      <c r="J26" s="67"/>
      <c r="K26" s="64">
        <f>SUM(K3:K24)</f>
        <v>349</v>
      </c>
      <c r="L26" s="67"/>
      <c r="M26" s="67"/>
      <c r="N26" s="68"/>
      <c r="O26" s="69"/>
      <c r="P26" s="64">
        <f>SUM(P3:P24)</f>
        <v>151</v>
      </c>
      <c r="Q26" s="64">
        <f t="shared" ref="Q26:Z26" si="19">SUM(Q3:Q24)</f>
        <v>7</v>
      </c>
      <c r="R26" s="64">
        <f t="shared" si="19"/>
        <v>144</v>
      </c>
      <c r="S26" s="70">
        <f>SUM(S3:S24)</f>
        <v>390195.00000000006</v>
      </c>
      <c r="T26" s="64">
        <f t="shared" si="19"/>
        <v>-18400</v>
      </c>
      <c r="U26" s="64">
        <f t="shared" si="19"/>
        <v>371795.00000000006</v>
      </c>
      <c r="V26" s="71">
        <f t="shared" si="19"/>
        <v>0.71234238877403799</v>
      </c>
      <c r="W26" s="64">
        <f t="shared" si="19"/>
        <v>20433.059999999998</v>
      </c>
      <c r="X26" s="64">
        <f t="shared" si="19"/>
        <v>159871.85</v>
      </c>
      <c r="Y26" s="72">
        <f>IF(U26=0,0,X26/U26)</f>
        <v>0.42999999999999994</v>
      </c>
      <c r="Z26" s="64">
        <f t="shared" si="19"/>
        <v>31144.360000000022</v>
      </c>
      <c r="AA26" s="64">
        <f>SUM(AA3:AA24)</f>
        <v>66464.462724000012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1429.6569274217188</v>
      </c>
      <c r="AE26" s="74">
        <f t="shared" si="20"/>
        <v>92451.610348578281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2460799.9486896745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29</v>
      </c>
      <c r="D28" s="33"/>
      <c r="E28" s="33"/>
      <c r="F28" s="33"/>
      <c r="G28" s="34"/>
      <c r="H28" s="84">
        <v>672</v>
      </c>
      <c r="I28" s="54">
        <f t="shared" ref="I28:I46" si="21">C28*H28</f>
        <v>19488</v>
      </c>
      <c r="J28" s="36"/>
      <c r="K28" s="32">
        <v>23</v>
      </c>
      <c r="L28" s="36"/>
      <c r="M28" s="36"/>
      <c r="N28" s="37">
        <f t="shared" ref="N28:N47" si="22">K28/$O$1</f>
        <v>3.2857142857142856</v>
      </c>
      <c r="O28" s="38">
        <f t="shared" ref="O28:O47" si="23">R28/$O$1</f>
        <v>0.8571428571428571</v>
      </c>
      <c r="P28" s="39">
        <f>SUMIFS('Отчет 09-15.03'!H:H,'Отчет 09-15.03'!D:D,"Выручка",'Отчет 09-15.03'!E:E,B28)</f>
        <v>6</v>
      </c>
      <c r="Q28" s="39">
        <f>SUMIFS('Отчет 09-15.03'!H:H,'Отчет 09-15.03'!D:D,"Возврат выручки",'Отчет 09-15.03'!E:E,B28)</f>
        <v>0</v>
      </c>
      <c r="R28" s="40">
        <f t="shared" ref="R28:R47" si="24">P28-Q28</f>
        <v>6</v>
      </c>
      <c r="S28" s="41">
        <f>SUMIFS('Отчет 09-15.03'!P:P,'Отчет 09-15.03'!C:C,"Продажи",'Отчет 09-15.03'!E:E,B28)</f>
        <v>24000.000000000004</v>
      </c>
      <c r="T28" s="42">
        <f>SUMIFS('Отчет 09-15.03'!P:P,'Отчет 09-15.03'!C:C,"Возвраты",'Отчет 09-15.03'!E:E,B28)</f>
        <v>0</v>
      </c>
      <c r="U28" s="40">
        <f t="shared" ref="U28:U47" si="25">S28+T28</f>
        <v>24000.000000000004</v>
      </c>
      <c r="V28" s="43">
        <f t="shared" ref="V28:V47" si="26">U28/$U$51</f>
        <v>4.5982913515719454E-2</v>
      </c>
      <c r="W28" s="44">
        <f t="shared" ref="W28:W47" si="27">R28*H28</f>
        <v>4032</v>
      </c>
      <c r="X28" s="42">
        <f>-SUMIFS('Отчет 09-15.03'!P:P,'Отчет 09-15.03'!C:C,"Вознаграждение Ozon",'Отчет 09-15.03'!E:E,B28)</f>
        <v>10320</v>
      </c>
      <c r="Y28" s="45">
        <f t="shared" ref="Y28:Y47" si="28">IF(U28=0,0,X28/U28)</f>
        <v>0.42999999999999994</v>
      </c>
      <c r="Z28" s="42">
        <f>-SUMIFS('Отчет 09-15.03'!P:P,'Отчет 09-15.03'!C:C,"Услуги доставки",'Отчет 09-15.03'!E:E,B28)</f>
        <v>2131.4</v>
      </c>
      <c r="AA28" s="32">
        <v>9907.94</v>
      </c>
      <c r="AB28" s="55"/>
      <c r="AC28" s="42"/>
      <c r="AD28" s="46">
        <f t="shared" ref="AD28:AD47" si="29">U28*1%/$AE$1</f>
        <v>92.286787767778634</v>
      </c>
      <c r="AE28" s="47">
        <f t="shared" ref="AE28:AE47" si="30">U28-W28-X28-Z28-AA28-AB28-AC28-AD28</f>
        <v>-2483.6267877677751</v>
      </c>
      <c r="AF28" s="46"/>
      <c r="AG28" s="48">
        <f t="shared" ref="AG28:AG47" si="31">IF(R28=0,0,U28/R28)</f>
        <v>4000.0000000000005</v>
      </c>
      <c r="AH28" s="49">
        <f t="shared" ref="AH28:AH47" si="32">H28</f>
        <v>672</v>
      </c>
      <c r="AI28" s="49">
        <f t="shared" ref="AI28:AI47" si="33">IF(R28=0,0,X28/R28)</f>
        <v>1720</v>
      </c>
      <c r="AJ28" s="49">
        <f t="shared" ref="AJ28:AJ47" si="34">IF(P28=0,Z28/1,Z28/P28)</f>
        <v>355.23333333333335</v>
      </c>
      <c r="AK28" s="49">
        <f t="shared" ref="AK28:AK47" si="35">IF(P28=0,0,AA28/P28)</f>
        <v>1651.3233333333335</v>
      </c>
      <c r="AL28" s="49">
        <f t="array" ref="AL28">_xlfn.IFS(R28=0,AE28,R28&lt;0,AE28/-R28,R28&gt;0,AE28/R28)</f>
        <v>-413.93779796129587</v>
      </c>
      <c r="AM28" s="50">
        <f t="shared" ref="AM28:AM47" si="36">IF(AG28=0,0,AL28/AG28)</f>
        <v>-0.10348444949032395</v>
      </c>
      <c r="AN28" s="51">
        <f t="shared" ref="AN28:AN47" si="37">IF(AH28=0,0,AL28/AH28)</f>
        <v>-0.61597886601383312</v>
      </c>
      <c r="AP28" s="53">
        <f t="shared" ref="AP28:AP47" si="38">AL28*C28</f>
        <v>-12004.196140877581</v>
      </c>
    </row>
    <row r="29" spans="1:52">
      <c r="A29" s="30">
        <v>2774708622</v>
      </c>
      <c r="B29" s="31" t="s">
        <v>62</v>
      </c>
      <c r="C29" s="32">
        <v>57</v>
      </c>
      <c r="D29" s="33"/>
      <c r="E29" s="33"/>
      <c r="F29" s="33"/>
      <c r="G29" s="34"/>
      <c r="H29" s="84">
        <v>627</v>
      </c>
      <c r="I29" s="54">
        <f t="shared" si="21"/>
        <v>35739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09-15.03'!H:H,'Отчет 09-15.03'!D:D,"Выручка",'Отчет 09-15.03'!E:E,B29)</f>
        <v>0</v>
      </c>
      <c r="Q29" s="39">
        <f>SUMIFS('Отчет 09-15.03'!H:H,'Отчет 09-15.03'!D:D,"Возврат выручки",'Отчет 09-15.03'!E:E,B29)</f>
        <v>0</v>
      </c>
      <c r="R29" s="40">
        <f t="shared" si="24"/>
        <v>0</v>
      </c>
      <c r="S29" s="41">
        <f>SUMIFS('Отчет 09-15.03'!P:P,'Отчет 09-15.03'!C:C,"Продажи",'Отчет 09-15.03'!E:E,B29)</f>
        <v>0</v>
      </c>
      <c r="T29" s="42">
        <f>SUMIFS('Отчет 09-15.03'!P:P,'Отчет 09-15.03'!C:C,"Возвраты",'Отчет 09-15.03'!E:E,B29)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09-15.03'!P:P,'Отчет 09-15.03'!C:C,"Вознаграждение Ozon",'Отчет 09-15.03'!E:E,B29)</f>
        <v>0</v>
      </c>
      <c r="Y29" s="45">
        <f t="shared" si="28"/>
        <v>0</v>
      </c>
      <c r="Z29" s="42">
        <f>-SUMIFS('Отчет 09-15.03'!P:P,'Отчет 09-15.03'!C:C,"Услуги доставки",'Отчет 09-15.03'!E:E,B29)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46</v>
      </c>
      <c r="D30" s="33"/>
      <c r="E30" s="33"/>
      <c r="F30" s="33"/>
      <c r="G30" s="34"/>
      <c r="H30" s="84">
        <v>627</v>
      </c>
      <c r="I30" s="54">
        <f t="shared" si="21"/>
        <v>28842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09-15.03'!H:H,'Отчет 09-15.03'!D:D,"Выручка",'Отчет 09-15.03'!E:E,B30)</f>
        <v>1</v>
      </c>
      <c r="Q30" s="39">
        <f>SUMIFS('Отчет 09-15.03'!H:H,'Отчет 09-15.03'!D:D,"Возврат выручки",'Отчет 09-15.03'!E:E,B30)</f>
        <v>0</v>
      </c>
      <c r="R30" s="40">
        <f t="shared" si="24"/>
        <v>1</v>
      </c>
      <c r="S30" s="41">
        <f>SUMIFS('Отчет 09-15.03'!P:P,'Отчет 09-15.03'!C:C,"Продажи",'Отчет 09-15.03'!E:E,B30)</f>
        <v>4000</v>
      </c>
      <c r="T30" s="42">
        <f>SUMIFS('Отчет 09-15.03'!P:P,'Отчет 09-15.03'!C:C,"Возвраты",'Отчет 09-15.03'!E:E,B30)</f>
        <v>0</v>
      </c>
      <c r="U30" s="40">
        <f t="shared" si="25"/>
        <v>4000</v>
      </c>
      <c r="V30" s="43">
        <f t="shared" si="26"/>
        <v>7.6638189192865741E-3</v>
      </c>
      <c r="W30" s="44">
        <f t="shared" si="27"/>
        <v>627</v>
      </c>
      <c r="X30" s="42">
        <f>-SUMIFS('Отчет 09-15.03'!P:P,'Отчет 09-15.03'!C:C,"Вознаграждение Ozon",'Отчет 09-15.03'!E:E,B30)</f>
        <v>1720</v>
      </c>
      <c r="Y30" s="45">
        <f t="shared" si="28"/>
        <v>0.43</v>
      </c>
      <c r="Z30" s="42">
        <f>-SUMIFS('Отчет 09-15.03'!P:P,'Отчет 09-15.03'!C:C,"Услуги доставки",'Отчет 09-15.03'!E:E,B30)</f>
        <v>381.92</v>
      </c>
      <c r="AA30" s="32">
        <v>0</v>
      </c>
      <c r="AB30" s="55"/>
      <c r="AC30" s="42"/>
      <c r="AD30" s="46">
        <f t="shared" si="29"/>
        <v>15.381131294629769</v>
      </c>
      <c r="AE30" s="47">
        <f t="shared" si="30"/>
        <v>1255.6988687053702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</v>
      </c>
      <c r="AJ30" s="49">
        <f t="shared" si="34"/>
        <v>381.92</v>
      </c>
      <c r="AK30" s="49">
        <f t="shared" si="35"/>
        <v>0</v>
      </c>
      <c r="AL30" s="49">
        <f t="array" ref="AL30">_xlfn.IFS(R30=0,AE30,R30&lt;0,AE30/-R30,R30&gt;0,AE30/R30)</f>
        <v>1255.6988687053702</v>
      </c>
      <c r="AM30" s="50">
        <f t="shared" si="36"/>
        <v>0.31392471717634252</v>
      </c>
      <c r="AN30" s="51">
        <f t="shared" si="37"/>
        <v>2.0027095194663</v>
      </c>
      <c r="AP30" s="53">
        <f t="shared" si="38"/>
        <v>57762.14796044703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-0.14285714285714285</v>
      </c>
      <c r="P31" s="39">
        <f>SUMIFS('Отчет 09-15.03'!H:H,'Отчет 09-15.03'!D:D,"Выручка",'Отчет 09-15.03'!E:E,B31)</f>
        <v>0</v>
      </c>
      <c r="Q31" s="39">
        <f>SUMIFS('Отчет 09-15.03'!H:H,'Отчет 09-15.03'!D:D,"Возврат выручки",'Отчет 09-15.03'!E:E,B31)</f>
        <v>1</v>
      </c>
      <c r="R31" s="40">
        <f t="shared" si="24"/>
        <v>-1</v>
      </c>
      <c r="S31" s="41">
        <f>SUMIFS('Отчет 09-15.03'!P:P,'Отчет 09-15.03'!C:C,"Продажи",'Отчет 09-15.03'!E:E,B31)</f>
        <v>0</v>
      </c>
      <c r="T31" s="42">
        <f>SUMIFS('Отчет 09-15.03'!P:P,'Отчет 09-15.03'!C:C,"Возвраты",'Отчет 09-15.03'!E:E,B31)</f>
        <v>-4200</v>
      </c>
      <c r="U31" s="40">
        <f t="shared" si="25"/>
        <v>-4200</v>
      </c>
      <c r="V31" s="43">
        <f t="shared" si="26"/>
        <v>-8.047009865250903E-3</v>
      </c>
      <c r="W31" s="44">
        <f t="shared" si="27"/>
        <v>-567</v>
      </c>
      <c r="X31" s="42">
        <f>-SUMIFS('Отчет 09-15.03'!P:P,'Отчет 09-15.03'!C:C,"Вознаграждение Ozon",'Отчет 09-15.03'!E:E,B31)</f>
        <v>-1806</v>
      </c>
      <c r="Y31" s="45">
        <f t="shared" si="28"/>
        <v>0.43</v>
      </c>
      <c r="Z31" s="42">
        <f>-SUMIFS('Отчет 09-15.03'!P:P,'Отчет 09-15.03'!C:C,"Услуги доставки",'Отчет 09-15.03'!E:E,B31)</f>
        <v>0</v>
      </c>
      <c r="AA31" s="32">
        <v>0</v>
      </c>
      <c r="AB31" s="55"/>
      <c r="AC31" s="42"/>
      <c r="AD31" s="46">
        <f t="shared" si="29"/>
        <v>-16.150187859361257</v>
      </c>
      <c r="AE31" s="47">
        <f t="shared" si="30"/>
        <v>-1810.8498121406387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-1810.8498121406387</v>
      </c>
      <c r="AM31" s="50">
        <f t="shared" si="36"/>
        <v>-0.43115471717634257</v>
      </c>
      <c r="AN31" s="51">
        <f t="shared" si="37"/>
        <v>-3.1937386457506856</v>
      </c>
      <c r="AP31" s="53">
        <f t="shared" si="38"/>
        <v>-25351.897369968941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09-15.03'!H:H,'Отчет 09-15.03'!D:D,"Выручка",'Отчет 09-15.03'!E:E,B32)</f>
        <v>0</v>
      </c>
      <c r="Q32" s="39">
        <f>SUMIFS('Отчет 09-15.03'!H:H,'Отчет 09-15.03'!D:D,"Возврат выручки",'Отчет 09-15.03'!E:E,B32)</f>
        <v>0</v>
      </c>
      <c r="R32" s="40">
        <f t="shared" si="24"/>
        <v>0</v>
      </c>
      <c r="S32" s="41">
        <f>SUMIFS('Отчет 09-15.03'!P:P,'Отчет 09-15.03'!C:C,"Продажи",'Отчет 09-15.03'!E:E,B32)</f>
        <v>0</v>
      </c>
      <c r="T32" s="42">
        <f>SUMIFS('Отчет 09-15.03'!P:P,'Отчет 09-15.03'!C:C,"Возвраты",'Отчет 09-15.03'!E:E,B32)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09-15.03'!P:P,'Отчет 09-15.03'!C:C,"Вознаграждение Ozon",'Отчет 09-15.03'!E:E,B32)</f>
        <v>0</v>
      </c>
      <c r="Y32" s="45">
        <f t="shared" si="28"/>
        <v>0</v>
      </c>
      <c r="Z32" s="42">
        <f>-SUMIFS('Отчет 09-15.03'!P:P,'Отчет 09-15.03'!C:C,"Услуги доставки",'Отчет 09-15.03'!E:E,B32)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3</v>
      </c>
      <c r="L33" s="36"/>
      <c r="M33" s="36"/>
      <c r="N33" s="37">
        <f t="shared" si="22"/>
        <v>0.42857142857142855</v>
      </c>
      <c r="O33" s="38">
        <f t="shared" si="23"/>
        <v>0.7142857142857143</v>
      </c>
      <c r="P33" s="39">
        <f>SUMIFS('Отчет 09-15.03'!H:H,'Отчет 09-15.03'!D:D,"Выручка",'Отчет 09-15.03'!E:E,B33)</f>
        <v>5</v>
      </c>
      <c r="Q33" s="39">
        <f>SUMIFS('Отчет 09-15.03'!H:H,'Отчет 09-15.03'!D:D,"Возврат выручки",'Отчет 09-15.03'!E:E,B33)</f>
        <v>0</v>
      </c>
      <c r="R33" s="40">
        <f t="shared" si="24"/>
        <v>5</v>
      </c>
      <c r="S33" s="41">
        <f>SUMIFS('Отчет 09-15.03'!P:P,'Отчет 09-15.03'!C:C,"Продажи",'Отчет 09-15.03'!E:E,B33)</f>
        <v>16474</v>
      </c>
      <c r="T33" s="42">
        <f>SUMIFS('Отчет 09-15.03'!P:P,'Отчет 09-15.03'!C:C,"Возвраты",'Отчет 09-15.03'!E:E,B33)</f>
        <v>0</v>
      </c>
      <c r="U33" s="40">
        <f t="shared" si="25"/>
        <v>16474</v>
      </c>
      <c r="V33" s="43">
        <f t="shared" si="26"/>
        <v>3.1563438219081759E-2</v>
      </c>
      <c r="W33" s="44">
        <f t="shared" si="27"/>
        <v>3285</v>
      </c>
      <c r="X33" s="42">
        <f>-SUMIFS('Отчет 09-15.03'!P:P,'Отчет 09-15.03'!C:C,"Вознаграждение Ozon",'Отчет 09-15.03'!E:E,B33)</f>
        <v>7083.82</v>
      </c>
      <c r="Y33" s="45">
        <f t="shared" si="28"/>
        <v>0.43</v>
      </c>
      <c r="Z33" s="42">
        <f>-SUMIFS('Отчет 09-15.03'!P:P,'Отчет 09-15.03'!C:C,"Услуги доставки",'Отчет 09-15.03'!E:E,B33)</f>
        <v>1269.2300000000002</v>
      </c>
      <c r="AA33" s="32">
        <v>0</v>
      </c>
      <c r="AB33" s="55"/>
      <c r="AC33" s="42"/>
      <c r="AD33" s="46">
        <f t="shared" si="29"/>
        <v>63.347189236932707</v>
      </c>
      <c r="AE33" s="47">
        <f t="shared" si="30"/>
        <v>4772.6028107630673</v>
      </c>
      <c r="AF33" s="46"/>
      <c r="AG33" s="48">
        <f t="shared" si="31"/>
        <v>3294.8</v>
      </c>
      <c r="AH33" s="49">
        <f t="shared" si="32"/>
        <v>657</v>
      </c>
      <c r="AI33" s="49">
        <f t="shared" si="33"/>
        <v>1416.7639999999999</v>
      </c>
      <c r="AJ33" s="49">
        <f t="shared" si="34"/>
        <v>253.84600000000006</v>
      </c>
      <c r="AK33" s="49">
        <f t="shared" si="35"/>
        <v>0</v>
      </c>
      <c r="AL33" s="49">
        <f t="array" ref="AL33">_xlfn.IFS(R33=0,AE33,R33&lt;0,AE33/-R33,R33&gt;0,AE33/R33)</f>
        <v>954.52056215261348</v>
      </c>
      <c r="AM33" s="50">
        <f t="shared" si="36"/>
        <v>0.28970516029883858</v>
      </c>
      <c r="AN33" s="51">
        <f t="shared" si="37"/>
        <v>1.4528471265640996</v>
      </c>
      <c r="AP33" s="53">
        <f t="shared" si="38"/>
        <v>2863.5616864578406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09-15.03'!H:H,'Отчет 09-15.03'!D:D,"Выручка",'Отчет 09-15.03'!E:E,B34)</f>
        <v>0</v>
      </c>
      <c r="Q34" s="39">
        <f>SUMIFS('Отчет 09-15.03'!H:H,'Отчет 09-15.03'!D:D,"Возврат выручки",'Отчет 09-15.03'!E:E,B34)</f>
        <v>0</v>
      </c>
      <c r="R34" s="40">
        <f t="shared" si="24"/>
        <v>0</v>
      </c>
      <c r="S34" s="41">
        <f>SUMIFS('Отчет 09-15.03'!P:P,'Отчет 09-15.03'!C:C,"Продажи",'Отчет 09-15.03'!E:E,B34)</f>
        <v>0</v>
      </c>
      <c r="T34" s="42">
        <f>SUMIFS('Отчет 09-15.03'!P:P,'Отчет 09-15.03'!C:C,"Возвраты",'Отчет 09-15.03'!E:E,B34)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09-15.03'!P:P,'Отчет 09-15.03'!C:C,"Вознаграждение Ozon",'Отчет 09-15.03'!E:E,B34)</f>
        <v>0</v>
      </c>
      <c r="Y34" s="45">
        <f t="shared" si="28"/>
        <v>0</v>
      </c>
      <c r="Z34" s="42">
        <f>-SUMIFS('Отчет 09-15.03'!P:P,'Отчет 09-15.03'!C:C,"Услуги доставки",'Отчет 09-15.03'!E:E,B34)</f>
        <v>284.7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-284.7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284.7</v>
      </c>
      <c r="AK34" s="49">
        <f t="shared" si="35"/>
        <v>0</v>
      </c>
      <c r="AL34" s="49">
        <f t="array" ref="AL34">_xlfn.IFS(R34=0,AE34,R34&lt;0,AE34/-R34,R34&gt;0,AE34/R34)</f>
        <v>-284.7</v>
      </c>
      <c r="AM34" s="50">
        <f t="shared" si="36"/>
        <v>0</v>
      </c>
      <c r="AN34" s="51">
        <f t="shared" si="37"/>
        <v>-0.47688442211055276</v>
      </c>
      <c r="AP34" s="53">
        <f t="shared" si="38"/>
        <v>-9395.1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09-15.03'!H:H,'Отчет 09-15.03'!D:D,"Выручка",'Отчет 09-15.03'!E:E,B35)</f>
        <v>0</v>
      </c>
      <c r="Q35" s="39">
        <f>SUMIFS('Отчет 09-15.03'!H:H,'Отчет 09-15.03'!D:D,"Возврат выручки",'Отчет 09-15.03'!E:E,B35)</f>
        <v>0</v>
      </c>
      <c r="R35" s="40">
        <f t="shared" si="24"/>
        <v>0</v>
      </c>
      <c r="S35" s="41">
        <f>SUMIFS('Отчет 09-15.03'!P:P,'Отчет 09-15.03'!C:C,"Продажи",'Отчет 09-15.03'!E:E,B35)</f>
        <v>0</v>
      </c>
      <c r="T35" s="42">
        <f>SUMIFS('Отчет 09-15.03'!P:P,'Отчет 09-15.03'!C:C,"Возвраты",'Отчет 09-15.03'!E:E,B35)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09-15.03'!P:P,'Отчет 09-15.03'!C:C,"Вознаграждение Ozon",'Отчет 09-15.03'!E:E,B35)</f>
        <v>0</v>
      </c>
      <c r="Y35" s="45">
        <f t="shared" si="28"/>
        <v>0</v>
      </c>
      <c r="Z35" s="42">
        <f>-SUMIFS('Отчет 09-15.03'!P:P,'Отчет 09-15.03'!C:C,"Услуги доставки",'Отчет 09-15.03'!E:E,B35)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13</v>
      </c>
      <c r="D36" s="33"/>
      <c r="E36" s="33"/>
      <c r="F36" s="33"/>
      <c r="G36" s="34"/>
      <c r="H36" s="84">
        <v>552</v>
      </c>
      <c r="I36" s="54">
        <f t="shared" si="21"/>
        <v>7176</v>
      </c>
      <c r="J36" s="36"/>
      <c r="K36" s="32">
        <v>4</v>
      </c>
      <c r="L36" s="36"/>
      <c r="M36" s="36"/>
      <c r="N36" s="37">
        <f t="shared" si="22"/>
        <v>0.5714285714285714</v>
      </c>
      <c r="O36" s="38">
        <f t="shared" si="23"/>
        <v>0.2857142857142857</v>
      </c>
      <c r="P36" s="39">
        <f>SUMIFS('Отчет 09-15.03'!H:H,'Отчет 09-15.03'!D:D,"Выручка",'Отчет 09-15.03'!E:E,B36)</f>
        <v>2</v>
      </c>
      <c r="Q36" s="39">
        <f>SUMIFS('Отчет 09-15.03'!H:H,'Отчет 09-15.03'!D:D,"Возврат выручки",'Отчет 09-15.03'!E:E,B36)</f>
        <v>0</v>
      </c>
      <c r="R36" s="40">
        <f t="shared" si="24"/>
        <v>2</v>
      </c>
      <c r="S36" s="41">
        <f>SUMIFS('Отчет 09-15.03'!P:P,'Отчет 09-15.03'!C:C,"Продажи",'Отчет 09-15.03'!E:E,B36)</f>
        <v>8016</v>
      </c>
      <c r="T36" s="42">
        <f>SUMIFS('Отчет 09-15.03'!P:P,'Отчет 09-15.03'!C:C,"Возвраты",'Отчет 09-15.03'!E:E,B36)</f>
        <v>0</v>
      </c>
      <c r="U36" s="40">
        <f t="shared" si="25"/>
        <v>8016</v>
      </c>
      <c r="V36" s="43">
        <f t="shared" si="26"/>
        <v>1.5358293114250295E-2</v>
      </c>
      <c r="W36" s="44">
        <f t="shared" si="27"/>
        <v>1104</v>
      </c>
      <c r="X36" s="42">
        <f>-SUMIFS('Отчет 09-15.03'!P:P,'Отчет 09-15.03'!C:C,"Вознаграждение Ozon",'Отчет 09-15.03'!E:E,B36)</f>
        <v>3446.88</v>
      </c>
      <c r="Y36" s="45">
        <f t="shared" si="28"/>
        <v>0.43</v>
      </c>
      <c r="Z36" s="42">
        <f>-SUMIFS('Отчет 09-15.03'!P:P,'Отчет 09-15.03'!C:C,"Услуги доставки",'Отчет 09-15.03'!E:E,B36)</f>
        <v>626.6</v>
      </c>
      <c r="AA36" s="32">
        <v>0</v>
      </c>
      <c r="AB36" s="55"/>
      <c r="AC36" s="42"/>
      <c r="AD36" s="46">
        <f t="shared" si="29"/>
        <v>30.823787114438058</v>
      </c>
      <c r="AE36" s="47">
        <f t="shared" si="30"/>
        <v>2807.6962128855621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313.3</v>
      </c>
      <c r="AK36" s="49">
        <f t="shared" si="35"/>
        <v>0</v>
      </c>
      <c r="AL36" s="49">
        <f t="array" ref="AL36">_xlfn.IFS(R36=0,AE36,R36&lt;0,AE36/-R36,R36&gt;0,AE36/R36)</f>
        <v>1403.848106442781</v>
      </c>
      <c r="AM36" s="50">
        <f t="shared" si="36"/>
        <v>0.35026150360348829</v>
      </c>
      <c r="AN36" s="51">
        <f t="shared" si="37"/>
        <v>2.5432030913818497</v>
      </c>
      <c r="AP36" s="53">
        <f t="shared" si="38"/>
        <v>18250.025383756154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</v>
      </c>
      <c r="P37" s="39">
        <f>SUMIFS('Отчет 09-15.03'!H:H,'Отчет 09-15.03'!D:D,"Выручка",'Отчет 09-15.03'!E:E,B37)</f>
        <v>0</v>
      </c>
      <c r="Q37" s="39">
        <f>SUMIFS('Отчет 09-15.03'!H:H,'Отчет 09-15.03'!D:D,"Возврат выручки",'Отчет 09-15.03'!E:E,B37)</f>
        <v>0</v>
      </c>
      <c r="R37" s="40">
        <f t="shared" si="24"/>
        <v>0</v>
      </c>
      <c r="S37" s="41">
        <f>SUMIFS('Отчет 09-15.03'!P:P,'Отчет 09-15.03'!C:C,"Продажи",'Отчет 09-15.03'!E:E,B37)</f>
        <v>0</v>
      </c>
      <c r="T37" s="42">
        <f>SUMIFS('Отчет 09-15.03'!P:P,'Отчет 09-15.03'!C:C,"Возвраты",'Отчет 09-15.03'!E:E,B37)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09-15.03'!P:P,'Отчет 09-15.03'!C:C,"Вознаграждение Ozon",'Отчет 09-15.03'!E:E,B37)</f>
        <v>0</v>
      </c>
      <c r="Y37" s="45">
        <f t="shared" si="28"/>
        <v>0</v>
      </c>
      <c r="Z37" s="42">
        <f>-SUMIFS('Отчет 09-15.03'!P:P,'Отчет 09-15.03'!C:C,"Услуги доставки",'Отчет 09-15.03'!E:E,B37)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-341.64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2</v>
      </c>
      <c r="L38" s="36"/>
      <c r="M38" s="36"/>
      <c r="N38" s="37">
        <f t="shared" si="22"/>
        <v>0.2857142857142857</v>
      </c>
      <c r="O38" s="38">
        <f t="shared" si="23"/>
        <v>0.14285714285714285</v>
      </c>
      <c r="P38" s="39">
        <f>SUMIFS('Отчет 09-15.03'!H:H,'Отчет 09-15.03'!D:D,"Выручка",'Отчет 09-15.03'!E:E,B38)</f>
        <v>1</v>
      </c>
      <c r="Q38" s="39">
        <f>SUMIFS('Отчет 09-15.03'!H:H,'Отчет 09-15.03'!D:D,"Возврат выручки",'Отчет 09-15.03'!E:E,B38)</f>
        <v>0</v>
      </c>
      <c r="R38" s="40">
        <f t="shared" si="24"/>
        <v>1</v>
      </c>
      <c r="S38" s="41">
        <f>SUMIFS('Отчет 09-15.03'!P:P,'Отчет 09-15.03'!C:C,"Продажи",'Отчет 09-15.03'!E:E,B38)</f>
        <v>6500</v>
      </c>
      <c r="T38" s="42">
        <f>SUMIFS('Отчет 09-15.03'!P:P,'Отчет 09-15.03'!C:C,"Возвраты",'Отчет 09-15.03'!E:E,B38)</f>
        <v>0</v>
      </c>
      <c r="U38" s="40">
        <f t="shared" si="25"/>
        <v>6500</v>
      </c>
      <c r="V38" s="43">
        <f t="shared" si="26"/>
        <v>1.2453705743840682E-2</v>
      </c>
      <c r="W38" s="44">
        <f t="shared" si="27"/>
        <v>687</v>
      </c>
      <c r="X38" s="42">
        <f>-SUMIFS('Отчет 09-15.03'!P:P,'Отчет 09-15.03'!C:C,"Вознаграждение Ozon",'Отчет 09-15.03'!E:E,B38)</f>
        <v>2795</v>
      </c>
      <c r="Y38" s="45">
        <f t="shared" si="28"/>
        <v>0.43</v>
      </c>
      <c r="Z38" s="42">
        <f>-SUMIFS('Отчет 09-15.03'!P:P,'Отчет 09-15.03'!C:C,"Услуги доставки",'Отчет 09-15.03'!E:E,B38)</f>
        <v>286.10000000000002</v>
      </c>
      <c r="AA38" s="32">
        <v>0</v>
      </c>
      <c r="AB38" s="55"/>
      <c r="AC38" s="42"/>
      <c r="AD38" s="46">
        <f t="shared" si="29"/>
        <v>24.994338353773376</v>
      </c>
      <c r="AE38" s="47">
        <f t="shared" si="30"/>
        <v>2706.9056616462267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286.10000000000002</v>
      </c>
      <c r="AK38" s="49">
        <f t="shared" si="35"/>
        <v>0</v>
      </c>
      <c r="AL38" s="49">
        <f t="array" ref="AL38">_xlfn.IFS(R38=0,AE38,R38&lt;0,AE38/-R38,R38&gt;0,AE38/R38)</f>
        <v>2706.9056616462267</v>
      </c>
      <c r="AM38" s="50">
        <f t="shared" si="36"/>
        <v>0.41644702486865026</v>
      </c>
      <c r="AN38" s="51">
        <f t="shared" si="37"/>
        <v>3.9401829136044055</v>
      </c>
      <c r="AP38" s="53">
        <f t="shared" si="38"/>
        <v>13534.528308231133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09-15.03'!H:H,'Отчет 09-15.03'!D:D,"Выручка",'Отчет 09-15.03'!E:E,B39)</f>
        <v>1</v>
      </c>
      <c r="Q39" s="39">
        <f>SUMIFS('Отчет 09-15.03'!H:H,'Отчет 09-15.03'!D:D,"Возврат выручки",'Отчет 09-15.03'!E:E,B39)</f>
        <v>1</v>
      </c>
      <c r="R39" s="40">
        <f t="shared" si="24"/>
        <v>0</v>
      </c>
      <c r="S39" s="41">
        <f>SUMIFS('Отчет 09-15.03'!P:P,'Отчет 09-15.03'!C:C,"Продажи",'Отчет 09-15.03'!E:E,B39)</f>
        <v>4438</v>
      </c>
      <c r="T39" s="42">
        <f>SUMIFS('Отчет 09-15.03'!P:P,'Отчет 09-15.03'!C:C,"Возвраты",'Отчет 09-15.03'!E:E,B39)</f>
        <v>-4438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09-15.03'!P:P,'Отчет 09-15.03'!C:C,"Вознаграждение Ozon",'Отчет 09-15.03'!E:E,B39)</f>
        <v>0</v>
      </c>
      <c r="Y39" s="45">
        <f t="shared" si="28"/>
        <v>0</v>
      </c>
      <c r="Z39" s="42">
        <f>-SUMIFS('Отчет 09-15.03'!P:P,'Отчет 09-15.03'!C:C,"Услуги доставки",'Отчет 09-15.03'!E:E,B39)</f>
        <v>338.12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-338.12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338.12</v>
      </c>
      <c r="AK39" s="49">
        <f t="shared" si="35"/>
        <v>0</v>
      </c>
      <c r="AL39" s="49">
        <f t="array" ref="AL39">_xlfn.IFS(R39=0,AE39,R39&lt;0,AE39/-R39,R39&gt;0,AE39/R39)</f>
        <v>-338.12</v>
      </c>
      <c r="AM39" s="50">
        <f t="shared" si="36"/>
        <v>0</v>
      </c>
      <c r="AN39" s="51">
        <f t="shared" si="37"/>
        <v>-0.56636515912897822</v>
      </c>
      <c r="AP39" s="53">
        <f t="shared" si="38"/>
        <v>-5071.8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09-15.03'!H:H,'Отчет 09-15.03'!D:D,"Выручка",'Отчет 09-15.03'!E:E,B40)</f>
        <v>0</v>
      </c>
      <c r="Q40" s="39">
        <f>SUMIFS('Отчет 09-15.03'!H:H,'Отчет 09-15.03'!D:D,"Возврат выручки",'Отчет 09-15.03'!E:E,B40)</f>
        <v>0</v>
      </c>
      <c r="R40" s="40">
        <f t="shared" si="24"/>
        <v>0</v>
      </c>
      <c r="S40" s="41">
        <f>SUMIFS('Отчет 09-15.03'!P:P,'Отчет 09-15.03'!C:C,"Продажи",'Отчет 09-15.03'!E:E,B40)</f>
        <v>0</v>
      </c>
      <c r="T40" s="42">
        <f>SUMIFS('Отчет 09-15.03'!P:P,'Отчет 09-15.03'!C:C,"Возвраты",'Отчет 09-15.03'!E:E,B40)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09-15.03'!P:P,'Отчет 09-15.03'!C:C,"Вознаграждение Ozon",'Отчет 09-15.03'!E:E,B40)</f>
        <v>0</v>
      </c>
      <c r="Y40" s="45">
        <f t="shared" si="28"/>
        <v>0</v>
      </c>
      <c r="Z40" s="42">
        <f>-SUMIFS('Отчет 09-15.03'!P:P,'Отчет 09-15.03'!C:C,"Услуги доставки",'Отчет 09-15.03'!E:E,B40)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09-15.03'!H:H,'Отчет 09-15.03'!D:D,"Выручка",'Отчет 09-15.03'!E:E,B41)</f>
        <v>0</v>
      </c>
      <c r="Q41" s="39">
        <f>SUMIFS('Отчет 09-15.03'!H:H,'Отчет 09-15.03'!D:D,"Возврат выручки",'Отчет 09-15.03'!E:E,B41)</f>
        <v>0</v>
      </c>
      <c r="R41" s="40">
        <f t="shared" si="24"/>
        <v>0</v>
      </c>
      <c r="S41" s="41">
        <f>SUMIFS('Отчет 09-15.03'!P:P,'Отчет 09-15.03'!C:C,"Продажи",'Отчет 09-15.03'!E:E,B41)</f>
        <v>0</v>
      </c>
      <c r="T41" s="42">
        <f>SUMIFS('Отчет 09-15.03'!P:P,'Отчет 09-15.03'!C:C,"Возвраты",'Отчет 09-15.03'!E:E,B41)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09-15.03'!P:P,'Отчет 09-15.03'!C:C,"Вознаграждение Ozon",'Отчет 09-15.03'!E:E,B41)</f>
        <v>0</v>
      </c>
      <c r="Y41" s="45">
        <f t="shared" si="28"/>
        <v>0</v>
      </c>
      <c r="Z41" s="42">
        <f>-SUMIFS('Отчет 09-15.03'!P:P,'Отчет 09-15.03'!C:C,"Услуги доставки",'Отчет 09-15.03'!E:E,B41)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09-15.03'!H:H,'Отчет 09-15.03'!D:D,"Выручка",'Отчет 09-15.03'!E:E,B42)</f>
        <v>0</v>
      </c>
      <c r="Q42" s="39">
        <f>SUMIFS('Отчет 09-15.03'!H:H,'Отчет 09-15.03'!D:D,"Возврат выручки",'Отчет 09-15.03'!E:E,B42)</f>
        <v>0</v>
      </c>
      <c r="R42" s="40">
        <f t="shared" si="24"/>
        <v>0</v>
      </c>
      <c r="S42" s="41">
        <f>SUMIFS('Отчет 09-15.03'!P:P,'Отчет 09-15.03'!C:C,"Продажи",'Отчет 09-15.03'!E:E,B42)</f>
        <v>0</v>
      </c>
      <c r="T42" s="42">
        <f>SUMIFS('Отчет 09-15.03'!P:P,'Отчет 09-15.03'!C:C,"Возвраты",'Отчет 09-15.03'!E:E,B42)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09-15.03'!P:P,'Отчет 09-15.03'!C:C,"Вознаграждение Ozon",'Отчет 09-15.03'!E:E,B42)</f>
        <v>0</v>
      </c>
      <c r="Y42" s="45">
        <f t="shared" si="28"/>
        <v>0</v>
      </c>
      <c r="Z42" s="42">
        <f>-SUMIFS('Отчет 09-15.03'!P:P,'Отчет 09-15.03'!C:C,"Услуги доставки",'Отчет 09-15.03'!E:E,B42)</f>
        <v>170.82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-170.82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170.82</v>
      </c>
      <c r="AK42" s="49">
        <f t="shared" si="35"/>
        <v>0</v>
      </c>
      <c r="AL42" s="49">
        <f t="array" ref="AL42">_xlfn.IFS(R42=0,AE42,R42&lt;0,AE42/-R42,R42&gt;0,AE42/R42)</f>
        <v>-170.82</v>
      </c>
      <c r="AM42" s="50">
        <f t="shared" si="36"/>
        <v>0</v>
      </c>
      <c r="AN42" s="51">
        <f t="shared" si="37"/>
        <v>-0.26607476635514016</v>
      </c>
      <c r="AP42" s="53">
        <f t="shared" si="38"/>
        <v>-2220.66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09-15.03'!H:H,'Отчет 09-15.03'!D:D,"Выручка",'Отчет 09-15.03'!E:E,B43)</f>
        <v>0</v>
      </c>
      <c r="Q43" s="39">
        <f>SUMIFS('Отчет 09-15.03'!H:H,'Отчет 09-15.03'!D:D,"Возврат выручки",'Отчет 09-15.03'!E:E,B43)</f>
        <v>0</v>
      </c>
      <c r="R43" s="40">
        <f t="shared" si="24"/>
        <v>0</v>
      </c>
      <c r="S43" s="41">
        <f>SUMIFS('Отчет 09-15.03'!P:P,'Отчет 09-15.03'!C:C,"Продажи",'Отчет 09-15.03'!E:E,B43)</f>
        <v>0</v>
      </c>
      <c r="T43" s="42">
        <f>SUMIFS('Отчет 09-15.03'!P:P,'Отчет 09-15.03'!C:C,"Возвраты",'Отчет 09-15.03'!E:E,B43)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09-15.03'!P:P,'Отчет 09-15.03'!C:C,"Вознаграждение Ozon",'Отчет 09-15.03'!E:E,B43)</f>
        <v>0</v>
      </c>
      <c r="Y43" s="45">
        <f t="shared" si="28"/>
        <v>0</v>
      </c>
      <c r="Z43" s="42">
        <f>-SUMIFS('Отчет 09-15.03'!P:P,'Отчет 09-15.03'!C:C,"Услуги доставки",'Отчет 09-15.03'!E:E,B43)</f>
        <v>56.94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-56.94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56.94</v>
      </c>
      <c r="AK43" s="49">
        <f t="shared" si="35"/>
        <v>0</v>
      </c>
      <c r="AL43" s="49">
        <f t="array" ref="AL43">_xlfn.IFS(R43=0,AE43,R43&lt;0,AE43/-R43,R43&gt;0,AE43/R43)</f>
        <v>-56.94</v>
      </c>
      <c r="AM43" s="50">
        <f t="shared" si="36"/>
        <v>0</v>
      </c>
      <c r="AN43" s="51">
        <f t="shared" si="37"/>
        <v>-8.8691588785046724E-2</v>
      </c>
      <c r="AP43" s="53">
        <f t="shared" si="38"/>
        <v>-854.09999999999991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4</v>
      </c>
      <c r="L44" s="36"/>
      <c r="M44" s="36"/>
      <c r="N44" s="37">
        <f t="shared" si="22"/>
        <v>0.5714285714285714</v>
      </c>
      <c r="O44" s="38">
        <f t="shared" si="23"/>
        <v>0</v>
      </c>
      <c r="P44" s="39">
        <f>SUMIFS('Отчет 09-15.03'!H:H,'Отчет 09-15.03'!D:D,"Выручка",'Отчет 09-15.03'!E:E,B44)</f>
        <v>1</v>
      </c>
      <c r="Q44" s="39">
        <f>SUMIFS('Отчет 09-15.03'!H:H,'Отчет 09-15.03'!D:D,"Возврат выручки",'Отчет 09-15.03'!E:E,B44)</f>
        <v>1</v>
      </c>
      <c r="R44" s="40">
        <f t="shared" si="24"/>
        <v>0</v>
      </c>
      <c r="S44" s="41">
        <f>SUMIFS('Отчет 09-15.03'!P:P,'Отчет 09-15.03'!C:C,"Продажи",'Отчет 09-15.03'!E:E,B44)</f>
        <v>6500</v>
      </c>
      <c r="T44" s="42">
        <f>SUMIFS('Отчет 09-15.03'!P:P,'Отчет 09-15.03'!C:C,"Возвраты",'Отчет 09-15.03'!E:E,B44)</f>
        <v>-6500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09-15.03'!P:P,'Отчет 09-15.03'!C:C,"Вознаграждение Ozon",'Отчет 09-15.03'!E:E,B44)</f>
        <v>0</v>
      </c>
      <c r="Y44" s="45">
        <f t="shared" si="28"/>
        <v>0</v>
      </c>
      <c r="Z44" s="42">
        <f>-SUMIFS('Отчет 09-15.03'!P:P,'Отчет 09-15.03'!C:C,"Услуги доставки",'Отчет 09-15.03'!E:E,B44)</f>
        <v>912.44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-912.44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912.44</v>
      </c>
      <c r="AK44" s="49">
        <f t="shared" si="35"/>
        <v>0</v>
      </c>
      <c r="AL44" s="49">
        <f t="array" ref="AL44">_xlfn.IFS(R44=0,AE44,R44&lt;0,AE44/-R44,R44&gt;0,AE44/R44)</f>
        <v>-912.44</v>
      </c>
      <c r="AM44" s="50">
        <f t="shared" si="36"/>
        <v>0</v>
      </c>
      <c r="AN44" s="51">
        <f t="shared" si="37"/>
        <v>-1.328151382823872</v>
      </c>
      <c r="AP44" s="53">
        <f t="shared" si="38"/>
        <v>-25548.32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12</v>
      </c>
      <c r="L45" s="36"/>
      <c r="M45" s="36"/>
      <c r="N45" s="37">
        <f t="shared" si="22"/>
        <v>1.7142857142857142</v>
      </c>
      <c r="O45" s="38">
        <f t="shared" si="23"/>
        <v>1.1428571428571428</v>
      </c>
      <c r="P45" s="39">
        <f>SUMIFS('Отчет 09-15.03'!H:H,'Отчет 09-15.03'!D:D,"Выручка",'Отчет 09-15.03'!E:E,B45)</f>
        <v>8</v>
      </c>
      <c r="Q45" s="39">
        <f>SUMIFS('Отчет 09-15.03'!H:H,'Отчет 09-15.03'!D:D,"Возврат выручки",'Отчет 09-15.03'!E:E,B45)</f>
        <v>0</v>
      </c>
      <c r="R45" s="40">
        <f t="shared" si="24"/>
        <v>8</v>
      </c>
      <c r="S45" s="41">
        <f>SUMIFS('Отчет 09-15.03'!P:P,'Отчет 09-15.03'!C:C,"Продажи",'Отчет 09-15.03'!E:E,B45)</f>
        <v>52000.000000000015</v>
      </c>
      <c r="T45" s="42">
        <f>SUMIFS('Отчет 09-15.03'!P:P,'Отчет 09-15.03'!C:C,"Возвраты",'Отчет 09-15.03'!E:E,B45)</f>
        <v>0</v>
      </c>
      <c r="U45" s="40">
        <f t="shared" si="25"/>
        <v>52000.000000000015</v>
      </c>
      <c r="V45" s="43">
        <f t="shared" si="26"/>
        <v>9.9629645950725487E-2</v>
      </c>
      <c r="W45" s="44">
        <f t="shared" si="27"/>
        <v>5496</v>
      </c>
      <c r="X45" s="42">
        <f>-SUMIFS('Отчет 09-15.03'!P:P,'Отчет 09-15.03'!C:C,"Вознаграждение Ozon",'Отчет 09-15.03'!E:E,B45)</f>
        <v>22360</v>
      </c>
      <c r="Y45" s="45">
        <f t="shared" si="28"/>
        <v>0.42999999999999988</v>
      </c>
      <c r="Z45" s="42">
        <f>-SUMIFS('Отчет 09-15.03'!P:P,'Отчет 09-15.03'!C:C,"Услуги доставки",'Отчет 09-15.03'!E:E,B45)</f>
        <v>3324.8500000000004</v>
      </c>
      <c r="AA45" s="32">
        <v>18645.740000000002</v>
      </c>
      <c r="AB45" s="55"/>
      <c r="AC45" s="42"/>
      <c r="AD45" s="46">
        <f t="shared" si="29"/>
        <v>199.95470683018704</v>
      </c>
      <c r="AE45" s="47">
        <f t="shared" si="30"/>
        <v>1973.4552931698274</v>
      </c>
      <c r="AF45" s="46"/>
      <c r="AG45" s="48">
        <f t="shared" si="31"/>
        <v>6500.0000000000018</v>
      </c>
      <c r="AH45" s="49">
        <f t="shared" si="32"/>
        <v>687</v>
      </c>
      <c r="AI45" s="49">
        <f t="shared" si="33"/>
        <v>2795</v>
      </c>
      <c r="AJ45" s="49">
        <f t="shared" si="34"/>
        <v>415.60625000000005</v>
      </c>
      <c r="AK45" s="49">
        <f t="shared" si="35"/>
        <v>2330.7175000000002</v>
      </c>
      <c r="AL45" s="49">
        <f t="array" ref="AL45">_xlfn.IFS(R45=0,AE45,R45&lt;0,AE45/-R45,R45&gt;0,AE45/R45)</f>
        <v>246.68191164622843</v>
      </c>
      <c r="AM45" s="50">
        <f t="shared" si="36"/>
        <v>3.795106333018898E-2</v>
      </c>
      <c r="AN45" s="51">
        <f t="shared" si="37"/>
        <v>0.35907119599159887</v>
      </c>
      <c r="AP45" s="53">
        <f t="shared" si="38"/>
        <v>1233.4095582311422</v>
      </c>
    </row>
    <row r="46" spans="1:42">
      <c r="A46" s="30">
        <v>2774718796</v>
      </c>
      <c r="B46" s="31" t="s">
        <v>79</v>
      </c>
      <c r="C46" s="32">
        <v>11</v>
      </c>
      <c r="D46" s="33"/>
      <c r="E46" s="33"/>
      <c r="F46" s="33"/>
      <c r="G46" s="34"/>
      <c r="H46" s="84">
        <v>552</v>
      </c>
      <c r="I46" s="54">
        <f t="shared" si="21"/>
        <v>6072</v>
      </c>
      <c r="J46" s="36"/>
      <c r="K46" s="32">
        <v>23</v>
      </c>
      <c r="L46" s="36"/>
      <c r="M46" s="36"/>
      <c r="N46" s="37">
        <f t="shared" si="22"/>
        <v>3.2857142857142856</v>
      </c>
      <c r="O46" s="38">
        <f t="shared" si="23"/>
        <v>1.4285714285714286</v>
      </c>
      <c r="P46" s="39">
        <f>SUMIFS('Отчет 09-15.03'!H:H,'Отчет 09-15.03'!D:D,"Выручка",'Отчет 09-15.03'!E:E,B46)</f>
        <v>10</v>
      </c>
      <c r="Q46" s="39">
        <f>SUMIFS('Отчет 09-15.03'!H:H,'Отчет 09-15.03'!D:D,"Возврат выручки",'Отчет 09-15.03'!E:E,B46)</f>
        <v>0</v>
      </c>
      <c r="R46" s="40">
        <f t="shared" si="24"/>
        <v>10</v>
      </c>
      <c r="S46" s="41">
        <f>SUMIFS('Отчет 09-15.03'!P:P,'Отчет 09-15.03'!C:C,"Продажи",'Отчет 09-15.03'!E:E,B46)</f>
        <v>43348</v>
      </c>
      <c r="T46" s="42">
        <f>SUMIFS('Отчет 09-15.03'!P:P,'Отчет 09-15.03'!C:C,"Возвраты",'Отчет 09-15.03'!E:E,B46)</f>
        <v>0</v>
      </c>
      <c r="U46" s="40">
        <f t="shared" si="25"/>
        <v>43348</v>
      </c>
      <c r="V46" s="43">
        <f t="shared" si="26"/>
        <v>8.3052805628308607E-2</v>
      </c>
      <c r="W46" s="44">
        <f t="shared" si="27"/>
        <v>5520</v>
      </c>
      <c r="X46" s="42">
        <f>-SUMIFS('Отчет 09-15.03'!P:P,'Отчет 09-15.03'!C:C,"Вознаграждение Ozon",'Отчет 09-15.03'!E:E,B46)</f>
        <v>18639.64</v>
      </c>
      <c r="Y46" s="45">
        <f t="shared" si="28"/>
        <v>0.43</v>
      </c>
      <c r="Z46" s="42">
        <f>-SUMIFS('Отчет 09-15.03'!P:P,'Отчет 09-15.03'!C:C,"Услуги доставки",'Отчет 09-15.03'!E:E,B46)</f>
        <v>3261.5800000000008</v>
      </c>
      <c r="AA46" s="32">
        <v>9012.09</v>
      </c>
      <c r="AB46" s="55"/>
      <c r="AC46" s="42"/>
      <c r="AD46" s="46">
        <f t="shared" si="29"/>
        <v>166.68531983990283</v>
      </c>
      <c r="AE46" s="47">
        <f t="shared" si="30"/>
        <v>6748.0046801600956</v>
      </c>
      <c r="AF46" s="46"/>
      <c r="AG46" s="48">
        <f t="shared" si="31"/>
        <v>4334.8</v>
      </c>
      <c r="AH46" s="49">
        <f t="shared" si="32"/>
        <v>552</v>
      </c>
      <c r="AI46" s="49">
        <f t="shared" si="33"/>
        <v>1863.9639999999999</v>
      </c>
      <c r="AJ46" s="49">
        <f t="shared" si="34"/>
        <v>326.15800000000007</v>
      </c>
      <c r="AK46" s="49">
        <f t="shared" si="35"/>
        <v>901.20900000000006</v>
      </c>
      <c r="AL46" s="49">
        <f t="array" ref="AL46">_xlfn.IFS(R46=0,AE46,R46&lt;0,AE46/-R46,R46&gt;0,AE46/R46)</f>
        <v>674.80046801600952</v>
      </c>
      <c r="AM46" s="50">
        <f t="shared" si="36"/>
        <v>0.15567049645104952</v>
      </c>
      <c r="AN46" s="51">
        <f t="shared" si="37"/>
        <v>1.2224646159710317</v>
      </c>
      <c r="AP46" s="53">
        <f t="shared" si="38"/>
        <v>7422.8051481761049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09-15.03'!H:H,'Отчет 09-15.03'!D:D,"Выручка",'Отчет 09-15.03'!E:E,B47)</f>
        <v>0</v>
      </c>
      <c r="Q47" s="39">
        <f>SUMIFS('Отчет 09-15.03'!H:H,'Отчет 09-15.03'!D:D,"Возврат выручки",'Отчет 09-15.03'!E:E,B47)</f>
        <v>0</v>
      </c>
      <c r="R47" s="40">
        <f t="shared" si="24"/>
        <v>0</v>
      </c>
      <c r="S47" s="41">
        <f>SUMIFS('Отчет 09-15.03'!P:P,'Отчет 09-15.03'!C:C,"Продажи",'Отчет 09-15.03'!E:E,B47)</f>
        <v>0</v>
      </c>
      <c r="T47" s="42">
        <f>SUMIFS('Отчет 09-15.03'!P:P,'Отчет 09-15.03'!C:C,"Возвраты",'Отчет 09-15.03'!E:E,B47)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09-15.03'!P:P,'Отчет 09-15.03'!C:C,"Вознаграждение Ozon",'Отчет 09-15.03'!E:E,B47)</f>
        <v>0</v>
      </c>
      <c r="Y47" s="45">
        <f t="shared" si="28"/>
        <v>0</v>
      </c>
      <c r="Z47" s="42">
        <f>-SUMIFS('Отчет 09-15.03'!P:P,'Отчет 09-15.03'!C:C,"Услуги доставки",'Отчет 09-15.03'!E:E,B47)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-3416.3999999999996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4604.7000000000007</v>
      </c>
      <c r="AH48" s="86">
        <f t="shared" si="39"/>
        <v>617.25</v>
      </c>
      <c r="AI48" s="86">
        <f t="shared" si="39"/>
        <v>1980.021</v>
      </c>
      <c r="AJ48" s="86">
        <f t="shared" si="39"/>
        <v>316.91597023809527</v>
      </c>
      <c r="AK48" s="86">
        <f t="shared" si="39"/>
        <v>1627.7499444444445</v>
      </c>
      <c r="AL48" s="86">
        <f t="shared" si="39"/>
        <v>194.20053123381962</v>
      </c>
      <c r="AM48" s="87">
        <f t="shared" si="39"/>
        <v>0.12866509988273644</v>
      </c>
      <c r="AN48" s="87">
        <f t="shared" si="39"/>
        <v>0.29374804961461781</v>
      </c>
      <c r="AO48" s="60"/>
      <c r="AP48" s="61"/>
    </row>
    <row r="49" spans="1:42">
      <c r="A49" s="88" t="s">
        <v>81</v>
      </c>
      <c r="B49" s="89"/>
      <c r="C49" s="90">
        <f>SUM(C28:C47)</f>
        <v>373</v>
      </c>
      <c r="D49" s="91"/>
      <c r="E49" s="91"/>
      <c r="F49" s="91"/>
      <c r="G49" s="91"/>
      <c r="H49" s="92"/>
      <c r="I49" s="90">
        <f>SUM(I28:I47)</f>
        <v>229701</v>
      </c>
      <c r="J49" s="93"/>
      <c r="K49" s="90">
        <f>SUM(K28:K47)</f>
        <v>81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3</v>
      </c>
      <c r="R49" s="96">
        <f t="shared" si="40"/>
        <v>32</v>
      </c>
      <c r="S49" s="90">
        <f t="shared" si="40"/>
        <v>165276</v>
      </c>
      <c r="T49" s="90">
        <f t="shared" si="40"/>
        <v>-15138</v>
      </c>
      <c r="U49" s="96">
        <f t="shared" si="40"/>
        <v>150138</v>
      </c>
      <c r="V49" s="97">
        <f t="shared" si="40"/>
        <v>0.28765761122596201</v>
      </c>
      <c r="W49" s="90">
        <f t="shared" si="40"/>
        <v>20184</v>
      </c>
      <c r="X49" s="90">
        <f t="shared" si="40"/>
        <v>64559.34</v>
      </c>
      <c r="Y49" s="98">
        <f>IF(U49=0,0,X49/U49)</f>
        <v>0.43</v>
      </c>
      <c r="Z49" s="90">
        <f>SUM(Z28:Z47)</f>
        <v>13386.340000000002</v>
      </c>
      <c r="AA49" s="339">
        <f>AA51-AA26</f>
        <v>38590.547275999983</v>
      </c>
      <c r="AB49" s="90">
        <f>SUM(AB28:AB47)</f>
        <v>0</v>
      </c>
      <c r="AC49" s="90">
        <f>SUM(AC28:AC47)</f>
        <v>0</v>
      </c>
      <c r="AD49" s="96">
        <f>SUM(AD28:AD47)</f>
        <v>577.3230725782812</v>
      </c>
      <c r="AE49" s="90">
        <f>SUM(AE28:AE47)</f>
        <v>13865.226927421734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16862.36453445287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37565.770000000004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5305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862649.7</v>
      </c>
      <c r="J51" s="118">
        <f>J26+J49</f>
        <v>0</v>
      </c>
      <c r="K51" s="118">
        <f>K26+K49</f>
        <v>430</v>
      </c>
      <c r="L51" s="119"/>
      <c r="M51" s="119"/>
      <c r="N51" s="119"/>
      <c r="O51" s="119"/>
      <c r="P51" s="120">
        <f t="shared" ref="P51:X51" si="41">P26+P49</f>
        <v>186</v>
      </c>
      <c r="Q51" s="118">
        <f t="shared" si="41"/>
        <v>10</v>
      </c>
      <c r="R51" s="121">
        <f>R26-R49</f>
        <v>112</v>
      </c>
      <c r="S51" s="118">
        <f t="shared" si="41"/>
        <v>555471</v>
      </c>
      <c r="T51" s="118">
        <f t="shared" si="41"/>
        <v>-33538</v>
      </c>
      <c r="U51" s="121">
        <f t="shared" si="41"/>
        <v>521933.00000000006</v>
      </c>
      <c r="V51" s="122">
        <f t="shared" si="41"/>
        <v>1</v>
      </c>
      <c r="W51" s="118">
        <f t="shared" si="41"/>
        <v>40617.06</v>
      </c>
      <c r="X51" s="118">
        <f t="shared" si="41"/>
        <v>224431.19</v>
      </c>
      <c r="Y51" s="123">
        <f>X51/U51</f>
        <v>0.42999999999999994</v>
      </c>
      <c r="Z51" s="118">
        <f>Z26+Z49</f>
        <v>44530.700000000026</v>
      </c>
      <c r="AA51" s="124">
        <v>105055.01</v>
      </c>
      <c r="AB51" s="125"/>
      <c r="AC51" s="125">
        <f>SUM(AC3:AC47)</f>
        <v>0</v>
      </c>
      <c r="AD51" s="118">
        <f>AD26+AD49</f>
        <v>2006.98</v>
      </c>
      <c r="AE51" s="126">
        <f>AE26+AE49</f>
        <v>106316.83727600002</v>
      </c>
      <c r="AF51" s="127"/>
      <c r="AG51" s="128"/>
      <c r="AH51" s="129"/>
      <c r="AI51" s="129"/>
      <c r="AJ51" s="129"/>
      <c r="AK51" s="129">
        <f>AA52/P51</f>
        <v>559.30232647311834</v>
      </c>
      <c r="AL51" s="129"/>
      <c r="AM51" s="129"/>
      <c r="AN51" s="130"/>
      <c r="AP51" s="126">
        <f>SUM(AP3:AP47)</f>
        <v>4938462.2619138025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104030.23272400002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1024.8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-2.2724000021071333E-2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37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{152AD452-AD0D-42D8-AAD7-48C64F1AD287}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{AFFB81BB-6362-4BC1-BC5F-0D9BCC8B585A}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{75C72F2C-5E54-4BD9-B9AE-76E984288114}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{DC2197C1-B699-4C1B-B564-5C0AEBC01D67}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{6D2481FB-600C-4797-856F-3E630ED40ABF}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{D7402279-05A0-4D1E-BBA0-740BE369BDDC}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{661A49AE-D9CF-4B5C-B108-140ADDA208B0}</x14:id>
        </ext>
      </extLst>
    </cfRule>
  </conditionalFormatting>
  <conditionalFormatting sqref="P50">
    <cfRule type="cellIs" dxfId="236" priority="31" operator="greaterThan">
      <formula>120</formula>
    </cfRule>
  </conditionalFormatting>
  <conditionalFormatting sqref="Q50">
    <cfRule type="cellIs" dxfId="235" priority="30" operator="greaterThan">
      <formula>120</formula>
    </cfRule>
  </conditionalFormatting>
  <conditionalFormatting sqref="R50">
    <cfRule type="cellIs" dxfId="234" priority="29" operator="greaterThan">
      <formula>120</formula>
    </cfRule>
  </conditionalFormatting>
  <conditionalFormatting sqref="S50">
    <cfRule type="cellIs" dxfId="233" priority="28" operator="greaterThan">
      <formula>120</formula>
    </cfRule>
  </conditionalFormatting>
  <conditionalFormatting sqref="T50">
    <cfRule type="cellIs" dxfId="232" priority="27" operator="greaterThan">
      <formula>120</formula>
    </cfRule>
  </conditionalFormatting>
  <conditionalFormatting sqref="U50">
    <cfRule type="cellIs" dxfId="231" priority="26" operator="greaterThan">
      <formula>120</formula>
    </cfRule>
  </conditionalFormatting>
  <conditionalFormatting sqref="W50">
    <cfRule type="cellIs" dxfId="230" priority="25" operator="greaterThan">
      <formula>120</formula>
    </cfRule>
  </conditionalFormatting>
  <conditionalFormatting sqref="X50">
    <cfRule type="cellIs" dxfId="229" priority="24" operator="greaterThan">
      <formula>120</formula>
    </cfRule>
  </conditionalFormatting>
  <conditionalFormatting sqref="Z50">
    <cfRule type="cellIs" dxfId="228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{0F633821-1076-40B7-96B1-69E31CB352D8}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{8B8765B5-11B4-452E-AE73-5D9FB83C4DF0}</x14:id>
        </ext>
      </extLst>
    </cfRule>
  </conditionalFormatting>
  <conditionalFormatting sqref="J8:J9">
    <cfRule type="cellIs" dxfId="227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{2015F867-8745-4D08-A898-A3FA099D3FF9}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{D66D4387-0A0B-4280-AEF1-65C736811E36}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{548FB469-8235-4E60-B538-951B35A1F4D7}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{CBB95A17-9394-4BE0-9C93-09DB079801BA}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{4EB4BD97-20B1-447B-A11E-D71554F27F93}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{1880B842-ECD9-499D-87E6-637136EB48F0}</x14:id>
        </ext>
      </extLst>
    </cfRule>
  </conditionalFormatting>
  <conditionalFormatting sqref="N50">
    <cfRule type="cellIs" dxfId="226" priority="13" operator="between">
      <formula>0.000001</formula>
      <formula>25</formula>
    </cfRule>
  </conditionalFormatting>
  <conditionalFormatting sqref="V1 V52:V1048576">
    <cfRule type="cellIs" dxfId="22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{F07816D4-FD37-44AE-B889-DC4F85C51BB0}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{56479031-5B4C-4BE2-8478-0E722431D10B}</x14:id>
        </ext>
      </extLst>
    </cfRule>
  </conditionalFormatting>
  <conditionalFormatting sqref="V50">
    <cfRule type="cellIs" dxfId="22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{40468F74-C9C1-483D-AFD4-7D5785F63767}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{DF206B48-13AE-4054-9778-E920D1DD4D8C}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{BD107706-1581-4F03-8EFA-6D8E25C87CAB}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{C4D15E49-FD25-428F-AC1C-8FFCC1BB34B0}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{2B0158C5-C36E-45B3-9CFC-5DA70B878EF8}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{C55AEE74-75EE-4784-9B58-76A95F5C0270}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{5BB6CF19-416F-4A38-8AEC-221A5086A7A5}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{4160B80D-44C2-4B50-A903-D4EA1A4594DE}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AD452-AD0D-42D8-AAD7-48C64F1AD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AFFB81BB-6362-4BC1-BC5F-0D9BCC8B5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5C72F2C-5E54-4BD9-B9AE-76E984288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C2197C1-B699-4C1B-B564-5C0AEBC01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D2481FB-600C-4797-856F-3E630ED4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D7402279-05A0-4D1E-BBA0-740BE369BD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61A49AE-D9CF-4B5C-B108-140ADDA20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F633821-1076-40B7-96B1-69E31CB35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8765B5-11B4-452E-AE73-5D9FB83C4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15F867-8745-4D08-A898-A3FA099D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66D4387-0A0B-4280-AEF1-65C736811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48FB469-8235-4E60-B538-951B35A1F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BB95A17-9394-4BE0-9C93-09DB079801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EB4BD97-20B1-447B-A11E-D71554F27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880B842-ECD9-499D-87E6-637136EB4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07816D4-FD37-44AE-B889-DC4F85C51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6479031-5B4C-4BE2-8478-0E722431D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0468F74-C9C1-483D-AFD4-7D5785F63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F206B48-13AE-4054-9778-E920D1DD4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D107706-1581-4F03-8EFA-6D8E25C87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4D15E49-FD25-428F-AC1C-8FFCC1BB3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B0158C5-C36E-45B3-9CFC-5DA70B878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55AEE74-75EE-4784-9B58-76A95F5C0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BB6CF19-416F-4A38-8AEC-221A5086A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160B80D-44C2-4B50-A903-D4EA1A45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142175+1044</f>
        <v>143219</v>
      </c>
      <c r="AE1" s="325">
        <f>U51/AD1</f>
        <v>2.4189318456350066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630</v>
      </c>
      <c r="D3" s="33"/>
      <c r="E3" s="33"/>
      <c r="F3" s="33"/>
      <c r="G3" s="34"/>
      <c r="H3" s="35">
        <v>142.97999999999999</v>
      </c>
      <c r="I3" s="33">
        <f t="shared" ref="I3:I24" si="0">C3*H3</f>
        <v>90077.4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>
        <v>18679.687878999997</v>
      </c>
      <c r="AB3" s="42"/>
      <c r="AC3" s="42"/>
      <c r="AD3" s="46">
        <f>U3*1%/$AE$1</f>
        <v>380.53986583419203</v>
      </c>
      <c r="AE3" s="47">
        <f t="shared" ref="AE3:AE24" si="5">U3-W3-X3-Z3-AA3-AB3-AC3-AD3</f>
        <v>18536.642255165778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478.9663558717948</v>
      </c>
      <c r="AL3" s="49">
        <f>_xlfn.IFS(R3=0,AE3,R3&lt;0,AE3/-R3,R3&gt;0,AE3/R3)</f>
        <v>514.90672931016047</v>
      </c>
      <c r="AM3" s="50">
        <f t="shared" ref="AM3:AM24" si="11">IF(AG3=0,0,AL3/AG3)</f>
        <v>0.20137579853520673</v>
      </c>
      <c r="AN3" s="51">
        <f t="shared" ref="AN3:AN24" si="12">IF(AH3=0,0,AL3/AH3)</f>
        <v>3.6012500301451986</v>
      </c>
      <c r="AP3" s="53">
        <f t="shared" ref="AP3:AP24" si="13">AL3*C3</f>
        <v>324391.2394654011</v>
      </c>
    </row>
    <row r="4" spans="1:42">
      <c r="A4" s="30">
        <v>2638638550</v>
      </c>
      <c r="B4" s="31" t="s">
        <v>39</v>
      </c>
      <c r="C4" s="32">
        <v>465</v>
      </c>
      <c r="D4" s="33"/>
      <c r="E4" s="33"/>
      <c r="F4" s="33"/>
      <c r="G4" s="34"/>
      <c r="H4" s="35">
        <v>123.09</v>
      </c>
      <c r="I4" s="33">
        <f t="shared" si="0"/>
        <v>57236.85</v>
      </c>
      <c r="J4" s="36"/>
      <c r="K4" s="32">
        <v>10</v>
      </c>
      <c r="L4" s="36"/>
      <c r="M4" s="36"/>
      <c r="N4" s="37">
        <f t="shared" ref="N4:N24" si="14">K4/$O$1</f>
        <v>1.4285714285714286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>
        <v>3241.4449399999999</v>
      </c>
      <c r="AB4" s="42"/>
      <c r="AC4" s="42"/>
      <c r="AD4" s="46">
        <f t="shared" ref="AD4:AD24" si="17">U4*1%/$AE$1</f>
        <v>32.324184801276999</v>
      </c>
      <c r="AE4" s="47">
        <f t="shared" si="5"/>
        <v>-300.06912480127704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1080.4816466666666</v>
      </c>
      <c r="AL4" s="49">
        <f t="array" ref="AL4">_xlfn.IFS(R4=0,AE4,R4&lt;0,AE4/-R4,R4&gt;0,AE4/R4)</f>
        <v>-100.02304160042569</v>
      </c>
      <c r="AM4" s="50">
        <f t="shared" si="11"/>
        <v>-3.8376918378472576E-2</v>
      </c>
      <c r="AN4" s="51">
        <f t="shared" si="12"/>
        <v>-0.81260087416057913</v>
      </c>
      <c r="AP4" s="53">
        <f t="shared" si="13"/>
        <v>-46510.714344197942</v>
      </c>
    </row>
    <row r="5" spans="1:42">
      <c r="A5" s="30">
        <v>2638691131</v>
      </c>
      <c r="B5" s="31" t="s">
        <v>40</v>
      </c>
      <c r="C5" s="32">
        <v>492</v>
      </c>
      <c r="D5" s="33"/>
      <c r="E5" s="33"/>
      <c r="F5" s="33"/>
      <c r="G5" s="34"/>
      <c r="H5" s="35">
        <v>123.09</v>
      </c>
      <c r="I5" s="54">
        <f t="shared" si="0"/>
        <v>60560.28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>
        <v>3058.79925</v>
      </c>
      <c r="AB5" s="55"/>
      <c r="AC5" s="42"/>
      <c r="AD5" s="46">
        <f t="shared" si="17"/>
        <v>10.955248717660064</v>
      </c>
      <c r="AE5" s="47">
        <f t="shared" si="5"/>
        <v>-2117.2944987176602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3058.79925</v>
      </c>
      <c r="AL5" s="49">
        <f t="array" ref="AL5">_xlfn.IFS(R5=0,AE5,R5&lt;0,AE5/-R5,R5&gt;0,AE5/R5)</f>
        <v>-2117.2944987176602</v>
      </c>
      <c r="AM5" s="50">
        <f t="shared" si="11"/>
        <v>-0.79897905611987174</v>
      </c>
      <c r="AN5" s="51">
        <f t="shared" si="12"/>
        <v>-17.201190175624827</v>
      </c>
      <c r="AP5" s="53">
        <f t="shared" si="13"/>
        <v>-1041708.8933690888</v>
      </c>
    </row>
    <row r="6" spans="1:42">
      <c r="A6" s="30">
        <v>2638382749</v>
      </c>
      <c r="B6" s="31" t="s">
        <v>41</v>
      </c>
      <c r="C6" s="32">
        <v>1002</v>
      </c>
      <c r="D6" s="33"/>
      <c r="E6" s="33"/>
      <c r="F6" s="33"/>
      <c r="G6" s="34"/>
      <c r="H6" s="35">
        <v>123.09</v>
      </c>
      <c r="I6" s="54">
        <f t="shared" si="0"/>
        <v>123336.18000000001</v>
      </c>
      <c r="J6" s="36"/>
      <c r="K6" s="32">
        <v>20</v>
      </c>
      <c r="L6" s="36"/>
      <c r="M6" s="36"/>
      <c r="N6" s="37">
        <f t="shared" si="14"/>
        <v>2.8571428571428572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>
        <v>6589.5</v>
      </c>
      <c r="AB6" s="55"/>
      <c r="AC6" s="42"/>
      <c r="AD6" s="46">
        <f t="shared" si="17"/>
        <v>96.53021039900473</v>
      </c>
      <c r="AE6" s="47">
        <f t="shared" si="5"/>
        <v>3461.4597896009968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658.95</v>
      </c>
      <c r="AL6" s="49">
        <f t="array" ref="AL6">_xlfn.IFS(R6=0,AE6,R6&lt;0,AE6/-R6,R6&gt;0,AE6/R6)</f>
        <v>384.60664328899963</v>
      </c>
      <c r="AM6" s="50">
        <f t="shared" si="11"/>
        <v>0.14824238927627392</v>
      </c>
      <c r="AN6" s="51">
        <f t="shared" si="12"/>
        <v>3.1245969882931157</v>
      </c>
      <c r="AP6" s="53">
        <f t="shared" si="13"/>
        <v>385375.85657557764</v>
      </c>
    </row>
    <row r="7" spans="1:42">
      <c r="A7" s="30">
        <v>2638569317</v>
      </c>
      <c r="B7" s="31" t="s">
        <v>42</v>
      </c>
      <c r="C7" s="32">
        <v>785</v>
      </c>
      <c r="D7" s="33"/>
      <c r="E7" s="33"/>
      <c r="F7" s="33"/>
      <c r="G7" s="34"/>
      <c r="H7" s="35">
        <v>117.24</v>
      </c>
      <c r="I7" s="54">
        <f t="shared" si="0"/>
        <v>92033.4</v>
      </c>
      <c r="J7" s="36"/>
      <c r="K7" s="32">
        <v>10</v>
      </c>
      <c r="L7" s="36"/>
      <c r="M7" s="36"/>
      <c r="N7" s="37">
        <f t="shared" si="14"/>
        <v>1.4285714285714286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>
        <v>4895.4492260000006</v>
      </c>
      <c r="AB7" s="55"/>
      <c r="AC7" s="42"/>
      <c r="AD7" s="46">
        <f t="shared" si="17"/>
        <v>85.574961681344661</v>
      </c>
      <c r="AE7" s="47">
        <f t="shared" si="5"/>
        <v>4005.3458123186574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611.93115325000008</v>
      </c>
      <c r="AL7" s="49">
        <f t="array" ref="AL7">_xlfn.IFS(R7=0,AE7,R7&lt;0,AE7/-R7,R7&gt;0,AE7/R7)</f>
        <v>500.66822653983218</v>
      </c>
      <c r="AM7" s="50">
        <f t="shared" si="11"/>
        <v>0.19349496677867911</v>
      </c>
      <c r="AN7" s="51">
        <f t="shared" si="12"/>
        <v>4.2704557023185963</v>
      </c>
      <c r="AP7" s="53">
        <f t="shared" si="13"/>
        <v>393024.55783376825</v>
      </c>
    </row>
    <row r="8" spans="1:42">
      <c r="A8" s="30">
        <v>3064334128</v>
      </c>
      <c r="B8" s="31" t="s">
        <v>43</v>
      </c>
      <c r="C8" s="32">
        <v>681</v>
      </c>
      <c r="D8" s="33"/>
      <c r="E8" s="33"/>
      <c r="F8" s="33"/>
      <c r="G8" s="34"/>
      <c r="H8" s="35">
        <v>123</v>
      </c>
      <c r="I8" s="54">
        <f t="shared" si="0"/>
        <v>83763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>
        <v>1705.3706999999999</v>
      </c>
      <c r="AB8" s="55"/>
      <c r="AC8" s="42"/>
      <c r="AD8" s="46">
        <f t="shared" si="17"/>
        <v>21.910497435320128</v>
      </c>
      <c r="AE8" s="47">
        <f t="shared" si="5"/>
        <v>463.80880256468009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852.68534999999997</v>
      </c>
      <c r="AL8" s="49">
        <f t="array" ref="AL8">_xlfn.IFS(R8=0,AE8,R8&lt;0,AE8/-R8,R8&gt;0,AE8/R8)</f>
        <v>231.90440128234005</v>
      </c>
      <c r="AM8" s="50">
        <f t="shared" si="11"/>
        <v>8.7511094823524552E-2</v>
      </c>
      <c r="AN8" s="51">
        <f t="shared" si="12"/>
        <v>1.8854016364417889</v>
      </c>
      <c r="AP8" s="53">
        <f t="shared" si="13"/>
        <v>157926.89727327359</v>
      </c>
    </row>
    <row r="9" spans="1:42">
      <c r="A9" s="30">
        <v>3064334311</v>
      </c>
      <c r="B9" s="31" t="s">
        <v>44</v>
      </c>
      <c r="C9" s="32">
        <v>658</v>
      </c>
      <c r="D9" s="33"/>
      <c r="E9" s="33"/>
      <c r="F9" s="33"/>
      <c r="G9" s="34"/>
      <c r="H9" s="35">
        <v>123</v>
      </c>
      <c r="I9" s="54">
        <f t="shared" si="0"/>
        <v>80934</v>
      </c>
      <c r="J9" s="36"/>
      <c r="K9" s="32">
        <v>7</v>
      </c>
      <c r="L9" s="36"/>
      <c r="M9" s="36"/>
      <c r="N9" s="37">
        <f t="shared" si="14"/>
        <v>1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>
        <v>2999.66</v>
      </c>
      <c r="AB9" s="55"/>
      <c r="AC9" s="42"/>
      <c r="AD9" s="46">
        <f t="shared" si="17"/>
        <v>39.52157650597367</v>
      </c>
      <c r="AE9" s="47">
        <f t="shared" si="5"/>
        <v>1048.3384234940261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749.91499999999996</v>
      </c>
      <c r="AL9" s="49">
        <f t="array" ref="AL9">_xlfn.IFS(R9=0,AE9,R9&lt;0,AE9/-R9,R9&gt;0,AE9/R9)</f>
        <v>262.08460587350652</v>
      </c>
      <c r="AM9" s="50">
        <f t="shared" si="11"/>
        <v>0.10965883090941696</v>
      </c>
      <c r="AN9" s="51">
        <f t="shared" si="12"/>
        <v>2.1307691534431425</v>
      </c>
      <c r="AP9" s="53">
        <f t="shared" si="13"/>
        <v>172451.6706647673</v>
      </c>
    </row>
    <row r="10" spans="1:42">
      <c r="A10" s="30">
        <v>2638291563</v>
      </c>
      <c r="B10" s="31" t="s">
        <v>45</v>
      </c>
      <c r="C10" s="32">
        <v>328</v>
      </c>
      <c r="D10" s="33"/>
      <c r="E10" s="33"/>
      <c r="F10" s="33"/>
      <c r="G10" s="34"/>
      <c r="H10" s="35">
        <v>169.89</v>
      </c>
      <c r="I10" s="54">
        <f t="shared" si="0"/>
        <v>55723.92</v>
      </c>
      <c r="J10" s="36"/>
      <c r="K10" s="32">
        <v>33</v>
      </c>
      <c r="L10" s="36"/>
      <c r="M10" s="36"/>
      <c r="N10" s="37">
        <f t="shared" si="14"/>
        <v>4.7142857142857144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>
        <v>10234.842709</v>
      </c>
      <c r="AB10" s="55"/>
      <c r="AC10" s="42"/>
      <c r="AD10" s="46">
        <f t="shared" si="17"/>
        <v>207.52961721756046</v>
      </c>
      <c r="AE10" s="47">
        <f t="shared" si="5"/>
        <v>10703.857673782435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511.74213545000003</v>
      </c>
      <c r="AL10" s="49">
        <f t="array" ref="AL10">_xlfn.IFS(R10=0,AE10,R10&lt;0,AE10/-R10,R10&gt;0,AE10/R10)</f>
        <v>563.36093019907548</v>
      </c>
      <c r="AM10" s="50">
        <f t="shared" si="11"/>
        <v>0.2132242564498493</v>
      </c>
      <c r="AN10" s="51">
        <f t="shared" si="12"/>
        <v>3.3160334934314881</v>
      </c>
      <c r="AP10" s="53">
        <f t="shared" si="13"/>
        <v>184782.38510529677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>
        <v>0</v>
      </c>
      <c r="AB11" s="55"/>
      <c r="AC11" s="42"/>
      <c r="AD11" s="46">
        <f t="shared" si="17"/>
        <v>6.4946021643184766</v>
      </c>
      <c r="AE11" s="47">
        <f t="shared" si="5"/>
        <v>475.1553978356817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>
        <f t="array" ref="AL11">_xlfn.IFS(R11=0,AE11,R11&lt;0,AE11/-R11,R11&gt;0,AE11/R11)</f>
        <v>475.1553978356817</v>
      </c>
      <c r="AM11" s="50">
        <f t="shared" si="11"/>
        <v>0.30245410428751224</v>
      </c>
      <c r="AN11" s="51">
        <f t="shared" si="12"/>
        <v>2.7968414729276692</v>
      </c>
      <c r="AP11" s="53">
        <f t="shared" si="13"/>
        <v>19956.526709098631</v>
      </c>
    </row>
    <row r="12" spans="1:42">
      <c r="A12" s="30">
        <v>2730131249</v>
      </c>
      <c r="B12" s="31" t="s">
        <v>47</v>
      </c>
      <c r="C12" s="32">
        <v>34</v>
      </c>
      <c r="D12" s="33"/>
      <c r="E12" s="33"/>
      <c r="F12" s="33"/>
      <c r="G12" s="34"/>
      <c r="H12" s="35">
        <v>169.89</v>
      </c>
      <c r="I12" s="54">
        <f t="shared" si="0"/>
        <v>5776.2599999999993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-3180.36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>
        <v>343.85</v>
      </c>
      <c r="AB13" s="55"/>
      <c r="AC13" s="42"/>
      <c r="AD13" s="46">
        <f t="shared" si="17"/>
        <v>18.541241697624677</v>
      </c>
      <c r="AE13" s="47">
        <f t="shared" si="5"/>
        <v>1242.7287583023749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114.61666666666667</v>
      </c>
      <c r="AL13" s="49">
        <f t="array" ref="AL13">_xlfn.IFS(R13=0,AE13,R13&lt;0,AE13/-R13,R13&gt;0,AE13/R13)</f>
        <v>414.24291943412499</v>
      </c>
      <c r="AM13" s="50">
        <f t="shared" si="11"/>
        <v>0.27708556483887958</v>
      </c>
      <c r="AN13" s="51">
        <f t="shared" si="12"/>
        <v>2.4383007795286655</v>
      </c>
      <c r="AP13" s="53">
        <f t="shared" si="13"/>
        <v>414.24291943412499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</v>
      </c>
      <c r="D15" s="33"/>
      <c r="E15" s="33"/>
      <c r="F15" s="33"/>
      <c r="G15" s="34"/>
      <c r="H15" s="35">
        <v>169.89</v>
      </c>
      <c r="I15" s="54">
        <f t="shared" si="0"/>
        <v>509.66999999999996</v>
      </c>
      <c r="J15" s="36"/>
      <c r="K15" s="32">
        <v>8</v>
      </c>
      <c r="L15" s="36"/>
      <c r="M15" s="36"/>
      <c r="N15" s="37">
        <f t="shared" si="14"/>
        <v>1.1428571428571428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>
        <v>3764.64</v>
      </c>
      <c r="AB15" s="55"/>
      <c r="AC15" s="42"/>
      <c r="AD15" s="46">
        <f t="shared" si="17"/>
        <v>23.283004067117542</v>
      </c>
      <c r="AE15" s="47">
        <f t="shared" si="5"/>
        <v>-2552.1930040671164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537.80571428571432</v>
      </c>
      <c r="AL15" s="49">
        <f t="array" ref="AL15">_xlfn.IFS(R15=0,AE15,R15&lt;0,AE15/-R15,R15&gt;0,AE15/R15)</f>
        <v>-638.04825101677909</v>
      </c>
      <c r="AM15" s="50">
        <f t="shared" si="11"/>
        <v>-0.45315926918805333</v>
      </c>
      <c r="AN15" s="51">
        <f t="shared" si="12"/>
        <v>-3.7556551357747905</v>
      </c>
      <c r="AP15" s="53">
        <f t="shared" si="13"/>
        <v>-1914.1447530503374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10</v>
      </c>
      <c r="L16" s="36"/>
      <c r="M16" s="36"/>
      <c r="N16" s="37">
        <f t="shared" si="14"/>
        <v>1.4285714285714286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>
        <v>309.81</v>
      </c>
      <c r="AB16" s="55"/>
      <c r="AC16" s="42"/>
      <c r="AD16" s="46">
        <f t="shared" si="17"/>
        <v>23.679873454625227</v>
      </c>
      <c r="AE16" s="47">
        <f t="shared" si="5"/>
        <v>1234.1401265453753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77.452500000000001</v>
      </c>
      <c r="AL16" s="49">
        <f t="array" ref="AL16">_xlfn.IFS(R16=0,AE16,R16&lt;0,AE16/-R16,R16&gt;0,AE16/R16)</f>
        <v>308.53503163634383</v>
      </c>
      <c r="AM16" s="50">
        <f t="shared" si="11"/>
        <v>0.21545742432705575</v>
      </c>
      <c r="AN16" s="51">
        <f t="shared" si="12"/>
        <v>1.8160870659623514</v>
      </c>
      <c r="AP16" s="53">
        <f t="shared" si="13"/>
        <v>1542.6751581817191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>
        <f t="shared" si="18"/>
        <v>793.94052474462217</v>
      </c>
      <c r="AL25" s="58">
        <f t="shared" si="18"/>
        <v>54.350699543476928</v>
      </c>
      <c r="AM25" s="59">
        <f t="shared" si="18"/>
        <v>3.8165765545000042E-2</v>
      </c>
      <c r="AN25" s="59">
        <f t="shared" si="18"/>
        <v>0.23536142905289237</v>
      </c>
      <c r="AO25" s="60"/>
      <c r="AP25" s="61"/>
    </row>
    <row r="26" spans="1:52">
      <c r="A26" s="62" t="s">
        <v>60</v>
      </c>
      <c r="B26" s="63"/>
      <c r="C26" s="64">
        <f>SUM(C3:C24)</f>
        <v>5130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661953.16</v>
      </c>
      <c r="J26" s="67"/>
      <c r="K26" s="64">
        <f>SUM(K3:K24)</f>
        <v>197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SUM(AA3:AA24)</f>
        <v>55823.054704000002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946.88488397601873</v>
      </c>
      <c r="AE26" s="74">
        <f t="shared" si="20"/>
        <v>36108.380412023951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546551.93923846202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44</v>
      </c>
      <c r="D28" s="33"/>
      <c r="E28" s="33"/>
      <c r="F28" s="33"/>
      <c r="G28" s="34"/>
      <c r="H28" s="84">
        <v>672</v>
      </c>
      <c r="I28" s="54">
        <f t="shared" ref="I28:I46" si="21">C28*H28</f>
        <v>29568</v>
      </c>
      <c r="J28" s="36"/>
      <c r="K28" s="32">
        <v>8</v>
      </c>
      <c r="L28" s="36"/>
      <c r="M28" s="36"/>
      <c r="N28" s="37">
        <f t="shared" ref="N28:N47" si="22">K28/$O$1</f>
        <v>1.1428571428571428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>
        <v>3659.3</v>
      </c>
      <c r="AB28" s="55"/>
      <c r="AC28" s="42"/>
      <c r="AD28" s="46">
        <f t="shared" ref="AD28:AD47" si="29">U28*1%/$AE$1</f>
        <v>36.511983650707059</v>
      </c>
      <c r="AE28" s="47">
        <f t="shared" ref="AE28:AE47" si="30">U28-W28-X28-Z28-AA28-AB28-AC28-AD28</f>
        <v>-452.73198365070732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1829.65</v>
      </c>
      <c r="AL28" s="49">
        <f t="array" ref="AL28">_xlfn.IFS(R28=0,AE28,R28&lt;0,AE28/-R28,R28&gt;0,AE28/R28)</f>
        <v>-226.36599182535366</v>
      </c>
      <c r="AM28" s="50">
        <f t="shared" ref="AM28:AM47" si="36">IF(AG28=0,0,AL28/AG28)</f>
        <v>-5.1260414815523923E-2</v>
      </c>
      <c r="AN28" s="51">
        <f t="shared" ref="AN28:AN47" si="37">IF(AH28=0,0,AL28/AH28)</f>
        <v>-0.33685415450201439</v>
      </c>
      <c r="AP28" s="53">
        <f t="shared" ref="AP28:AP47" si="38">AL28*C28</f>
        <v>-9960.1036403155613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48</v>
      </c>
      <c r="D30" s="33"/>
      <c r="E30" s="33"/>
      <c r="F30" s="33"/>
      <c r="G30" s="34"/>
      <c r="H30" s="84">
        <v>627</v>
      </c>
      <c r="I30" s="54">
        <f t="shared" si="21"/>
        <v>30096</v>
      </c>
      <c r="J30" s="36"/>
      <c r="K30" s="32">
        <v>3</v>
      </c>
      <c r="L30" s="36"/>
      <c r="M30" s="36"/>
      <c r="N30" s="37">
        <f t="shared" si="22"/>
        <v>0.42857142857142855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>
        <v>0</v>
      </c>
      <c r="AB30" s="55"/>
      <c r="AC30" s="42"/>
      <c r="AD30" s="46">
        <f t="shared" si="29"/>
        <v>16.53622447948689</v>
      </c>
      <c r="AE30" s="47">
        <f t="shared" si="30"/>
        <v>979.84377552051285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>
        <f t="array" ref="AL30">_xlfn.IFS(R30=0,AE30,R30&lt;0,AE30/-R30,R30&gt;0,AE30/R30)</f>
        <v>979.84377552051285</v>
      </c>
      <c r="AM30" s="50">
        <f t="shared" si="36"/>
        <v>0.24496094388012821</v>
      </c>
      <c r="AN30" s="51">
        <f t="shared" si="37"/>
        <v>1.5627492432544066</v>
      </c>
      <c r="AP30" s="53">
        <f t="shared" si="38"/>
        <v>47032.501224984619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>
        <v>0</v>
      </c>
      <c r="AB31" s="55"/>
      <c r="AC31" s="42"/>
      <c r="AD31" s="46">
        <f t="shared" si="29"/>
        <v>35.139477018909645</v>
      </c>
      <c r="AE31" s="47">
        <f t="shared" si="30"/>
        <v>3270.9805229810904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>
        <f t="array" ref="AL31">_xlfn.IFS(R31=0,AE31,R31&lt;0,AE31/-R31,R31&gt;0,AE31/R31)</f>
        <v>1635.4902614905452</v>
      </c>
      <c r="AM31" s="50">
        <f t="shared" si="36"/>
        <v>0.38482123799777535</v>
      </c>
      <c r="AN31" s="51">
        <f t="shared" si="37"/>
        <v>2.884462542311367</v>
      </c>
      <c r="AP31" s="53">
        <f t="shared" si="38"/>
        <v>22896.863660867632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7</v>
      </c>
      <c r="L33" s="36"/>
      <c r="M33" s="36"/>
      <c r="N33" s="37">
        <f t="shared" si="22"/>
        <v>1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>
        <v>0</v>
      </c>
      <c r="AB33" s="55"/>
      <c r="AC33" s="42"/>
      <c r="AD33" s="46">
        <f t="shared" si="29"/>
        <v>29.71559538963794</v>
      </c>
      <c r="AE33" s="47">
        <f t="shared" si="30"/>
        <v>2015.4944046103622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>
        <f t="array" ref="AL33">_xlfn.IFS(R33=0,AE33,R33&lt;0,AE33/-R33,R33&gt;0,AE33/R33)</f>
        <v>1007.7472023051811</v>
      </c>
      <c r="AM33" s="50">
        <f t="shared" si="36"/>
        <v>0.2803971069296553</v>
      </c>
      <c r="AN33" s="51">
        <f t="shared" si="37"/>
        <v>1.5338617995512649</v>
      </c>
      <c r="AP33" s="53">
        <f t="shared" si="38"/>
        <v>3023.2416069155433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-196.34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>
        <f t="array" ref="AL34">_xlfn.IFS(R34=0,AE34,R34&lt;0,AE34/-R34,R34&gt;0,AE34/R34)</f>
        <v>-196.34</v>
      </c>
      <c r="AM34" s="50">
        <f t="shared" si="36"/>
        <v>0</v>
      </c>
      <c r="AN34" s="51">
        <f t="shared" si="37"/>
        <v>-0.3288777219430486</v>
      </c>
      <c r="AP34" s="53">
        <f t="shared" si="38"/>
        <v>-6282.88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12</v>
      </c>
      <c r="D36" s="33"/>
      <c r="E36" s="33"/>
      <c r="F36" s="33"/>
      <c r="G36" s="34"/>
      <c r="H36" s="84">
        <v>552</v>
      </c>
      <c r="I36" s="54">
        <f t="shared" si="21"/>
        <v>6624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>
        <v>0</v>
      </c>
      <c r="AB36" s="55"/>
      <c r="AC36" s="42"/>
      <c r="AD36" s="46">
        <f t="shared" si="29"/>
        <v>50.691796141867066</v>
      </c>
      <c r="AE36" s="47">
        <f t="shared" si="30"/>
        <v>4453.378203858133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>
        <f t="array" ref="AL36">_xlfn.IFS(R36=0,AE36,R36&lt;0,AE36/-R36,R36&gt;0,AE36/R36)</f>
        <v>1484.4594012860443</v>
      </c>
      <c r="AM36" s="50">
        <f t="shared" si="36"/>
        <v>0.36318530450645348</v>
      </c>
      <c r="AN36" s="51">
        <f t="shared" si="37"/>
        <v>2.6892380458080511</v>
      </c>
      <c r="AP36" s="53">
        <f t="shared" si="38"/>
        <v>17813.512815432532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-455.52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-246.15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>
        <f t="array" ref="AL39">_xlfn.IFS(R39=0,AE39,R39&lt;0,AE39/-R39,R39&gt;0,AE39/R39)</f>
        <v>-246.15</v>
      </c>
      <c r="AM39" s="50">
        <f t="shared" si="36"/>
        <v>0</v>
      </c>
      <c r="AN39" s="51">
        <f t="shared" si="37"/>
        <v>-0.41231155778894474</v>
      </c>
      <c r="AP39" s="53">
        <f t="shared" si="38"/>
        <v>-3446.1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-227.76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>
        <f t="array" ref="AL40">_xlfn.IFS(R40=0,AE40,R40&lt;0,AE40/-R40,R40&gt;0,AE40/R40)</f>
        <v>-227.76</v>
      </c>
      <c r="AM40" s="50">
        <f t="shared" si="36"/>
        <v>0</v>
      </c>
      <c r="AN40" s="51">
        <f t="shared" si="37"/>
        <v>-0.3815075376884422</v>
      </c>
      <c r="AP40" s="53">
        <f t="shared" si="38"/>
        <v>-3871.92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>
        <v>1219</v>
      </c>
      <c r="AB42" s="55"/>
      <c r="AC42" s="42"/>
      <c r="AD42" s="46">
        <f t="shared" si="29"/>
        <v>0</v>
      </c>
      <c r="AE42" s="47">
        <f t="shared" si="30"/>
        <v>-1438.44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1219</v>
      </c>
      <c r="AL42" s="49">
        <f t="array" ref="AL42">_xlfn.IFS(R42=0,AE42,R42&lt;0,AE42/-R42,R42&gt;0,AE42/R42)</f>
        <v>-1438.44</v>
      </c>
      <c r="AM42" s="50">
        <f t="shared" si="36"/>
        <v>0</v>
      </c>
      <c r="AN42" s="51">
        <f t="shared" si="37"/>
        <v>-2.2405607476635514</v>
      </c>
      <c r="AP42" s="53">
        <f t="shared" si="38"/>
        <v>-20138.16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-214.1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>
        <f t="array" ref="AL43">_xlfn.IFS(R43=0,AE43,R43&lt;0,AE43/-R43,R43&gt;0,AE43/R43)</f>
        <v>-214.1</v>
      </c>
      <c r="AM43" s="50">
        <f t="shared" si="36"/>
        <v>0</v>
      </c>
      <c r="AN43" s="51">
        <f t="shared" si="37"/>
        <v>-0.33348909657320869</v>
      </c>
      <c r="AP43" s="53">
        <f t="shared" si="38"/>
        <v>-3425.6</v>
      </c>
    </row>
    <row r="44" spans="1:42">
      <c r="A44" s="30">
        <v>2774722656</v>
      </c>
      <c r="B44" s="31" t="s">
        <v>77</v>
      </c>
      <c r="C44" s="32">
        <v>24</v>
      </c>
      <c r="D44" s="33"/>
      <c r="E44" s="33"/>
      <c r="F44" s="33"/>
      <c r="G44" s="34"/>
      <c r="H44" s="84">
        <v>687</v>
      </c>
      <c r="I44" s="54">
        <f t="shared" si="21"/>
        <v>16488</v>
      </c>
      <c r="J44" s="36"/>
      <c r="K44" s="32">
        <v>5</v>
      </c>
      <c r="L44" s="36"/>
      <c r="M44" s="36"/>
      <c r="N44" s="37">
        <f t="shared" si="22"/>
        <v>0.7142857142857143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>
        <v>1671.2</v>
      </c>
      <c r="AB44" s="55"/>
      <c r="AC44" s="42"/>
      <c r="AD44" s="46">
        <f t="shared" si="29"/>
        <v>80.614094337498585</v>
      </c>
      <c r="AE44" s="47">
        <f t="shared" si="30"/>
        <v>5772.0559056625016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557.06666666666672</v>
      </c>
      <c r="AL44" s="49">
        <f t="array" ref="AL44">_xlfn.IFS(R44=0,AE44,R44&lt;0,AE44/-R44,R44&gt;0,AE44/R44)</f>
        <v>1924.0186352208339</v>
      </c>
      <c r="AM44" s="50">
        <f t="shared" si="36"/>
        <v>0.29600286695705136</v>
      </c>
      <c r="AN44" s="51">
        <f t="shared" si="37"/>
        <v>2.8006093671336738</v>
      </c>
      <c r="AP44" s="53">
        <f t="shared" si="38"/>
        <v>46176.447245300013</v>
      </c>
    </row>
    <row r="45" spans="1:42">
      <c r="A45" s="30">
        <v>2774721190</v>
      </c>
      <c r="B45" s="31" t="s">
        <v>78</v>
      </c>
      <c r="C45" s="32">
        <v>6</v>
      </c>
      <c r="D45" s="33"/>
      <c r="E45" s="33"/>
      <c r="F45" s="33"/>
      <c r="G45" s="34"/>
      <c r="H45" s="84">
        <v>687</v>
      </c>
      <c r="I45" s="54">
        <f t="shared" si="21"/>
        <v>4122</v>
      </c>
      <c r="J45" s="36"/>
      <c r="K45" s="32">
        <v>17</v>
      </c>
      <c r="L45" s="36"/>
      <c r="M45" s="36"/>
      <c r="N45" s="37">
        <f t="shared" si="22"/>
        <v>2.4285714285714284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>
        <v>14774.74</v>
      </c>
      <c r="AB45" s="55"/>
      <c r="AC45" s="42"/>
      <c r="AD45" s="46">
        <f t="shared" si="29"/>
        <v>53.742729558332393</v>
      </c>
      <c r="AE45" s="47">
        <f t="shared" si="30"/>
        <v>-11122.242729558333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2954.9479999999999</v>
      </c>
      <c r="AL45" s="49">
        <f t="array" ref="AL45">_xlfn.IFS(R45=0,AE45,R45&lt;0,AE45/-R45,R45&gt;0,AE45/R45)</f>
        <v>-5561.1213647791665</v>
      </c>
      <c r="AM45" s="50">
        <f t="shared" si="36"/>
        <v>-0.85555713304294867</v>
      </c>
      <c r="AN45" s="51">
        <f t="shared" si="37"/>
        <v>-8.0947909239871425</v>
      </c>
      <c r="AP45" s="53">
        <f t="shared" si="38"/>
        <v>-33366.728188674999</v>
      </c>
    </row>
    <row r="46" spans="1:42">
      <c r="A46" s="30">
        <v>2774718796</v>
      </c>
      <c r="B46" s="31" t="s">
        <v>79</v>
      </c>
      <c r="C46" s="32">
        <v>19</v>
      </c>
      <c r="D46" s="33"/>
      <c r="E46" s="33"/>
      <c r="F46" s="33"/>
      <c r="G46" s="34"/>
      <c r="H46" s="84">
        <v>552</v>
      </c>
      <c r="I46" s="54">
        <f t="shared" si="21"/>
        <v>10488</v>
      </c>
      <c r="J46" s="36"/>
      <c r="K46" s="32">
        <v>15</v>
      </c>
      <c r="L46" s="36"/>
      <c r="M46" s="36"/>
      <c r="N46" s="37">
        <f t="shared" si="22"/>
        <v>2.1428571428571428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>
        <v>17345.2</v>
      </c>
      <c r="AB46" s="55"/>
      <c r="AC46" s="42"/>
      <c r="AD46" s="46">
        <f t="shared" si="29"/>
        <v>161.68293484818309</v>
      </c>
      <c r="AE46" s="47">
        <f t="shared" si="30"/>
        <v>-3741.6329348481768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1576.8363636363638</v>
      </c>
      <c r="AL46" s="49">
        <f t="array" ref="AL46">_xlfn.IFS(R46=0,AE46,R46&lt;0,AE46/-R46,R46&gt;0,AE46/R46)</f>
        <v>-467.7041168560221</v>
      </c>
      <c r="AM46" s="50">
        <f t="shared" si="36"/>
        <v>-9.5669469057739098E-2</v>
      </c>
      <c r="AN46" s="51">
        <f t="shared" si="37"/>
        <v>-0.84729006676815599</v>
      </c>
      <c r="AP46" s="53">
        <f t="shared" si="38"/>
        <v>-8886.3782202644197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>
        <v>0</v>
      </c>
      <c r="AB47" s="55"/>
      <c r="AC47" s="42"/>
      <c r="AD47" s="46">
        <f t="shared" si="29"/>
        <v>20.670280599358613</v>
      </c>
      <c r="AE47" s="47">
        <f t="shared" si="30"/>
        <v>1703.7897194006414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>
        <f t="array" ref="AL47">_xlfn.IFS(R47=0,AE47,R47&lt;0,AE47/-R47,R47&gt;0,AE47/R47)</f>
        <v>1703.7897194006414</v>
      </c>
      <c r="AM47" s="50">
        <f t="shared" si="36"/>
        <v>0.34075794388012826</v>
      </c>
      <c r="AN47" s="51">
        <f t="shared" si="37"/>
        <v>3.0865755786243505</v>
      </c>
      <c r="AP47" s="53">
        <f t="shared" si="38"/>
        <v>22149.266352208339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>
        <f t="shared" si="39"/>
        <v>1627.5002060606062</v>
      </c>
      <c r="AL48" s="86">
        <f t="shared" si="39"/>
        <v>-4.3995298897989983</v>
      </c>
      <c r="AM48" s="87">
        <f t="shared" si="39"/>
        <v>0.1008487096927756</v>
      </c>
      <c r="AN48" s="87">
        <f t="shared" si="39"/>
        <v>7.814289909307065E-2</v>
      </c>
      <c r="AO48" s="60"/>
      <c r="AP48" s="61"/>
    </row>
    <row r="49" spans="1:42">
      <c r="A49" s="88" t="s">
        <v>81</v>
      </c>
      <c r="B49" s="89"/>
      <c r="C49" s="90">
        <f>SUM(C28:C47)</f>
        <v>396</v>
      </c>
      <c r="D49" s="91"/>
      <c r="E49" s="91"/>
      <c r="F49" s="91"/>
      <c r="G49" s="91"/>
      <c r="H49" s="92"/>
      <c r="I49" s="90">
        <f>SUM(I28:I47)</f>
        <v>244512</v>
      </c>
      <c r="J49" s="93"/>
      <c r="K49" s="90">
        <f>SUM(K28:K47)</f>
        <v>64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339">
        <f>AA51-AA26</f>
        <v>39094.165295999999</v>
      </c>
      <c r="AB49" s="90">
        <f>SUM(AB28:AB47)</f>
        <v>0</v>
      </c>
      <c r="AC49" s="90">
        <f>SUM(AC28:AC47)</f>
        <v>0</v>
      </c>
      <c r="AD49" s="96">
        <f>SUM(AD28:AD47)</f>
        <v>485.30511602398127</v>
      </c>
      <c r="AE49" s="90">
        <f>SUM(AE28:AE47)</f>
        <v>328.38488397602714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68461.282856453676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38669.440000000002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906465.16</v>
      </c>
      <c r="J51" s="118">
        <f>J26+J49</f>
        <v>0</v>
      </c>
      <c r="K51" s="118">
        <f>K26+K49</f>
        <v>261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377">
        <v>94917.22</v>
      </c>
      <c r="AB51" s="125"/>
      <c r="AC51" s="125">
        <f>SUM(AC3:AC47)</f>
        <v>0</v>
      </c>
      <c r="AD51" s="118">
        <f>AD26+AD49</f>
        <v>1432.19</v>
      </c>
      <c r="AE51" s="126">
        <f>AE26+AE49</f>
        <v>36436.765295999976</v>
      </c>
      <c r="AF51" s="127"/>
      <c r="AG51" s="128"/>
      <c r="AH51" s="129"/>
      <c r="AI51" s="129"/>
      <c r="AJ51" s="129"/>
      <c r="AK51" s="129">
        <f>AA52/P51</f>
        <v>684.72822249275373</v>
      </c>
      <c r="AL51" s="129"/>
      <c r="AM51" s="129"/>
      <c r="AN51" s="130"/>
      <c r="AP51" s="126">
        <f>SUM(AP3:AP47)</f>
        <v>1161565.1613333782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94492.494704000012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-14.474704000010377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906465.16</v>
      </c>
      <c r="J59" s="164">
        <f>I59/I51</f>
        <v>1</v>
      </c>
      <c r="K59" s="160">
        <f>AP51-K58-K60</f>
        <v>1161565.1613333782</v>
      </c>
      <c r="L59" s="161">
        <f>K59/I59</f>
        <v>1.2814228418148781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3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22" priority="31" operator="greaterThan">
      <formula>120</formula>
    </cfRule>
  </conditionalFormatting>
  <conditionalFormatting sqref="Q50">
    <cfRule type="cellIs" dxfId="221" priority="30" operator="greaterThan">
      <formula>120</formula>
    </cfRule>
  </conditionalFormatting>
  <conditionalFormatting sqref="R50">
    <cfRule type="cellIs" dxfId="220" priority="29" operator="greaterThan">
      <formula>120</formula>
    </cfRule>
  </conditionalFormatting>
  <conditionalFormatting sqref="S50">
    <cfRule type="cellIs" dxfId="219" priority="28" operator="greaterThan">
      <formula>120</formula>
    </cfRule>
  </conditionalFormatting>
  <conditionalFormatting sqref="T50">
    <cfRule type="cellIs" dxfId="218" priority="27" operator="greaterThan">
      <formula>120</formula>
    </cfRule>
  </conditionalFormatting>
  <conditionalFormatting sqref="U50">
    <cfRule type="cellIs" dxfId="217" priority="26" operator="greaterThan">
      <formula>120</formula>
    </cfRule>
  </conditionalFormatting>
  <conditionalFormatting sqref="W50">
    <cfRule type="cellIs" dxfId="216" priority="25" operator="greaterThan">
      <formula>120</formula>
    </cfRule>
  </conditionalFormatting>
  <conditionalFormatting sqref="X50">
    <cfRule type="cellIs" dxfId="215" priority="24" operator="greaterThan">
      <formula>120</formula>
    </cfRule>
  </conditionalFormatting>
  <conditionalFormatting sqref="Z50">
    <cfRule type="cellIs" dxfId="21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1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12" priority="13" operator="between">
      <formula>0.000001</formula>
      <formula>25</formula>
    </cfRule>
  </conditionalFormatting>
  <conditionalFormatting sqref="V1 V52:V55 V57:V1048576">
    <cfRule type="cellIs" dxfId="21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1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29185+246</f>
        <v>29431</v>
      </c>
      <c r="AE1" s="325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39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08" priority="31" operator="greaterThan">
      <formula>120</formula>
    </cfRule>
  </conditionalFormatting>
  <conditionalFormatting sqref="Q50">
    <cfRule type="cellIs" dxfId="207" priority="30" operator="greaterThan">
      <formula>120</formula>
    </cfRule>
  </conditionalFormatting>
  <conditionalFormatting sqref="R50">
    <cfRule type="cellIs" dxfId="206" priority="29" operator="greaterThan">
      <formula>120</formula>
    </cfRule>
  </conditionalFormatting>
  <conditionalFormatting sqref="S50">
    <cfRule type="cellIs" dxfId="205" priority="28" operator="greaterThan">
      <formula>120</formula>
    </cfRule>
  </conditionalFormatting>
  <conditionalFormatting sqref="T50">
    <cfRule type="cellIs" dxfId="204" priority="27" operator="greaterThan">
      <formula>120</formula>
    </cfRule>
  </conditionalFormatting>
  <conditionalFormatting sqref="U50">
    <cfRule type="cellIs" dxfId="203" priority="26" operator="greaterThan">
      <formula>120</formula>
    </cfRule>
  </conditionalFormatting>
  <conditionalFormatting sqref="W50">
    <cfRule type="cellIs" dxfId="202" priority="25" operator="greaterThan">
      <formula>120</formula>
    </cfRule>
  </conditionalFormatting>
  <conditionalFormatting sqref="X50">
    <cfRule type="cellIs" dxfId="201" priority="24" operator="greaterThan">
      <formula>120</formula>
    </cfRule>
  </conditionalFormatting>
  <conditionalFormatting sqref="Z50">
    <cfRule type="cellIs" dxfId="20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19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8"/>
  <sheetViews>
    <sheetView zoomScale="70" zoomScaleNormal="70" workbookViewId="0">
      <pane xSplit="2" ySplit="2" topLeftCell="P39" activePane="bottomRight" state="frozen"/>
      <selection pane="topRight" activeCell="C1" sqref="C1"/>
      <selection pane="bottomLeft" activeCell="A3" sqref="A3"/>
      <selection pane="bottomRight" activeCell="AA54" sqref="AA5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1" t="s">
        <v>996</v>
      </c>
      <c r="O1" s="282">
        <v>28</v>
      </c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/>
      <c r="AB1" s="371"/>
      <c r="AC1" s="371"/>
      <c r="AD1" s="32"/>
      <c r="AE1" s="372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70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09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373">
        <f>4921.38*U3/$U$51</f>
        <v>1631.096282365917</v>
      </c>
      <c r="AE3" s="47">
        <f>U3-W3-X3-Z3-AA3-AB3-AC3-AD3</f>
        <v>77109.922722633899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464.51760676285483</v>
      </c>
      <c r="AM3" s="50">
        <f t="shared" ref="AM3:AM24" si="9">IF(AG3=0,0,AL3/AG3)</f>
        <v>0.21384969416671454</v>
      </c>
      <c r="AN3" s="51">
        <f t="shared" ref="AN3:AN24" si="10">IF(AH3=0,0,AL3/AH3)</f>
        <v>3.2488292541813881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09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373">
        <f t="shared" ref="AD4:AD24" si="16">4921.38*U4/$U$51</f>
        <v>49.306532469323038</v>
      </c>
      <c r="AE4" s="47">
        <f t="shared" ref="AE4:AE24" si="17">U4-W4-X4-Z4-AA4-AB4-AC4-AD4</f>
        <v>440.38589253067624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88.077178506135255</v>
      </c>
      <c r="AM4" s="50">
        <f t="shared" si="9"/>
        <v>4.0402375461529937E-2</v>
      </c>
      <c r="AN4" s="51">
        <f t="shared" si="10"/>
        <v>0.71555104806349212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09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373">
        <f t="shared" si="16"/>
        <v>24.0199713222115</v>
      </c>
      <c r="AE5" s="47">
        <f t="shared" si="17"/>
        <v>-35.446901322212042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-11.815633774070681</v>
      </c>
      <c r="AM5" s="50">
        <f t="shared" si="9"/>
        <v>-6.6754993073845654E-3</v>
      </c>
      <c r="AN5" s="51">
        <f t="shared" si="10"/>
        <v>-9.599182528288798E-2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09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373">
        <f t="shared" si="16"/>
        <v>206.2732000551496</v>
      </c>
      <c r="AE6" s="47">
        <f t="shared" si="17"/>
        <v>6375.9127549448513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335.5743555234132</v>
      </c>
      <c r="AM6" s="50">
        <f t="shared" si="9"/>
        <v>0.13982264813475551</v>
      </c>
      <c r="AN6" s="51">
        <f t="shared" si="10"/>
        <v>2.7262519743554567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09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373">
        <f t="shared" si="16"/>
        <v>272.31681235350891</v>
      </c>
      <c r="AE7" s="47">
        <f t="shared" si="17"/>
        <v>3286.1568336464861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121.70951235727726</v>
      </c>
      <c r="AM7" s="50">
        <f t="shared" si="9"/>
        <v>5.4587322818047943E-2</v>
      </c>
      <c r="AN7" s="51">
        <f t="shared" si="10"/>
        <v>1.0381227597857154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09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373">
        <f t="shared" si="16"/>
        <v>49.618656390459122</v>
      </c>
      <c r="AE8" s="47">
        <f t="shared" si="17"/>
        <v>1379.9613436095408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229.99355726825681</v>
      </c>
      <c r="AM8" s="50">
        <f t="shared" si="9"/>
        <v>0.12580557421912122</v>
      </c>
      <c r="AN8" s="51">
        <f t="shared" si="10"/>
        <v>1.8698663192541203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09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373">
        <f t="shared" si="16"/>
        <v>104.16796602785054</v>
      </c>
      <c r="AE9" s="47">
        <f t="shared" si="17"/>
        <v>2483.9099959721489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206.99249966434573</v>
      </c>
      <c r="AM9" s="50">
        <f t="shared" si="9"/>
        <v>0.10786477314452618</v>
      </c>
      <c r="AN9" s="51">
        <f t="shared" si="10"/>
        <v>1.6828658509296401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09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373">
        <f t="shared" si="16"/>
        <v>193.60730180614917</v>
      </c>
      <c r="AE10" s="47">
        <f t="shared" si="17"/>
        <v>5819.353937193855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323.29744095521414</v>
      </c>
      <c r="AM10" s="50">
        <f t="shared" si="9"/>
        <v>0.13596621348583773</v>
      </c>
      <c r="AN10" s="51">
        <f t="shared" si="10"/>
        <v>1.9029809933204671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09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373">
        <f t="shared" si="16"/>
        <v>7.6131095546670347</v>
      </c>
      <c r="AE11" s="47">
        <f t="shared" si="17"/>
        <v>9.556890445333039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9.556890445333039</v>
      </c>
      <c r="AM11" s="50">
        <f t="shared" si="9"/>
        <v>5.6784851130915262E-3</v>
      </c>
      <c r="AN11" s="51">
        <f t="shared" si="10"/>
        <v>5.6253401879645885E-2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09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373">
        <f t="shared" si="16"/>
        <v>24.038065462567214</v>
      </c>
      <c r="AE12" s="47">
        <f t="shared" si="17"/>
        <v>1757.6519345374334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439.41298363435834</v>
      </c>
      <c r="AM12" s="50">
        <f t="shared" si="9"/>
        <v>0.3307587381515682</v>
      </c>
      <c r="AN12" s="51">
        <f t="shared" si="10"/>
        <v>2.5864558457493576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09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373">
        <f t="shared" si="16"/>
        <v>140.98049458155248</v>
      </c>
      <c r="AE13" s="47">
        <f t="shared" si="17"/>
        <v>5492.0895054184475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289.0573423904446</v>
      </c>
      <c r="AM13" s="50">
        <f t="shared" si="9"/>
        <v>0.17622054499834588</v>
      </c>
      <c r="AN13" s="51">
        <f t="shared" si="10"/>
        <v>1.7014382388041946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09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373">
        <f t="shared" si="16"/>
        <v>16.284726320143388</v>
      </c>
      <c r="AE14" s="47">
        <f t="shared" si="17"/>
        <v>-235.94472632014325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-117.97236316007162</v>
      </c>
      <c r="AM14" s="50">
        <f t="shared" si="9"/>
        <v>-6.5540201755595343E-2</v>
      </c>
      <c r="AN14" s="51">
        <f t="shared" si="10"/>
        <v>-0.69440439790494812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09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373">
        <f t="shared" si="16"/>
        <v>105.33503808079416</v>
      </c>
      <c r="AE15" s="47">
        <f t="shared" si="17"/>
        <v>18.334961919208638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1.1459351199505399</v>
      </c>
      <c r="AM15" s="50">
        <f t="shared" si="9"/>
        <v>7.8738134154464649E-4</v>
      </c>
      <c r="AN15" s="51">
        <f t="shared" si="10"/>
        <v>6.7451593381043029E-3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09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373">
        <f t="shared" si="16"/>
        <v>14.864336302219771</v>
      </c>
      <c r="AE16" s="47">
        <f t="shared" si="17"/>
        <v>243.27566369778043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121.63783184889022</v>
      </c>
      <c r="AM16" s="50">
        <f t="shared" si="9"/>
        <v>7.4033981648746333E-2</v>
      </c>
      <c r="AN16" s="51">
        <f t="shared" si="10"/>
        <v>0.71597993907169477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373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09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373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09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373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09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373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373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373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373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373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124.70282109639574</v>
      </c>
      <c r="AM25" s="59">
        <f t="shared" si="19"/>
        <v>9.5254430830060702E-2</v>
      </c>
      <c r="AN25" s="59">
        <f t="shared" si="19"/>
        <v>1.0570103851884569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C26" si="20">SUM(R3:R24)</f>
        <v>300</v>
      </c>
      <c r="S26" s="64">
        <f>SUM(S3:S24)</f>
        <v>662308.99999999988</v>
      </c>
      <c r="T26" s="64">
        <f>SUM(T3:T24)</f>
        <v>-34587</v>
      </c>
      <c r="U26" s="304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4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>SUM(AD3:AD24)</f>
        <v>2839.5224930925128</v>
      </c>
      <c r="AE26" s="74">
        <f>SUM(AE3:AE24)</f>
        <v>103639.18080890733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09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373">
        <f t="shared" ref="AD28:AD47" si="28">4921.38*U28/$U$51</f>
        <v>18.338411250517026</v>
      </c>
      <c r="AE28" s="47">
        <f t="shared" ref="AE28:AE46" si="29">U28-W28-X28-Z28-AA28-AB28-AC28-AD28</f>
        <v>881.81158874948301</v>
      </c>
      <c r="AF28" s="46"/>
      <c r="AG28" s="48">
        <f t="shared" ref="AG28:AG47" si="30">IF(R28=0,0,U28/R28)</f>
        <v>4054</v>
      </c>
      <c r="AH28" s="49">
        <f t="shared" ref="AH28:AH47" si="31">H28</f>
        <v>672</v>
      </c>
      <c r="AI28" s="49">
        <f t="shared" ref="AI28:AI47" si="32">IF(R28=0,0,X28/R28)</f>
        <v>1743.22</v>
      </c>
      <c r="AJ28" s="49">
        <f t="shared" ref="AJ28:AJ47" si="33">IF(P28=0,Z28/1,Z28/P28)</f>
        <v>311.02999999999997</v>
      </c>
      <c r="AK28" s="49">
        <f t="shared" ref="AK28:AK47" si="34">IF(P28=0,0,AA28/P28)</f>
        <v>427.6</v>
      </c>
      <c r="AL28" s="49">
        <f t="array" ref="AL28">_xlfn.IFS(R28=0,AE28,R28&lt;0,AE28/-R28,R28&gt;0,AE28/R28)</f>
        <v>881.81158874948301</v>
      </c>
      <c r="AM28" s="50">
        <f t="shared" ref="AM28:AM47" si="35">IF(AG28=0,0,AL28/AG28)</f>
        <v>0.21751642544387839</v>
      </c>
      <c r="AN28" s="51">
        <f t="shared" ref="AN28:AN47" si="36">IF(AH28=0,0,AL28/AH28)</f>
        <v>1.3122196261153021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8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373">
        <f t="shared" si="28"/>
        <v>0</v>
      </c>
      <c r="AE29" s="47">
        <f t="shared" si="29"/>
        <v>-535.01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535.01</v>
      </c>
      <c r="AK29" s="49">
        <f t="shared" si="34"/>
        <v>0</v>
      </c>
      <c r="AL29" s="49">
        <f t="array" ref="AL29">_xlfn.IFS(R29=0,AE29,R29&lt;0,AE29/-R29,R29&gt;0,AE29/R29)</f>
        <v>-535.01</v>
      </c>
      <c r="AM29" s="50">
        <f t="shared" si="35"/>
        <v>0</v>
      </c>
      <c r="AN29" s="51">
        <f t="shared" si="36"/>
        <v>-0.8532854864433812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8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09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373">
        <f t="shared" si="28"/>
        <v>32.845388280711433</v>
      </c>
      <c r="AE30" s="47">
        <f t="shared" si="29"/>
        <v>2144.7046117192886</v>
      </c>
      <c r="AF30" s="46"/>
      <c r="AG30" s="48">
        <f t="shared" si="30"/>
        <v>3630.5</v>
      </c>
      <c r="AH30" s="49">
        <f t="shared" si="31"/>
        <v>627</v>
      </c>
      <c r="AI30" s="49">
        <f t="shared" si="32"/>
        <v>1561.115</v>
      </c>
      <c r="AJ30" s="49">
        <f t="shared" si="33"/>
        <v>353.61</v>
      </c>
      <c r="AK30" s="49">
        <f t="shared" si="34"/>
        <v>0</v>
      </c>
      <c r="AL30" s="49">
        <f t="array" ref="AL30">_xlfn.IFS(R30=0,AE30,R30&lt;0,AE30/-R30,R30&gt;0,AE30/R30)</f>
        <v>1072.3523058596443</v>
      </c>
      <c r="AM30" s="50">
        <f t="shared" si="35"/>
        <v>0.2953731733534346</v>
      </c>
      <c r="AN30" s="51">
        <f t="shared" si="36"/>
        <v>1.710290758946801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8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09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373">
        <f t="shared" si="28"/>
        <v>19.451200882393493</v>
      </c>
      <c r="AE31" s="47">
        <f t="shared" si="29"/>
        <v>1514.2487991176065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350.29999999999995</v>
      </c>
      <c r="AK31" s="49">
        <f t="shared" si="34"/>
        <v>0</v>
      </c>
      <c r="AL31" s="49">
        <f t="array" ref="AL31">_xlfn.IFS(R31=0,AE31,R31&lt;0,AE31/-R31,R31&gt;0,AE31/R31)</f>
        <v>1514.2487991176065</v>
      </c>
      <c r="AM31" s="50">
        <f t="shared" si="35"/>
        <v>0.35215088351572243</v>
      </c>
      <c r="AN31" s="51">
        <f t="shared" si="36"/>
        <v>2.6706328026765545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8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373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8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09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373">
        <f t="shared" si="28"/>
        <v>46.786923424789748</v>
      </c>
      <c r="AE33" s="47">
        <f t="shared" si="29"/>
        <v>2753.2230765752106</v>
      </c>
      <c r="AF33" s="46"/>
      <c r="AG33" s="48">
        <f t="shared" si="30"/>
        <v>3447.6666666666665</v>
      </c>
      <c r="AH33" s="49">
        <f t="shared" si="31"/>
        <v>657</v>
      </c>
      <c r="AI33" s="49">
        <f t="shared" si="32"/>
        <v>1482.4966666666667</v>
      </c>
      <c r="AJ33" s="49">
        <f t="shared" si="33"/>
        <v>374.83333333333331</v>
      </c>
      <c r="AK33" s="49">
        <f t="shared" si="34"/>
        <v>0</v>
      </c>
      <c r="AL33" s="49">
        <f t="array" ref="AL33">_xlfn.IFS(R33=0,AE33,R33&lt;0,AE33/-R33,R33&gt;0,AE33/R33)</f>
        <v>917.7410255250702</v>
      </c>
      <c r="AM33" s="50">
        <f t="shared" si="35"/>
        <v>0.26619192464229052</v>
      </c>
      <c r="AN33" s="51">
        <f t="shared" si="36"/>
        <v>1.3968660966896045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8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09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373">
        <f t="shared" si="28"/>
        <v>40.15089744933131</v>
      </c>
      <c r="AE34" s="47">
        <f t="shared" si="29"/>
        <v>3165.6391025506687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329.76499999999999</v>
      </c>
      <c r="AK34" s="49">
        <f t="shared" si="34"/>
        <v>0</v>
      </c>
      <c r="AL34" s="49">
        <f t="array" ref="AL34">_xlfn.IFS(R34=0,AE34,R34&lt;0,AE34/-R34,R34&gt;0,AE34/R34)</f>
        <v>1582.8195512753343</v>
      </c>
      <c r="AM34" s="50">
        <f t="shared" si="35"/>
        <v>0.35665154377542457</v>
      </c>
      <c r="AN34" s="51">
        <f t="shared" si="36"/>
        <v>2.6512890306119501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8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09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373">
        <f t="shared" si="28"/>
        <v>29.402978078036675</v>
      </c>
      <c r="AE35" s="47">
        <f t="shared" si="29"/>
        <v>2632.6470219219636</v>
      </c>
      <c r="AF35" s="46"/>
      <c r="AG35" s="48">
        <f t="shared" si="30"/>
        <v>6500</v>
      </c>
      <c r="AH35" s="49">
        <f t="shared" si="31"/>
        <v>552</v>
      </c>
      <c r="AI35" s="49">
        <f t="shared" si="32"/>
        <v>2795</v>
      </c>
      <c r="AJ35" s="49">
        <f t="shared" si="33"/>
        <v>490.95</v>
      </c>
      <c r="AK35" s="49">
        <f t="shared" si="34"/>
        <v>0</v>
      </c>
      <c r="AL35" s="49">
        <f t="array" ref="AL35">_xlfn.IFS(R35=0,AE35,R35&lt;0,AE35/-R35,R35&gt;0,AE35/R35)</f>
        <v>2632.6470219219636</v>
      </c>
      <c r="AM35" s="50">
        <f t="shared" si="35"/>
        <v>0.40502261875722517</v>
      </c>
      <c r="AN35" s="51">
        <f t="shared" si="36"/>
        <v>4.7692880831919631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8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373">
        <f t="shared" si="28"/>
        <v>0</v>
      </c>
      <c r="AE36" s="47">
        <f t="shared" si="29"/>
        <v>-683.28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683.28</v>
      </c>
      <c r="AK36" s="49">
        <f t="shared" si="34"/>
        <v>0</v>
      </c>
      <c r="AL36" s="49">
        <f t="array" ref="AL36">_xlfn.IFS(R36=0,AE36,R36&lt;0,AE36/-R36,R36&gt;0,AE36/R36)</f>
        <v>-683.28</v>
      </c>
      <c r="AM36" s="50">
        <f t="shared" si="35"/>
        <v>0</v>
      </c>
      <c r="AN36" s="51">
        <f t="shared" si="36"/>
        <v>-1.2378260869565216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8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09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373">
        <f t="shared" si="28"/>
        <v>183.47005967185993</v>
      </c>
      <c r="AE37" s="47">
        <f t="shared" si="29"/>
        <v>14757.089940328142</v>
      </c>
      <c r="AF37" s="46"/>
      <c r="AG37" s="48">
        <f t="shared" si="30"/>
        <v>5069.875</v>
      </c>
      <c r="AH37" s="49">
        <f t="shared" si="31"/>
        <v>687</v>
      </c>
      <c r="AI37" s="49">
        <f t="shared" si="32"/>
        <v>2180.0462499999999</v>
      </c>
      <c r="AJ37" s="49">
        <f t="shared" si="33"/>
        <v>335.25875000000002</v>
      </c>
      <c r="AK37" s="49">
        <f t="shared" si="34"/>
        <v>0</v>
      </c>
      <c r="AL37" s="49">
        <f t="array" ref="AL37">_xlfn.IFS(R37=0,AE37,R37&lt;0,AE37/-R37,R37&gt;0,AE37/R37)</f>
        <v>1844.6362425410177</v>
      </c>
      <c r="AM37" s="50">
        <f t="shared" si="35"/>
        <v>0.36384254888750073</v>
      </c>
      <c r="AN37" s="51">
        <f t="shared" si="36"/>
        <v>2.6850600328107972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8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373">
        <f t="shared" si="28"/>
        <v>0</v>
      </c>
      <c r="AE38" s="47">
        <f t="shared" si="29"/>
        <v>-762.4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762.4</v>
      </c>
      <c r="AK38" s="49">
        <f t="shared" si="34"/>
        <v>0</v>
      </c>
      <c r="AL38" s="49">
        <f t="array" ref="AL38">_xlfn.IFS(R38=0,AE38,R38&lt;0,AE38/-R38,R38&gt;0,AE38/R38)</f>
        <v>-762.4</v>
      </c>
      <c r="AM38" s="50">
        <f t="shared" si="35"/>
        <v>0</v>
      </c>
      <c r="AN38" s="51">
        <f t="shared" si="36"/>
        <v>-1.1097525473071324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8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09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373">
        <f t="shared" si="28"/>
        <v>15.82784927616159</v>
      </c>
      <c r="AE39" s="47">
        <f t="shared" si="29"/>
        <v>917.42215072383851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464.17999999999995</v>
      </c>
      <c r="AK39" s="49">
        <f t="shared" si="34"/>
        <v>0</v>
      </c>
      <c r="AL39" s="49">
        <f t="array" ref="AL39">_xlfn.IFS(R39=0,AE39,R39&lt;0,AE39/-R39,R39&gt;0,AE39/R39)</f>
        <v>917.42215072383851</v>
      </c>
      <c r="AM39" s="50">
        <f t="shared" si="35"/>
        <v>0.26219552750038255</v>
      </c>
      <c r="AN39" s="51">
        <f t="shared" si="36"/>
        <v>1.5367205204754415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8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09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373">
        <f t="shared" si="28"/>
        <v>39.504031931614506</v>
      </c>
      <c r="AE40" s="47">
        <f t="shared" si="29"/>
        <v>3105.3759680683856</v>
      </c>
      <c r="AF40" s="46"/>
      <c r="AG40" s="48">
        <f t="shared" si="30"/>
        <v>4366.5</v>
      </c>
      <c r="AH40" s="49">
        <f t="shared" si="31"/>
        <v>597</v>
      </c>
      <c r="AI40" s="49">
        <f t="shared" si="32"/>
        <v>1877.595</v>
      </c>
      <c r="AJ40" s="49">
        <f t="shared" si="33"/>
        <v>319.46499999999997</v>
      </c>
      <c r="AK40" s="49">
        <f t="shared" si="34"/>
        <v>0</v>
      </c>
      <c r="AL40" s="49">
        <f t="array" ref="AL40">_xlfn.IFS(R40=0,AE40,R40&lt;0,AE40/-R40,R40&gt;0,AE40/R40)</f>
        <v>1552.6879840341928</v>
      </c>
      <c r="AM40" s="50">
        <f t="shared" si="35"/>
        <v>0.3555909730984067</v>
      </c>
      <c r="AN40" s="51">
        <f t="shared" si="36"/>
        <v>2.6008173936921151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8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373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8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09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373">
        <f t="shared" si="28"/>
        <v>77.804803529573974</v>
      </c>
      <c r="AE42" s="47">
        <f t="shared" si="29"/>
        <v>-784.08480352957463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390.92250000000001</v>
      </c>
      <c r="AK42" s="49">
        <f t="shared" si="34"/>
        <v>1594.6475</v>
      </c>
      <c r="AL42" s="49">
        <f t="array" ref="AL42">_xlfn.IFS(R42=0,AE42,R42&lt;0,AE42/-R42,R42&gt;0,AE42/R42)</f>
        <v>-196.02120088239366</v>
      </c>
      <c r="AM42" s="50">
        <f t="shared" si="35"/>
        <v>-4.5586325786603175E-2</v>
      </c>
      <c r="AN42" s="51">
        <f t="shared" si="36"/>
        <v>-0.30532897333706177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8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09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373">
        <f t="shared" si="28"/>
        <v>56.033029146560047</v>
      </c>
      <c r="AE43" s="47">
        <f t="shared" si="29"/>
        <v>3895.3269708534399</v>
      </c>
      <c r="AF43" s="46"/>
      <c r="AG43" s="48">
        <f t="shared" si="30"/>
        <v>4129</v>
      </c>
      <c r="AH43" s="49">
        <f t="shared" si="31"/>
        <v>642</v>
      </c>
      <c r="AI43" s="49">
        <f t="shared" si="32"/>
        <v>1775.47</v>
      </c>
      <c r="AJ43" s="49">
        <f t="shared" si="33"/>
        <v>394.41</v>
      </c>
      <c r="AK43" s="49">
        <f t="shared" si="34"/>
        <v>0</v>
      </c>
      <c r="AL43" s="49">
        <f t="array" ref="AL43">_xlfn.IFS(R43=0,AE43,R43&lt;0,AE43/-R43,R43&gt;0,AE43/R43)</f>
        <v>1298.4423236178134</v>
      </c>
      <c r="AM43" s="50">
        <f t="shared" si="35"/>
        <v>0.31446895703991606</v>
      </c>
      <c r="AN43" s="51">
        <f t="shared" si="36"/>
        <v>2.0224958311803944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8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09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373">
        <f t="shared" si="28"/>
        <v>448.29137438301393</v>
      </c>
      <c r="AE44" s="47">
        <f t="shared" si="29"/>
        <v>16175.416297616983</v>
      </c>
      <c r="AF44" s="46"/>
      <c r="AG44" s="48">
        <f t="shared" si="30"/>
        <v>5505.666666666667</v>
      </c>
      <c r="AH44" s="49">
        <f t="shared" si="31"/>
        <v>687</v>
      </c>
      <c r="AI44" s="49">
        <f t="shared" si="32"/>
        <v>2367.4366666666665</v>
      </c>
      <c r="AJ44" s="49">
        <f t="shared" si="33"/>
        <v>519.26450000000011</v>
      </c>
      <c r="AK44" s="49">
        <f t="shared" si="34"/>
        <v>855.65711640000006</v>
      </c>
      <c r="AL44" s="49">
        <f t="array" ref="AL44">_xlfn.IFS(R44=0,AE44,R44&lt;0,AE44/-R44,R44&gt;0,AE44/R44)</f>
        <v>898.63423875649903</v>
      </c>
      <c r="AM44" s="50">
        <f t="shared" si="35"/>
        <v>0.16321987747590344</v>
      </c>
      <c r="AN44" s="51">
        <f t="shared" si="36"/>
        <v>1.3080556604898093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8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09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373">
        <f t="shared" si="28"/>
        <v>551.86675731421485</v>
      </c>
      <c r="AE45" s="47">
        <f t="shared" si="29"/>
        <v>8328.6118736857825</v>
      </c>
      <c r="AF45" s="46"/>
      <c r="AG45" s="48">
        <f t="shared" si="30"/>
        <v>6099.95</v>
      </c>
      <c r="AH45" s="49">
        <f t="shared" si="31"/>
        <v>687</v>
      </c>
      <c r="AI45" s="49">
        <f t="shared" si="32"/>
        <v>2622.9785000000002</v>
      </c>
      <c r="AJ45" s="49">
        <f t="shared" si="33"/>
        <v>493.13666666666677</v>
      </c>
      <c r="AK45" s="49">
        <f t="shared" si="34"/>
        <v>1741.0991128095238</v>
      </c>
      <c r="AL45" s="49">
        <f t="array" ref="AL45">_xlfn.IFS(R45=0,AE45,R45&lt;0,AE45/-R45,R45&gt;0,AE45/R45)</f>
        <v>416.43059368428914</v>
      </c>
      <c r="AM45" s="50">
        <f t="shared" si="35"/>
        <v>6.8267870012752419E-2</v>
      </c>
      <c r="AN45" s="51">
        <f t="shared" si="36"/>
        <v>0.60615806940944561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8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09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373">
        <f t="shared" si="28"/>
        <v>493.87051393905966</v>
      </c>
      <c r="AE46" s="47">
        <f t="shared" si="29"/>
        <v>7626.6200720609331</v>
      </c>
      <c r="AF46" s="46"/>
      <c r="AG46" s="48">
        <f t="shared" si="30"/>
        <v>4962.636363636364</v>
      </c>
      <c r="AH46" s="49">
        <f t="shared" si="31"/>
        <v>552</v>
      </c>
      <c r="AI46" s="49">
        <f t="shared" si="32"/>
        <v>2133.9336363636362</v>
      </c>
      <c r="AJ46" s="49">
        <f t="shared" si="33"/>
        <v>355.43086956521745</v>
      </c>
      <c r="AK46" s="49">
        <f t="shared" si="34"/>
        <v>1469.2199745217392</v>
      </c>
      <c r="AL46" s="49">
        <f t="array" ref="AL46">_xlfn.IFS(R46=0,AE46,R46&lt;0,AE46/-R46,R46&gt;0,AE46/R46)</f>
        <v>346.66454873004244</v>
      </c>
      <c r="AM46" s="50">
        <f t="shared" si="35"/>
        <v>6.9854916485564245E-2</v>
      </c>
      <c r="AN46" s="51">
        <f t="shared" si="36"/>
        <v>0.62801548682978703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8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09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373">
        <f t="shared" si="28"/>
        <v>28.213288349648423</v>
      </c>
      <c r="AE47" s="47">
        <f>U47-W47-X47-Z47-AA47-AB47-AC47-AD47</f>
        <v>1147.5467116503517</v>
      </c>
      <c r="AF47" s="46"/>
      <c r="AG47" s="48">
        <f t="shared" si="30"/>
        <v>3118.5</v>
      </c>
      <c r="AH47" s="49">
        <f t="shared" si="31"/>
        <v>552</v>
      </c>
      <c r="AI47" s="49">
        <f t="shared" si="32"/>
        <v>1340.9549999999999</v>
      </c>
      <c r="AJ47" s="49">
        <f t="shared" si="33"/>
        <v>637.66500000000008</v>
      </c>
      <c r="AK47" s="49">
        <f t="shared" si="34"/>
        <v>0</v>
      </c>
      <c r="AL47" s="49">
        <f t="array" ref="AL47">_xlfn.IFS(R47=0,AE47,R47&lt;0,AE47/-R47,R47&gt;0,AE47/R47)</f>
        <v>573.77335582517583</v>
      </c>
      <c r="AM47" s="50">
        <f t="shared" si="35"/>
        <v>0.1839901734247798</v>
      </c>
      <c r="AN47" s="51">
        <f t="shared" si="36"/>
        <v>1.039444485190536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792.9778071933099</v>
      </c>
      <c r="AM48" s="87">
        <f t="shared" si="40"/>
        <v>0.24191673917510523</v>
      </c>
      <c r="AN48" s="87">
        <f t="shared" si="40"/>
        <v>1.3017311546814669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0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45">
        <f>AA51-AA26</f>
        <v>94252.21330199996</v>
      </c>
      <c r="AB49" s="90">
        <f t="shared" ref="AB49:AC49" si="42">SUM(AB28:AB47)</f>
        <v>0</v>
      </c>
      <c r="AC49" s="90">
        <f t="shared" si="42"/>
        <v>0</v>
      </c>
      <c r="AD49" s="96">
        <f>SUM(AD28:AD47)</f>
        <v>2081.8575069074864</v>
      </c>
      <c r="AE49" s="90">
        <f>SUM(AE28:AE47)</f>
        <v>66280.909382092505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49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4921.3799999999992</v>
      </c>
      <c r="AE51" s="250">
        <f>AE26+AE49</f>
        <v>169920.09019099985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237794.13980900004</v>
      </c>
      <c r="AB52" s="141"/>
      <c r="AC52" s="142"/>
      <c r="AE52" s="251">
        <f>Сводная!Z51+Сводная!R51+Сводная!S51+Сводная!T51+Сводная!V51-Сводная!U51-Сводная!W51-(AA52-AA51)</f>
        <v>169920.09019099982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400">
        <f>AA51-AA52</f>
        <v>-22.25980900003924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>
        <f>Сводная!E51</f>
        <v>923</v>
      </c>
      <c r="L54" s="135"/>
      <c r="M54" s="135"/>
      <c r="P54" s="338">
        <f>Сводная!F51</f>
        <v>412</v>
      </c>
      <c r="Q54" s="135">
        <f>Сводная!G51</f>
        <v>22</v>
      </c>
      <c r="S54" s="132">
        <f>Сводная!H51</f>
        <v>1152262</v>
      </c>
      <c r="T54" s="132">
        <f>Сводная!I51</f>
        <v>-64312</v>
      </c>
      <c r="U54" s="313"/>
      <c r="W54" s="132">
        <f>Сводная!K51</f>
        <v>100315.76999999999</v>
      </c>
      <c r="X54" s="338">
        <f>Сводная!M51</f>
        <v>467818.5</v>
      </c>
      <c r="Y54" s="135"/>
      <c r="Z54" s="135">
        <f>Сводная!L51</f>
        <v>107180.12000000005</v>
      </c>
      <c r="AA54" s="134">
        <f>Сводная!Q51</f>
        <v>237771.87999999998</v>
      </c>
      <c r="AB54" s="141"/>
      <c r="AC54" s="6"/>
      <c r="AD54" s="132">
        <f>Сводная!X51</f>
        <v>4921.3799999999992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U55" s="313"/>
      <c r="X55" s="144"/>
      <c r="Y55" s="135"/>
      <c r="Z55" s="147"/>
      <c r="AB55" s="141"/>
      <c r="AC55" s="6"/>
    </row>
    <row r="56" spans="1:42" s="132" customFormat="1">
      <c r="B56" s="133"/>
      <c r="C56" s="134"/>
      <c r="K56" s="135"/>
      <c r="L56" s="135"/>
      <c r="M56" s="135"/>
      <c r="P56" s="144"/>
      <c r="Q56" s="135"/>
      <c r="U56" s="313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195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zoomScale="70" zoomScaleNormal="70" workbookViewId="0">
      <selection activeCell="N8" sqref="N8:N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39">
        <f>'Юнит 23-28.02'!AD1+'Юнит 01.03'!AD1</f>
        <v>178357</v>
      </c>
      <c r="AE1" s="325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39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49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1" t="s">
        <v>996</v>
      </c>
      <c r="O1" s="282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147808+1118</f>
        <v>148926</v>
      </c>
      <c r="AE1" s="325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39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132615</v>
      </c>
      <c r="AE1" s="325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352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44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42" operator="greaterThan">
      <formula>120</formula>
    </cfRule>
  </conditionalFormatting>
  <conditionalFormatting sqref="Q50">
    <cfRule type="cellIs" dxfId="151" priority="41" operator="greaterThan">
      <formula>120</formula>
    </cfRule>
  </conditionalFormatting>
  <conditionalFormatting sqref="R50">
    <cfRule type="cellIs" dxfId="150" priority="40" operator="greaterThan">
      <formula>120</formula>
    </cfRule>
  </conditionalFormatting>
  <conditionalFormatting sqref="S50">
    <cfRule type="cellIs" dxfId="149" priority="39" operator="greaterThan">
      <formula>120</formula>
    </cfRule>
  </conditionalFormatting>
  <conditionalFormatting sqref="T50">
    <cfRule type="cellIs" dxfId="148" priority="38" operator="greaterThan">
      <formula>120</formula>
    </cfRule>
  </conditionalFormatting>
  <conditionalFormatting sqref="U50">
    <cfRule type="cellIs" dxfId="147" priority="37" operator="greaterThan">
      <formula>120</formula>
    </cfRule>
  </conditionalFormatting>
  <conditionalFormatting sqref="W50">
    <cfRule type="cellIs" dxfId="146" priority="35" operator="greaterThan">
      <formula>120</formula>
    </cfRule>
  </conditionalFormatting>
  <conditionalFormatting sqref="X50">
    <cfRule type="cellIs" dxfId="145" priority="34" operator="greaterThan">
      <formula>120</formula>
    </cfRule>
  </conditionalFormatting>
  <conditionalFormatting sqref="Z50">
    <cfRule type="cellIs" dxfId="144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9" operator="between">
      <formula>0.000001</formula>
      <formula>25</formula>
    </cfRule>
  </conditionalFormatting>
  <conditionalFormatting sqref="V1 V52:V55 V57:V1048576">
    <cfRule type="cellIs" dxfId="141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97586</v>
      </c>
      <c r="AE1" s="325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4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45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49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98743</v>
      </c>
      <c r="AE1" s="325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4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4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45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44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8" operator="greaterThan">
      <formula>120</formula>
    </cfRule>
  </conditionalFormatting>
  <conditionalFormatting sqref="Q50">
    <cfRule type="cellIs" dxfId="123" priority="37" operator="greaterThan">
      <formula>120</formula>
    </cfRule>
  </conditionalFormatting>
  <conditionalFormatting sqref="R50">
    <cfRule type="cellIs" dxfId="122" priority="36" operator="greaterThan">
      <formula>120</formula>
    </cfRule>
  </conditionalFormatting>
  <conditionalFormatting sqref="S50">
    <cfRule type="cellIs" dxfId="121" priority="35" operator="greaterThan">
      <formula>120</formula>
    </cfRule>
  </conditionalFormatting>
  <conditionalFormatting sqref="T50">
    <cfRule type="cellIs" dxfId="120" priority="34" operator="greaterThan">
      <formula>120</formula>
    </cfRule>
  </conditionalFormatting>
  <conditionalFormatting sqref="U50">
    <cfRule type="cellIs" dxfId="119" priority="33" operator="greaterThan">
      <formula>120</formula>
    </cfRule>
  </conditionalFormatting>
  <conditionalFormatting sqref="W50">
    <cfRule type="cellIs" dxfId="118" priority="31" operator="greaterThan">
      <formula>120</formula>
    </cfRule>
  </conditionalFormatting>
  <conditionalFormatting sqref="X50">
    <cfRule type="cellIs" dxfId="117" priority="30" operator="greaterThan">
      <formula>120</formula>
    </cfRule>
  </conditionalFormatting>
  <conditionalFormatting sqref="Z50">
    <cfRule type="cellIs" dxfId="116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15" operator="between">
      <formula>0.000001</formula>
      <formula>25</formula>
    </cfRule>
  </conditionalFormatting>
  <conditionalFormatting sqref="V1 V52:V55 V57:V1048576">
    <cfRule type="cellIs" dxfId="113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7451+67</f>
        <v>7518</v>
      </c>
      <c r="AE1" s="325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4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45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49">
        <v>7906.94</v>
      </c>
      <c r="AB51" s="125"/>
      <c r="AC51" s="125">
        <f>SUM(AC3:AC47)</f>
        <v>0</v>
      </c>
      <c r="AD51" s="118">
        <f>AD26+AD49</f>
        <v>75.179999999999993</v>
      </c>
      <c r="AE51" s="344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42" operator="greaterThan">
      <formula>120</formula>
    </cfRule>
  </conditionalFormatting>
  <conditionalFormatting sqref="N50">
    <cfRule type="cellIs" dxfId="110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7" operator="greaterThan">
      <formula>120</formula>
    </cfRule>
  </conditionalFormatting>
  <conditionalFormatting sqref="Q50">
    <cfRule type="cellIs" dxfId="108" priority="36" operator="greaterThan">
      <formula>120</formula>
    </cfRule>
  </conditionalFormatting>
  <conditionalFormatting sqref="R50">
    <cfRule type="cellIs" dxfId="107" priority="35" operator="greaterThan">
      <formula>120</formula>
    </cfRule>
  </conditionalFormatting>
  <conditionalFormatting sqref="S50">
    <cfRule type="cellIs" dxfId="106" priority="34" operator="greaterThan">
      <formula>120</formula>
    </cfRule>
  </conditionalFormatting>
  <conditionalFormatting sqref="T50">
    <cfRule type="cellIs" dxfId="105" priority="33" operator="greaterThan">
      <formula>120</formula>
    </cfRule>
  </conditionalFormatting>
  <conditionalFormatting sqref="U50">
    <cfRule type="cellIs" dxfId="104" priority="32" operator="greaterThan">
      <formula>120</formula>
    </cfRule>
  </conditionalFormatting>
  <conditionalFormatting sqref="W50">
    <cfRule type="cellIs" dxfId="103" priority="30" operator="greaterThan">
      <formula>120</formula>
    </cfRule>
  </conditionalFormatting>
  <conditionalFormatting sqref="X50">
    <cfRule type="cellIs" dxfId="102" priority="29" operator="greaterThan">
      <formula>120</formula>
    </cfRule>
  </conditionalFormatting>
  <conditionalFormatting sqref="Z50">
    <cfRule type="cellIs" dxfId="101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Q36" activePane="bottomRight" state="frozen"/>
      <selection pane="topRight" activeCell="C1" sqref="C1"/>
      <selection pane="bottomLeft" activeCell="A3" sqref="A3"/>
      <selection pane="bottomRight" activeCell="AE53" sqref="AE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09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5">
        <v>0.68</v>
      </c>
      <c r="AS3" s="317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09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6">
        <v>0.57999999999999996</v>
      </c>
      <c r="AS4" s="317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09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6">
        <v>0.76</v>
      </c>
      <c r="AS5" s="317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09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6">
        <v>0.74</v>
      </c>
      <c r="AS6" s="317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09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6">
        <v>0.6</v>
      </c>
      <c r="AS7" s="317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09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6">
        <v>0.52</v>
      </c>
      <c r="AS8" s="317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09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6">
        <v>0.65</v>
      </c>
      <c r="AS9" s="317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09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6">
        <v>0.55000000000000004</v>
      </c>
      <c r="AS10" s="317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09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6">
        <v>0.64</v>
      </c>
      <c r="AS11" s="317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09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09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09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09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09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09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09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09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4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09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09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09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09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09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09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09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09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09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09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09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09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09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09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09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0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45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49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0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133615.60583800002</v>
      </c>
      <c r="AB52" s="141"/>
      <c r="AC52" s="142"/>
      <c r="AE52" s="251">
        <f>Сводная!Z46+Сводная!R46+Сводная!S46+Сводная!T46+Сводная!V46-Сводная!U46-Сводная!W46-(AA52-AA51)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38"/>
      <c r="Q53" s="135"/>
      <c r="U53" s="313"/>
      <c r="X53" s="144"/>
      <c r="Y53" s="135"/>
      <c r="Z53" s="145"/>
      <c r="AA53" s="363">
        <f>AA51-AA52</f>
        <v>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3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3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4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4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45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62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4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45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61">
        <v>292.8</v>
      </c>
      <c r="AB54" s="141"/>
      <c r="AC54" s="6"/>
      <c r="AD54" s="360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4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352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4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45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4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352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33EF-B169-483A-9F3D-5544D0A76961}">
  <dimension ref="A1"/>
  <sheetViews>
    <sheetView workbookViewId="0">
      <selection activeCell="I10" sqref="I10"/>
    </sheetView>
  </sheetViews>
  <sheetFormatPr defaultRowHeight="14.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EA48-1C0F-42FF-AB85-735B302A4019}">
  <dimension ref="A1"/>
  <sheetViews>
    <sheetView workbookViewId="0">
      <selection activeCell="G15" sqref="G15"/>
    </sheetView>
  </sheetViews>
  <sheetFormatPr defaultRowHeight="14.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1573-E1F8-4D65-96E6-121D7B06ECA4}">
  <sheetPr filterMode="1"/>
  <dimension ref="A1:P2088"/>
  <sheetViews>
    <sheetView topLeftCell="C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3434</v>
      </c>
      <c r="B2" s="175">
        <v>46104</v>
      </c>
      <c r="C2" s="171" t="s">
        <v>110</v>
      </c>
      <c r="D2" s="171" t="s">
        <v>117</v>
      </c>
      <c r="E2" s="171" t="s">
        <v>44</v>
      </c>
      <c r="F2" s="171" t="s">
        <v>213</v>
      </c>
      <c r="G2" s="171" t="s">
        <v>214</v>
      </c>
      <c r="H2" s="176">
        <v>1</v>
      </c>
      <c r="I2" s="177">
        <v>0</v>
      </c>
      <c r="J2" s="175">
        <v>46099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3434</v>
      </c>
      <c r="B3" s="175">
        <v>46104</v>
      </c>
      <c r="C3" s="171" t="s">
        <v>110</v>
      </c>
      <c r="D3" s="171" t="s">
        <v>118</v>
      </c>
      <c r="E3" s="171" t="s">
        <v>44</v>
      </c>
      <c r="F3" s="171" t="s">
        <v>213</v>
      </c>
      <c r="G3" s="171" t="s">
        <v>214</v>
      </c>
      <c r="H3" s="176">
        <v>1</v>
      </c>
      <c r="I3" s="177">
        <v>0</v>
      </c>
      <c r="J3" s="175">
        <v>46099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3434</v>
      </c>
      <c r="B4" s="175">
        <v>46104</v>
      </c>
      <c r="C4" s="171" t="s">
        <v>2119</v>
      </c>
      <c r="D4" s="171" t="s">
        <v>119</v>
      </c>
      <c r="E4" s="171" t="s">
        <v>44</v>
      </c>
      <c r="F4" s="171" t="s">
        <v>213</v>
      </c>
      <c r="G4" s="171" t="s">
        <v>214</v>
      </c>
      <c r="H4" s="176">
        <v>1</v>
      </c>
      <c r="I4" s="177">
        <v>0</v>
      </c>
      <c r="J4" s="175">
        <v>46099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3434</v>
      </c>
      <c r="B5" s="175">
        <v>46104</v>
      </c>
      <c r="C5" s="171" t="s">
        <v>110</v>
      </c>
      <c r="D5" s="171" t="s">
        <v>24</v>
      </c>
      <c r="E5" s="171" t="s">
        <v>44</v>
      </c>
      <c r="F5" s="171" t="s">
        <v>213</v>
      </c>
      <c r="G5" s="171" t="s">
        <v>214</v>
      </c>
      <c r="H5" s="176">
        <v>1</v>
      </c>
      <c r="I5" s="177">
        <v>0</v>
      </c>
      <c r="J5" s="175">
        <v>46099</v>
      </c>
      <c r="K5" s="171" t="s">
        <v>113</v>
      </c>
      <c r="L5" s="171" t="s">
        <v>114</v>
      </c>
      <c r="M5" s="178">
        <v>0</v>
      </c>
      <c r="N5" s="176"/>
      <c r="O5" s="176">
        <v>40</v>
      </c>
      <c r="P5" s="179">
        <v>-46.77</v>
      </c>
    </row>
    <row r="6" spans="1:16" ht="19.5" hidden="1" customHeight="1">
      <c r="A6" s="171" t="s">
        <v>3434</v>
      </c>
      <c r="B6" s="175">
        <v>46104</v>
      </c>
      <c r="C6" s="171" t="s">
        <v>2119</v>
      </c>
      <c r="D6" s="171" t="s">
        <v>116</v>
      </c>
      <c r="E6" s="171" t="s">
        <v>44</v>
      </c>
      <c r="F6" s="171" t="s">
        <v>213</v>
      </c>
      <c r="G6" s="171" t="s">
        <v>214</v>
      </c>
      <c r="H6" s="176">
        <v>1</v>
      </c>
      <c r="I6" s="177">
        <v>0</v>
      </c>
      <c r="J6" s="175">
        <v>46099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-6.45</v>
      </c>
    </row>
    <row r="7" spans="1:16" ht="19.5" hidden="1" customHeight="1">
      <c r="A7" s="171" t="s">
        <v>2814</v>
      </c>
      <c r="B7" s="175">
        <v>46104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>
        <v>40</v>
      </c>
      <c r="P7" s="179">
        <v>-46.77</v>
      </c>
    </row>
    <row r="8" spans="1:16" ht="19.5" hidden="1" customHeight="1">
      <c r="A8" s="171" t="s">
        <v>2814</v>
      </c>
      <c r="B8" s="175">
        <v>46104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-23.33</v>
      </c>
    </row>
    <row r="9" spans="1:16" ht="19.5" hidden="1" customHeight="1">
      <c r="A9" s="171" t="s">
        <v>3359</v>
      </c>
      <c r="B9" s="175">
        <v>46104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46100</v>
      </c>
      <c r="K9" s="171" t="s">
        <v>113</v>
      </c>
      <c r="L9" s="171" t="s">
        <v>114</v>
      </c>
      <c r="M9" s="178">
        <v>0</v>
      </c>
      <c r="N9" s="176"/>
      <c r="O9" s="176">
        <v>40</v>
      </c>
      <c r="P9" s="179">
        <v>-46.77</v>
      </c>
    </row>
    <row r="10" spans="1:16" ht="19.5" hidden="1" customHeight="1">
      <c r="A10" s="171" t="s">
        <v>3359</v>
      </c>
      <c r="B10" s="175">
        <v>46104</v>
      </c>
      <c r="C10" s="171" t="s">
        <v>2119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46100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-9.67</v>
      </c>
    </row>
    <row r="11" spans="1:16" ht="19.5" hidden="1" customHeight="1">
      <c r="A11" s="171" t="s">
        <v>2814</v>
      </c>
      <c r="B11" s="175">
        <v>46104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hidden="1" customHeight="1">
      <c r="A12" s="171" t="s">
        <v>2814</v>
      </c>
      <c r="B12" s="175">
        <v>46104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46093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hidden="1" customHeight="1">
      <c r="A13" s="171" t="s">
        <v>2814</v>
      </c>
      <c r="B13" s="175">
        <v>46104</v>
      </c>
      <c r="C13" s="171" t="s">
        <v>2119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46093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hidden="1" customHeight="1">
      <c r="A14" s="171" t="s">
        <v>3359</v>
      </c>
      <c r="B14" s="175">
        <v>46104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46100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3359</v>
      </c>
      <c r="B15" s="175">
        <v>46104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46100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3359</v>
      </c>
      <c r="B16" s="175">
        <v>46104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46100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3358</v>
      </c>
      <c r="B17" s="175">
        <v>46104</v>
      </c>
      <c r="C17" s="171" t="s">
        <v>110</v>
      </c>
      <c r="D17" s="171" t="s">
        <v>24</v>
      </c>
      <c r="E17" s="171" t="s">
        <v>77</v>
      </c>
      <c r="F17" s="171" t="s">
        <v>194</v>
      </c>
      <c r="G17" s="171" t="s">
        <v>177</v>
      </c>
      <c r="H17" s="176">
        <v>1</v>
      </c>
      <c r="I17" s="177">
        <v>0</v>
      </c>
      <c r="J17" s="175">
        <v>46090</v>
      </c>
      <c r="K17" s="171" t="s">
        <v>113</v>
      </c>
      <c r="L17" s="171" t="s">
        <v>114</v>
      </c>
      <c r="M17" s="178">
        <v>0</v>
      </c>
      <c r="N17" s="176"/>
      <c r="O17" s="176">
        <v>43</v>
      </c>
      <c r="P17" s="179">
        <v>-56.94</v>
      </c>
    </row>
    <row r="18" spans="1:16" ht="19.5" hidden="1" customHeight="1">
      <c r="A18" s="171" t="s">
        <v>3358</v>
      </c>
      <c r="B18" s="175">
        <v>46104</v>
      </c>
      <c r="C18" s="171" t="s">
        <v>2119</v>
      </c>
      <c r="D18" s="171" t="s">
        <v>116</v>
      </c>
      <c r="E18" s="171" t="s">
        <v>77</v>
      </c>
      <c r="F18" s="171" t="s">
        <v>194</v>
      </c>
      <c r="G18" s="171" t="s">
        <v>177</v>
      </c>
      <c r="H18" s="176">
        <v>1</v>
      </c>
      <c r="I18" s="177">
        <v>0</v>
      </c>
      <c r="J18" s="175">
        <v>46090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-7.18</v>
      </c>
    </row>
    <row r="19" spans="1:16" ht="19.5" hidden="1" customHeight="1">
      <c r="A19" s="171" t="s">
        <v>3358</v>
      </c>
      <c r="B19" s="175">
        <v>46104</v>
      </c>
      <c r="C19" s="171" t="s">
        <v>110</v>
      </c>
      <c r="D19" s="171" t="s">
        <v>117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46090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3358</v>
      </c>
      <c r="B20" s="175">
        <v>46104</v>
      </c>
      <c r="C20" s="171" t="s">
        <v>110</v>
      </c>
      <c r="D20" s="171" t="s">
        <v>118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46090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3358</v>
      </c>
      <c r="B21" s="175">
        <v>46104</v>
      </c>
      <c r="C21" s="171" t="s">
        <v>2119</v>
      </c>
      <c r="D21" s="171" t="s">
        <v>119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46090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3435</v>
      </c>
      <c r="B22" s="175">
        <v>46104</v>
      </c>
      <c r="C22" s="171" t="s">
        <v>110</v>
      </c>
      <c r="D22" s="171" t="s">
        <v>117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46097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3435</v>
      </c>
      <c r="B23" s="175">
        <v>46104</v>
      </c>
      <c r="C23" s="171" t="s">
        <v>110</v>
      </c>
      <c r="D23" s="171" t="s">
        <v>118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46097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-46.77</v>
      </c>
    </row>
    <row r="24" spans="1:16" ht="19.5" hidden="1" customHeight="1">
      <c r="A24" s="171" t="s">
        <v>3435</v>
      </c>
      <c r="B24" s="175">
        <v>46104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46097</v>
      </c>
      <c r="K24" s="171" t="s">
        <v>113</v>
      </c>
      <c r="L24" s="171" t="s">
        <v>114</v>
      </c>
      <c r="M24" s="178">
        <v>0</v>
      </c>
      <c r="N24" s="176"/>
      <c r="O24" s="176">
        <v>39</v>
      </c>
      <c r="P24" s="179">
        <v>-46.77</v>
      </c>
    </row>
    <row r="25" spans="1:16" ht="19.5" hidden="1" customHeight="1">
      <c r="A25" s="171" t="s">
        <v>3311</v>
      </c>
      <c r="B25" s="175">
        <v>46104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46095</v>
      </c>
      <c r="K25" s="171" t="s">
        <v>113</v>
      </c>
      <c r="L25" s="171" t="s">
        <v>114</v>
      </c>
      <c r="M25" s="178">
        <v>0</v>
      </c>
      <c r="N25" s="176"/>
      <c r="O25" s="176">
        <v>40</v>
      </c>
      <c r="P25" s="179">
        <v>-46.77</v>
      </c>
    </row>
    <row r="26" spans="1:16" ht="19.5" hidden="1" customHeight="1">
      <c r="A26" s="171" t="s">
        <v>3311</v>
      </c>
      <c r="B26" s="175">
        <v>46104</v>
      </c>
      <c r="C26" s="171" t="s">
        <v>2119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46095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-17.47</v>
      </c>
    </row>
    <row r="27" spans="1:16" ht="19.5" hidden="1" customHeight="1">
      <c r="A27" s="171" t="s">
        <v>3311</v>
      </c>
      <c r="B27" s="175">
        <v>46104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46095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3311</v>
      </c>
      <c r="B28" s="175">
        <v>46104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46095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3311</v>
      </c>
      <c r="B29" s="175">
        <v>46104</v>
      </c>
      <c r="C29" s="171" t="s">
        <v>2119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46095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3436</v>
      </c>
      <c r="B30" s="175">
        <v>46104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46098</v>
      </c>
      <c r="K30" s="171" t="s">
        <v>113</v>
      </c>
      <c r="L30" s="171" t="s">
        <v>114</v>
      </c>
      <c r="M30" s="178">
        <v>0</v>
      </c>
      <c r="N30" s="176"/>
      <c r="O30" s="176">
        <v>40</v>
      </c>
      <c r="P30" s="179">
        <v>-46.77</v>
      </c>
    </row>
    <row r="31" spans="1:16" ht="19.5" hidden="1" customHeight="1">
      <c r="A31" s="171" t="s">
        <v>3436</v>
      </c>
      <c r="B31" s="175">
        <v>46104</v>
      </c>
      <c r="C31" s="171" t="s">
        <v>2119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46098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-6.21</v>
      </c>
    </row>
    <row r="32" spans="1:16" ht="19.5" hidden="1" customHeight="1">
      <c r="A32" s="171" t="s">
        <v>3436</v>
      </c>
      <c r="B32" s="175">
        <v>46104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46098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3436</v>
      </c>
      <c r="B33" s="175">
        <v>46104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46098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3436</v>
      </c>
      <c r="B34" s="175">
        <v>46104</v>
      </c>
      <c r="C34" s="171" t="s">
        <v>2119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46098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3437</v>
      </c>
      <c r="B35" s="175">
        <v>46104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46098</v>
      </c>
      <c r="K35" s="171" t="s">
        <v>113</v>
      </c>
      <c r="L35" s="171" t="s">
        <v>114</v>
      </c>
      <c r="M35" s="178">
        <v>0</v>
      </c>
      <c r="N35" s="176"/>
      <c r="O35" s="176">
        <v>40</v>
      </c>
      <c r="P35" s="179">
        <v>-46.77</v>
      </c>
    </row>
    <row r="36" spans="1:16" ht="19.5" hidden="1" customHeight="1">
      <c r="A36" s="171" t="s">
        <v>3437</v>
      </c>
      <c r="B36" s="175">
        <v>46104</v>
      </c>
      <c r="C36" s="171" t="s">
        <v>2119</v>
      </c>
      <c r="D36" s="171" t="s">
        <v>116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46098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-7.73</v>
      </c>
    </row>
    <row r="37" spans="1:16" ht="19.5" hidden="1" customHeight="1">
      <c r="A37" s="171" t="s">
        <v>3437</v>
      </c>
      <c r="B37" s="175">
        <v>46104</v>
      </c>
      <c r="C37" s="171" t="s">
        <v>110</v>
      </c>
      <c r="D37" s="171" t="s">
        <v>117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46098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3437</v>
      </c>
      <c r="B38" s="175">
        <v>46104</v>
      </c>
      <c r="C38" s="171" t="s">
        <v>110</v>
      </c>
      <c r="D38" s="171" t="s">
        <v>118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-46.77</v>
      </c>
    </row>
    <row r="39" spans="1:16" ht="19.5" hidden="1" customHeight="1">
      <c r="A39" s="171" t="s">
        <v>3437</v>
      </c>
      <c r="B39" s="175">
        <v>46104</v>
      </c>
      <c r="C39" s="171" t="s">
        <v>2119</v>
      </c>
      <c r="D39" s="171" t="s">
        <v>119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-15</v>
      </c>
    </row>
    <row r="40" spans="1:16" ht="19.5" hidden="1" customHeight="1">
      <c r="A40" s="171" t="s">
        <v>3438</v>
      </c>
      <c r="B40" s="175">
        <v>46104</v>
      </c>
      <c r="C40" s="171" t="s">
        <v>110</v>
      </c>
      <c r="D40" s="171" t="s">
        <v>24</v>
      </c>
      <c r="E40" s="171" t="s">
        <v>79</v>
      </c>
      <c r="F40" s="171" t="s">
        <v>441</v>
      </c>
      <c r="G40" s="171" t="s">
        <v>177</v>
      </c>
      <c r="H40" s="176">
        <v>1</v>
      </c>
      <c r="I40" s="177">
        <v>0</v>
      </c>
      <c r="J40" s="175">
        <v>46097</v>
      </c>
      <c r="K40" s="171" t="s">
        <v>113</v>
      </c>
      <c r="L40" s="171" t="s">
        <v>114</v>
      </c>
      <c r="M40" s="178">
        <v>0</v>
      </c>
      <c r="N40" s="176"/>
      <c r="O40" s="176">
        <v>39</v>
      </c>
      <c r="P40" s="179">
        <v>-56.94</v>
      </c>
    </row>
    <row r="41" spans="1:16" ht="19.5" hidden="1" customHeight="1">
      <c r="A41" s="171" t="s">
        <v>3438</v>
      </c>
      <c r="B41" s="175">
        <v>46104</v>
      </c>
      <c r="C41" s="171" t="s">
        <v>2119</v>
      </c>
      <c r="D41" s="171" t="s">
        <v>116</v>
      </c>
      <c r="E41" s="171" t="s">
        <v>79</v>
      </c>
      <c r="F41" s="171" t="s">
        <v>441</v>
      </c>
      <c r="G41" s="171" t="s">
        <v>177</v>
      </c>
      <c r="H41" s="176">
        <v>1</v>
      </c>
      <c r="I41" s="177">
        <v>0</v>
      </c>
      <c r="J41" s="175">
        <v>46097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-6.51</v>
      </c>
    </row>
    <row r="42" spans="1:16" ht="19.5" hidden="1" customHeight="1">
      <c r="A42" s="171" t="s">
        <v>3438</v>
      </c>
      <c r="B42" s="175">
        <v>46104</v>
      </c>
      <c r="C42" s="171" t="s">
        <v>110</v>
      </c>
      <c r="D42" s="171" t="s">
        <v>117</v>
      </c>
      <c r="E42" s="171" t="s">
        <v>79</v>
      </c>
      <c r="F42" s="171" t="s">
        <v>441</v>
      </c>
      <c r="G42" s="171" t="s">
        <v>177</v>
      </c>
      <c r="H42" s="176">
        <v>1</v>
      </c>
      <c r="I42" s="177">
        <v>0</v>
      </c>
      <c r="J42" s="175">
        <v>46097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hidden="1" customHeight="1">
      <c r="A43" s="171" t="s">
        <v>3438</v>
      </c>
      <c r="B43" s="175">
        <v>46104</v>
      </c>
      <c r="C43" s="171" t="s">
        <v>110</v>
      </c>
      <c r="D43" s="171" t="s">
        <v>118</v>
      </c>
      <c r="E43" s="171" t="s">
        <v>79</v>
      </c>
      <c r="F43" s="171" t="s">
        <v>441</v>
      </c>
      <c r="G43" s="171" t="s">
        <v>177</v>
      </c>
      <c r="H43" s="176">
        <v>1</v>
      </c>
      <c r="I43" s="177">
        <v>0</v>
      </c>
      <c r="J43" s="175">
        <v>46097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-56.94</v>
      </c>
    </row>
    <row r="44" spans="1:16" ht="19.5" hidden="1" customHeight="1">
      <c r="A44" s="171" t="s">
        <v>3438</v>
      </c>
      <c r="B44" s="175">
        <v>46104</v>
      </c>
      <c r="C44" s="171" t="s">
        <v>2119</v>
      </c>
      <c r="D44" s="171" t="s">
        <v>119</v>
      </c>
      <c r="E44" s="171" t="s">
        <v>79</v>
      </c>
      <c r="F44" s="171" t="s">
        <v>441</v>
      </c>
      <c r="G44" s="171" t="s">
        <v>177</v>
      </c>
      <c r="H44" s="176">
        <v>1</v>
      </c>
      <c r="I44" s="177">
        <v>0</v>
      </c>
      <c r="J44" s="175">
        <v>46097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-15</v>
      </c>
    </row>
    <row r="45" spans="1:16" ht="19.5" hidden="1" customHeight="1">
      <c r="A45" s="171" t="s">
        <v>3439</v>
      </c>
      <c r="B45" s="175">
        <v>46104</v>
      </c>
      <c r="C45" s="171" t="s">
        <v>110</v>
      </c>
      <c r="D45" s="171" t="s">
        <v>117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46100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3439</v>
      </c>
      <c r="B46" s="175">
        <v>46104</v>
      </c>
      <c r="C46" s="171" t="s">
        <v>110</v>
      </c>
      <c r="D46" s="171" t="s">
        <v>118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46100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hidden="1" customHeight="1">
      <c r="A47" s="171" t="s">
        <v>3439</v>
      </c>
      <c r="B47" s="175">
        <v>46104</v>
      </c>
      <c r="C47" s="171" t="s">
        <v>2119</v>
      </c>
      <c r="D47" s="171" t="s">
        <v>119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0</v>
      </c>
      <c r="J47" s="175">
        <v>46100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3439</v>
      </c>
      <c r="B48" s="175">
        <v>46104</v>
      </c>
      <c r="C48" s="171" t="s">
        <v>110</v>
      </c>
      <c r="D48" s="171" t="s">
        <v>24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0</v>
      </c>
      <c r="J48" s="175">
        <v>46100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hidden="1" customHeight="1">
      <c r="A49" s="171" t="s">
        <v>3439</v>
      </c>
      <c r="B49" s="175">
        <v>46104</v>
      </c>
      <c r="C49" s="171" t="s">
        <v>2119</v>
      </c>
      <c r="D49" s="171" t="s">
        <v>116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0</v>
      </c>
      <c r="J49" s="175">
        <v>46100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-6.06</v>
      </c>
    </row>
    <row r="50" spans="1:16" ht="19.5" hidden="1" customHeight="1">
      <c r="A50" s="171" t="s">
        <v>3440</v>
      </c>
      <c r="B50" s="175">
        <v>46104</v>
      </c>
      <c r="C50" s="171" t="s">
        <v>110</v>
      </c>
      <c r="D50" s="171" t="s">
        <v>24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2750</v>
      </c>
      <c r="J50" s="175">
        <v>46101</v>
      </c>
      <c r="K50" s="171" t="s">
        <v>113</v>
      </c>
      <c r="L50" s="171" t="s">
        <v>114</v>
      </c>
      <c r="M50" s="178">
        <v>0.43</v>
      </c>
      <c r="N50" s="176"/>
      <c r="O50" s="176">
        <v>40</v>
      </c>
      <c r="P50" s="179">
        <v>-140.75</v>
      </c>
    </row>
    <row r="51" spans="1:16" ht="19.5" hidden="1" customHeight="1">
      <c r="A51" s="171" t="s">
        <v>3440</v>
      </c>
      <c r="B51" s="175">
        <v>46104</v>
      </c>
      <c r="C51" s="171" t="s">
        <v>127</v>
      </c>
      <c r="D51" s="171" t="s">
        <v>128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2750</v>
      </c>
      <c r="J51" s="175">
        <v>46101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1263.56</v>
      </c>
    </row>
    <row r="52" spans="1:16" ht="19.5" hidden="1" customHeight="1">
      <c r="A52" s="171" t="s">
        <v>3440</v>
      </c>
      <c r="B52" s="175">
        <v>46104</v>
      </c>
      <c r="C52" s="171" t="s">
        <v>127</v>
      </c>
      <c r="D52" s="171" t="s">
        <v>129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2750</v>
      </c>
      <c r="J52" s="175">
        <v>46101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12.64</v>
      </c>
    </row>
    <row r="53" spans="1:16" ht="19.5" hidden="1" customHeight="1">
      <c r="A53" s="171" t="s">
        <v>3440</v>
      </c>
      <c r="B53" s="175">
        <v>46104</v>
      </c>
      <c r="C53" s="171" t="s">
        <v>127</v>
      </c>
      <c r="D53" s="171" t="s">
        <v>130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2750</v>
      </c>
      <c r="J53" s="175">
        <v>46101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1473.8</v>
      </c>
    </row>
    <row r="54" spans="1:16" ht="19.5" hidden="1" customHeight="1">
      <c r="A54" s="171" t="s">
        <v>3440</v>
      </c>
      <c r="B54" s="175">
        <v>46104</v>
      </c>
      <c r="C54" s="171" t="s">
        <v>131</v>
      </c>
      <c r="D54" s="171" t="s">
        <v>132</v>
      </c>
      <c r="E54" s="171" t="s">
        <v>45</v>
      </c>
      <c r="F54" s="171" t="s">
        <v>162</v>
      </c>
      <c r="G54" s="171" t="s">
        <v>163</v>
      </c>
      <c r="H54" s="176">
        <v>1</v>
      </c>
      <c r="I54" s="177">
        <v>2750</v>
      </c>
      <c r="J54" s="175">
        <v>46101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hidden="1" customHeight="1">
      <c r="A55" s="171" t="s">
        <v>3440</v>
      </c>
      <c r="B55" s="175">
        <v>46104</v>
      </c>
      <c r="C55" s="171" t="s">
        <v>2119</v>
      </c>
      <c r="D55" s="171" t="s">
        <v>116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2750</v>
      </c>
      <c r="J55" s="175">
        <v>46101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-6.49</v>
      </c>
    </row>
    <row r="56" spans="1:16" ht="19.5" hidden="1" customHeight="1">
      <c r="A56" s="171" t="s">
        <v>3440</v>
      </c>
      <c r="B56" s="175">
        <v>46104</v>
      </c>
      <c r="C56" s="171" t="s">
        <v>2119</v>
      </c>
      <c r="D56" s="171" t="s">
        <v>135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0</v>
      </c>
      <c r="J56" s="175">
        <v>46101</v>
      </c>
      <c r="K56" s="171" t="s">
        <v>125</v>
      </c>
      <c r="L56" s="171" t="s">
        <v>125</v>
      </c>
      <c r="M56" s="178">
        <v>0</v>
      </c>
      <c r="N56" s="176"/>
      <c r="O56" s="176"/>
      <c r="P56" s="179">
        <v>-24.01</v>
      </c>
    </row>
    <row r="57" spans="1:16" ht="19.5" hidden="1" customHeight="1">
      <c r="A57" s="171" t="s">
        <v>3441</v>
      </c>
      <c r="B57" s="175">
        <v>46104</v>
      </c>
      <c r="C57" s="171" t="s">
        <v>110</v>
      </c>
      <c r="D57" s="171" t="s">
        <v>24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0</v>
      </c>
      <c r="J57" s="175">
        <v>46099</v>
      </c>
      <c r="K57" s="171" t="s">
        <v>113</v>
      </c>
      <c r="L57" s="171" t="s">
        <v>114</v>
      </c>
      <c r="M57" s="178">
        <v>0</v>
      </c>
      <c r="N57" s="176"/>
      <c r="O57" s="176">
        <v>40</v>
      </c>
      <c r="P57" s="179">
        <v>-46.77</v>
      </c>
    </row>
    <row r="58" spans="1:16" ht="19.5" hidden="1" customHeight="1">
      <c r="A58" s="171" t="s">
        <v>3441</v>
      </c>
      <c r="B58" s="175">
        <v>46104</v>
      </c>
      <c r="C58" s="171" t="s">
        <v>110</v>
      </c>
      <c r="D58" s="171" t="s">
        <v>117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0</v>
      </c>
      <c r="J58" s="175">
        <v>46099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0</v>
      </c>
    </row>
    <row r="59" spans="1:16" ht="19.5" hidden="1" customHeight="1">
      <c r="A59" s="171" t="s">
        <v>3441</v>
      </c>
      <c r="B59" s="175">
        <v>46104</v>
      </c>
      <c r="C59" s="171" t="s">
        <v>110</v>
      </c>
      <c r="D59" s="171" t="s">
        <v>118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0</v>
      </c>
      <c r="J59" s="175">
        <v>46099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-46.77</v>
      </c>
    </row>
    <row r="60" spans="1:16" ht="19.5" hidden="1" customHeight="1">
      <c r="A60" s="171" t="s">
        <v>3441</v>
      </c>
      <c r="B60" s="175">
        <v>46104</v>
      </c>
      <c r="C60" s="171" t="s">
        <v>2119</v>
      </c>
      <c r="D60" s="171" t="s">
        <v>119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0</v>
      </c>
      <c r="J60" s="175">
        <v>46099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-15</v>
      </c>
    </row>
    <row r="61" spans="1:16" ht="19.5" hidden="1" customHeight="1">
      <c r="A61" s="171" t="s">
        <v>3442</v>
      </c>
      <c r="B61" s="175">
        <v>46104</v>
      </c>
      <c r="C61" s="171" t="s">
        <v>110</v>
      </c>
      <c r="D61" s="171" t="s">
        <v>24</v>
      </c>
      <c r="E61" s="171" t="s">
        <v>61</v>
      </c>
      <c r="F61" s="171" t="s">
        <v>776</v>
      </c>
      <c r="G61" s="171" t="s">
        <v>177</v>
      </c>
      <c r="H61" s="176">
        <v>1</v>
      </c>
      <c r="I61" s="177">
        <v>0</v>
      </c>
      <c r="J61" s="175">
        <v>46101</v>
      </c>
      <c r="K61" s="171" t="s">
        <v>113</v>
      </c>
      <c r="L61" s="171" t="s">
        <v>114</v>
      </c>
      <c r="M61" s="178">
        <v>0</v>
      </c>
      <c r="N61" s="176"/>
      <c r="O61" s="176">
        <v>40</v>
      </c>
      <c r="P61" s="179">
        <v>-56.94</v>
      </c>
    </row>
    <row r="62" spans="1:16" ht="19.5" hidden="1" customHeight="1">
      <c r="A62" s="171" t="s">
        <v>3442</v>
      </c>
      <c r="B62" s="175">
        <v>46104</v>
      </c>
      <c r="C62" s="171" t="s">
        <v>2119</v>
      </c>
      <c r="D62" s="171" t="s">
        <v>116</v>
      </c>
      <c r="E62" s="171" t="s">
        <v>61</v>
      </c>
      <c r="F62" s="171" t="s">
        <v>776</v>
      </c>
      <c r="G62" s="171" t="s">
        <v>177</v>
      </c>
      <c r="H62" s="176">
        <v>1</v>
      </c>
      <c r="I62" s="177">
        <v>0</v>
      </c>
      <c r="J62" s="175">
        <v>46101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-4.96</v>
      </c>
    </row>
    <row r="63" spans="1:16" ht="19.5" hidden="1" customHeight="1">
      <c r="A63" s="171" t="s">
        <v>3442</v>
      </c>
      <c r="B63" s="175">
        <v>46104</v>
      </c>
      <c r="C63" s="171" t="s">
        <v>110</v>
      </c>
      <c r="D63" s="171" t="s">
        <v>117</v>
      </c>
      <c r="E63" s="171" t="s">
        <v>61</v>
      </c>
      <c r="F63" s="171" t="s">
        <v>776</v>
      </c>
      <c r="G63" s="171" t="s">
        <v>177</v>
      </c>
      <c r="H63" s="176">
        <v>1</v>
      </c>
      <c r="I63" s="177">
        <v>0</v>
      </c>
      <c r="J63" s="175">
        <v>46101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0</v>
      </c>
    </row>
    <row r="64" spans="1:16" ht="19.5" hidden="1" customHeight="1">
      <c r="A64" s="171" t="s">
        <v>3442</v>
      </c>
      <c r="B64" s="175">
        <v>46104</v>
      </c>
      <c r="C64" s="171" t="s">
        <v>110</v>
      </c>
      <c r="D64" s="171" t="s">
        <v>118</v>
      </c>
      <c r="E64" s="171" t="s">
        <v>61</v>
      </c>
      <c r="F64" s="171" t="s">
        <v>776</v>
      </c>
      <c r="G64" s="171" t="s">
        <v>177</v>
      </c>
      <c r="H64" s="176">
        <v>1</v>
      </c>
      <c r="I64" s="177">
        <v>0</v>
      </c>
      <c r="J64" s="175">
        <v>46101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-56.94</v>
      </c>
    </row>
    <row r="65" spans="1:16" ht="19.5" hidden="1" customHeight="1">
      <c r="A65" s="171" t="s">
        <v>3442</v>
      </c>
      <c r="B65" s="175">
        <v>46104</v>
      </c>
      <c r="C65" s="171" t="s">
        <v>2119</v>
      </c>
      <c r="D65" s="171" t="s">
        <v>119</v>
      </c>
      <c r="E65" s="171" t="s">
        <v>61</v>
      </c>
      <c r="F65" s="171" t="s">
        <v>776</v>
      </c>
      <c r="G65" s="171" t="s">
        <v>177</v>
      </c>
      <c r="H65" s="176">
        <v>1</v>
      </c>
      <c r="I65" s="177">
        <v>0</v>
      </c>
      <c r="J65" s="175">
        <v>46101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-15</v>
      </c>
    </row>
    <row r="66" spans="1:16" ht="19.5" hidden="1" customHeight="1">
      <c r="A66" s="171" t="s">
        <v>3443</v>
      </c>
      <c r="B66" s="175">
        <v>46104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46099</v>
      </c>
      <c r="K66" s="171" t="s">
        <v>113</v>
      </c>
      <c r="L66" s="171" t="s">
        <v>114</v>
      </c>
      <c r="M66" s="178">
        <v>0</v>
      </c>
      <c r="N66" s="176"/>
      <c r="O66" s="176">
        <v>40</v>
      </c>
      <c r="P66" s="179">
        <v>-46.77</v>
      </c>
    </row>
    <row r="67" spans="1:16" ht="19.5" hidden="1" customHeight="1">
      <c r="A67" s="171" t="s">
        <v>3443</v>
      </c>
      <c r="B67" s="175">
        <v>46104</v>
      </c>
      <c r="C67" s="171" t="s">
        <v>2119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46099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-10.59</v>
      </c>
    </row>
    <row r="68" spans="1:16" ht="19.5" hidden="1" customHeight="1">
      <c r="A68" s="171" t="s">
        <v>3443</v>
      </c>
      <c r="B68" s="175">
        <v>46104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46099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3443</v>
      </c>
      <c r="B69" s="175">
        <v>46104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46099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3443</v>
      </c>
      <c r="B70" s="175">
        <v>46104</v>
      </c>
      <c r="C70" s="171" t="s">
        <v>2119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46099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3444</v>
      </c>
      <c r="B71" s="175">
        <v>46104</v>
      </c>
      <c r="C71" s="171" t="s">
        <v>110</v>
      </c>
      <c r="D71" s="171" t="s">
        <v>24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0</v>
      </c>
      <c r="J71" s="175">
        <v>46083</v>
      </c>
      <c r="K71" s="171" t="s">
        <v>113</v>
      </c>
      <c r="L71" s="171" t="s">
        <v>114</v>
      </c>
      <c r="M71" s="178">
        <v>0</v>
      </c>
      <c r="N71" s="176"/>
      <c r="O71" s="176">
        <v>43</v>
      </c>
      <c r="P71" s="179">
        <v>-46.77</v>
      </c>
    </row>
    <row r="72" spans="1:16" ht="19.5" hidden="1" customHeight="1">
      <c r="A72" s="171" t="s">
        <v>3444</v>
      </c>
      <c r="B72" s="175">
        <v>46104</v>
      </c>
      <c r="C72" s="171" t="s">
        <v>2119</v>
      </c>
      <c r="D72" s="171" t="s">
        <v>116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0</v>
      </c>
      <c r="J72" s="175">
        <v>46083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-16.579999999999998</v>
      </c>
    </row>
    <row r="73" spans="1:16" ht="19.5" hidden="1" customHeight="1">
      <c r="A73" s="171" t="s">
        <v>3444</v>
      </c>
      <c r="B73" s="175">
        <v>46104</v>
      </c>
      <c r="C73" s="171" t="s">
        <v>110</v>
      </c>
      <c r="D73" s="171" t="s">
        <v>117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0</v>
      </c>
      <c r="J73" s="175">
        <v>46083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hidden="1" customHeight="1">
      <c r="A74" s="171" t="s">
        <v>3444</v>
      </c>
      <c r="B74" s="175">
        <v>46104</v>
      </c>
      <c r="C74" s="171" t="s">
        <v>110</v>
      </c>
      <c r="D74" s="171" t="s">
        <v>118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0</v>
      </c>
      <c r="J74" s="175">
        <v>46083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hidden="1" customHeight="1">
      <c r="A75" s="171" t="s">
        <v>3445</v>
      </c>
      <c r="B75" s="175">
        <v>46104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2750</v>
      </c>
      <c r="J75" s="175">
        <v>46098</v>
      </c>
      <c r="K75" s="171" t="s">
        <v>113</v>
      </c>
      <c r="L75" s="171" t="s">
        <v>114</v>
      </c>
      <c r="M75" s="178">
        <v>0.43</v>
      </c>
      <c r="N75" s="176"/>
      <c r="O75" s="176">
        <v>40</v>
      </c>
      <c r="P75" s="179">
        <v>-140.75</v>
      </c>
    </row>
    <row r="76" spans="1:16" ht="19.5" hidden="1" customHeight="1">
      <c r="A76" s="171" t="s">
        <v>3445</v>
      </c>
      <c r="B76" s="175">
        <v>46104</v>
      </c>
      <c r="C76" s="171" t="s">
        <v>127</v>
      </c>
      <c r="D76" s="171" t="s">
        <v>128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2750</v>
      </c>
      <c r="J76" s="175">
        <v>46098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1219.58</v>
      </c>
    </row>
    <row r="77" spans="1:16" ht="19.5" hidden="1" customHeight="1">
      <c r="A77" s="171" t="s">
        <v>3445</v>
      </c>
      <c r="B77" s="175">
        <v>46104</v>
      </c>
      <c r="C77" s="171" t="s">
        <v>127</v>
      </c>
      <c r="D77" s="171" t="s">
        <v>129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2750</v>
      </c>
      <c r="J77" s="175">
        <v>46098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12.2</v>
      </c>
    </row>
    <row r="78" spans="1:16" ht="19.5" hidden="1" customHeight="1">
      <c r="A78" s="171" t="s">
        <v>3445</v>
      </c>
      <c r="B78" s="175">
        <v>46104</v>
      </c>
      <c r="C78" s="171" t="s">
        <v>127</v>
      </c>
      <c r="D78" s="171" t="s">
        <v>130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2750</v>
      </c>
      <c r="J78" s="175">
        <v>46098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1518.22</v>
      </c>
    </row>
    <row r="79" spans="1:16" ht="19.5" hidden="1" customHeight="1">
      <c r="A79" s="171" t="s">
        <v>3445</v>
      </c>
      <c r="B79" s="175">
        <v>46104</v>
      </c>
      <c r="C79" s="171" t="s">
        <v>131</v>
      </c>
      <c r="D79" s="171" t="s">
        <v>132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2750</v>
      </c>
      <c r="J79" s="175">
        <v>46098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-1182.5</v>
      </c>
    </row>
    <row r="80" spans="1:16" ht="19.5" hidden="1" customHeight="1">
      <c r="A80" s="171" t="s">
        <v>3445</v>
      </c>
      <c r="B80" s="175">
        <v>46104</v>
      </c>
      <c r="C80" s="171" t="s">
        <v>2119</v>
      </c>
      <c r="D80" s="171" t="s">
        <v>116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2750</v>
      </c>
      <c r="J80" s="175">
        <v>46098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-7.17</v>
      </c>
    </row>
    <row r="81" spans="1:16" ht="19.5" hidden="1" customHeight="1">
      <c r="A81" s="171" t="s">
        <v>3446</v>
      </c>
      <c r="B81" s="175">
        <v>46104</v>
      </c>
      <c r="C81" s="171" t="s">
        <v>110</v>
      </c>
      <c r="D81" s="171" t="s">
        <v>24</v>
      </c>
      <c r="E81" s="171" t="s">
        <v>42</v>
      </c>
      <c r="F81" s="171" t="s">
        <v>248</v>
      </c>
      <c r="G81" s="171" t="s">
        <v>112</v>
      </c>
      <c r="H81" s="176">
        <v>1</v>
      </c>
      <c r="I81" s="177">
        <v>0</v>
      </c>
      <c r="J81" s="175">
        <v>46096</v>
      </c>
      <c r="K81" s="171" t="s">
        <v>113</v>
      </c>
      <c r="L81" s="171" t="s">
        <v>114</v>
      </c>
      <c r="M81" s="178">
        <v>0</v>
      </c>
      <c r="N81" s="176"/>
      <c r="O81" s="176">
        <v>39</v>
      </c>
      <c r="P81" s="179">
        <v>-46.77</v>
      </c>
    </row>
    <row r="82" spans="1:16" ht="19.5" hidden="1" customHeight="1">
      <c r="A82" s="171" t="s">
        <v>3446</v>
      </c>
      <c r="B82" s="175">
        <v>46104</v>
      </c>
      <c r="C82" s="171" t="s">
        <v>2119</v>
      </c>
      <c r="D82" s="171" t="s">
        <v>116</v>
      </c>
      <c r="E82" s="171" t="s">
        <v>42</v>
      </c>
      <c r="F82" s="171" t="s">
        <v>248</v>
      </c>
      <c r="G82" s="171" t="s">
        <v>112</v>
      </c>
      <c r="H82" s="176">
        <v>1</v>
      </c>
      <c r="I82" s="177">
        <v>0</v>
      </c>
      <c r="J82" s="175">
        <v>46096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-5.65</v>
      </c>
    </row>
    <row r="83" spans="1:16" ht="19.5" hidden="1" customHeight="1">
      <c r="A83" s="171" t="s">
        <v>3446</v>
      </c>
      <c r="B83" s="175">
        <v>46104</v>
      </c>
      <c r="C83" s="171" t="s">
        <v>110</v>
      </c>
      <c r="D83" s="171" t="s">
        <v>117</v>
      </c>
      <c r="E83" s="171" t="s">
        <v>42</v>
      </c>
      <c r="F83" s="171" t="s">
        <v>248</v>
      </c>
      <c r="G83" s="171" t="s">
        <v>112</v>
      </c>
      <c r="H83" s="176">
        <v>1</v>
      </c>
      <c r="I83" s="177">
        <v>0</v>
      </c>
      <c r="J83" s="175">
        <v>46096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hidden="1" customHeight="1">
      <c r="A84" s="171" t="s">
        <v>3446</v>
      </c>
      <c r="B84" s="175">
        <v>46104</v>
      </c>
      <c r="C84" s="171" t="s">
        <v>110</v>
      </c>
      <c r="D84" s="171" t="s">
        <v>118</v>
      </c>
      <c r="E84" s="171" t="s">
        <v>42</v>
      </c>
      <c r="F84" s="171" t="s">
        <v>248</v>
      </c>
      <c r="G84" s="171" t="s">
        <v>112</v>
      </c>
      <c r="H84" s="176">
        <v>1</v>
      </c>
      <c r="I84" s="177">
        <v>0</v>
      </c>
      <c r="J84" s="175">
        <v>46096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hidden="1" customHeight="1">
      <c r="A85" s="171" t="s">
        <v>3446</v>
      </c>
      <c r="B85" s="175">
        <v>46104</v>
      </c>
      <c r="C85" s="171" t="s">
        <v>2119</v>
      </c>
      <c r="D85" s="171" t="s">
        <v>119</v>
      </c>
      <c r="E85" s="171" t="s">
        <v>42</v>
      </c>
      <c r="F85" s="171" t="s">
        <v>248</v>
      </c>
      <c r="G85" s="171" t="s">
        <v>112</v>
      </c>
      <c r="H85" s="176">
        <v>1</v>
      </c>
      <c r="I85" s="177">
        <v>0</v>
      </c>
      <c r="J85" s="175">
        <v>46096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-15</v>
      </c>
    </row>
    <row r="86" spans="1:16" ht="19.5" hidden="1" customHeight="1">
      <c r="A86" s="171" t="s">
        <v>3445</v>
      </c>
      <c r="B86" s="175">
        <v>46104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-23.17</v>
      </c>
    </row>
    <row r="87" spans="1:16" ht="19.5" hidden="1" customHeight="1">
      <c r="A87" s="171" t="s">
        <v>3447</v>
      </c>
      <c r="B87" s="175">
        <v>46104</v>
      </c>
      <c r="C87" s="171" t="s">
        <v>110</v>
      </c>
      <c r="D87" s="171" t="s">
        <v>24</v>
      </c>
      <c r="E87" s="171" t="s">
        <v>61</v>
      </c>
      <c r="F87" s="171" t="s">
        <v>776</v>
      </c>
      <c r="G87" s="171" t="s">
        <v>177</v>
      </c>
      <c r="H87" s="176">
        <v>1</v>
      </c>
      <c r="I87" s="177">
        <v>0</v>
      </c>
      <c r="J87" s="175">
        <v>46098</v>
      </c>
      <c r="K87" s="171" t="s">
        <v>113</v>
      </c>
      <c r="L87" s="171" t="s">
        <v>114</v>
      </c>
      <c r="M87" s="178">
        <v>0</v>
      </c>
      <c r="N87" s="176"/>
      <c r="O87" s="176">
        <v>40</v>
      </c>
      <c r="P87" s="179">
        <v>-56.94</v>
      </c>
    </row>
    <row r="88" spans="1:16" ht="19.5" hidden="1" customHeight="1">
      <c r="A88" s="171" t="s">
        <v>3447</v>
      </c>
      <c r="B88" s="175">
        <v>46104</v>
      </c>
      <c r="C88" s="171" t="s">
        <v>2119</v>
      </c>
      <c r="D88" s="171" t="s">
        <v>116</v>
      </c>
      <c r="E88" s="171" t="s">
        <v>61</v>
      </c>
      <c r="F88" s="171" t="s">
        <v>776</v>
      </c>
      <c r="G88" s="171" t="s">
        <v>177</v>
      </c>
      <c r="H88" s="176">
        <v>1</v>
      </c>
      <c r="I88" s="177">
        <v>0</v>
      </c>
      <c r="J88" s="175">
        <v>46098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-5.59</v>
      </c>
    </row>
    <row r="89" spans="1:16" ht="19.5" hidden="1" customHeight="1">
      <c r="A89" s="171" t="s">
        <v>3447</v>
      </c>
      <c r="B89" s="175">
        <v>46104</v>
      </c>
      <c r="C89" s="171" t="s">
        <v>110</v>
      </c>
      <c r="D89" s="171" t="s">
        <v>117</v>
      </c>
      <c r="E89" s="171" t="s">
        <v>61</v>
      </c>
      <c r="F89" s="171" t="s">
        <v>776</v>
      </c>
      <c r="G89" s="171" t="s">
        <v>177</v>
      </c>
      <c r="H89" s="176">
        <v>1</v>
      </c>
      <c r="I89" s="177">
        <v>0</v>
      </c>
      <c r="J89" s="175">
        <v>46098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3447</v>
      </c>
      <c r="B90" s="175">
        <v>46104</v>
      </c>
      <c r="C90" s="171" t="s">
        <v>110</v>
      </c>
      <c r="D90" s="171" t="s">
        <v>118</v>
      </c>
      <c r="E90" s="171" t="s">
        <v>61</v>
      </c>
      <c r="F90" s="171" t="s">
        <v>776</v>
      </c>
      <c r="G90" s="171" t="s">
        <v>177</v>
      </c>
      <c r="H90" s="176">
        <v>1</v>
      </c>
      <c r="I90" s="177">
        <v>0</v>
      </c>
      <c r="J90" s="175">
        <v>46098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-56.94</v>
      </c>
    </row>
    <row r="91" spans="1:16" ht="19.5" hidden="1" customHeight="1">
      <c r="A91" s="171" t="s">
        <v>3447</v>
      </c>
      <c r="B91" s="175">
        <v>46104</v>
      </c>
      <c r="C91" s="171" t="s">
        <v>2119</v>
      </c>
      <c r="D91" s="171" t="s">
        <v>119</v>
      </c>
      <c r="E91" s="171" t="s">
        <v>61</v>
      </c>
      <c r="F91" s="171" t="s">
        <v>776</v>
      </c>
      <c r="G91" s="171" t="s">
        <v>177</v>
      </c>
      <c r="H91" s="176">
        <v>1</v>
      </c>
      <c r="I91" s="177">
        <v>0</v>
      </c>
      <c r="J91" s="175">
        <v>46098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3448</v>
      </c>
      <c r="B92" s="175">
        <v>46104</v>
      </c>
      <c r="C92" s="171" t="s">
        <v>110</v>
      </c>
      <c r="D92" s="171" t="s">
        <v>117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3448</v>
      </c>
      <c r="B93" s="175">
        <v>46104</v>
      </c>
      <c r="C93" s="171" t="s">
        <v>110</v>
      </c>
      <c r="D93" s="171" t="s">
        <v>118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3448</v>
      </c>
      <c r="B94" s="175">
        <v>46104</v>
      </c>
      <c r="C94" s="171" t="s">
        <v>2119</v>
      </c>
      <c r="D94" s="171" t="s">
        <v>119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3448</v>
      </c>
      <c r="B95" s="175">
        <v>46104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>
        <v>40</v>
      </c>
      <c r="P95" s="179">
        <v>-46.77</v>
      </c>
    </row>
    <row r="96" spans="1:16" ht="19.5" hidden="1" customHeight="1">
      <c r="A96" s="171" t="s">
        <v>3448</v>
      </c>
      <c r="B96" s="175">
        <v>46104</v>
      </c>
      <c r="C96" s="171" t="s">
        <v>2119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-20.75</v>
      </c>
    </row>
    <row r="97" spans="1:16" ht="19.5" hidden="1" customHeight="1">
      <c r="A97" s="171" t="s">
        <v>3449</v>
      </c>
      <c r="B97" s="175">
        <v>46104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2650</v>
      </c>
      <c r="J97" s="175">
        <v>46082</v>
      </c>
      <c r="K97" s="171" t="s">
        <v>113</v>
      </c>
      <c r="L97" s="171" t="s">
        <v>114</v>
      </c>
      <c r="M97" s="178">
        <v>0.43</v>
      </c>
      <c r="N97" s="176"/>
      <c r="O97" s="176">
        <v>42</v>
      </c>
      <c r="P97" s="179">
        <v>-148.96</v>
      </c>
    </row>
    <row r="98" spans="1:16" ht="19.5" hidden="1" customHeight="1">
      <c r="A98" s="171" t="s">
        <v>3449</v>
      </c>
      <c r="B98" s="175">
        <v>46104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2650</v>
      </c>
      <c r="J98" s="175">
        <v>46082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952.47</v>
      </c>
    </row>
    <row r="99" spans="1:16" ht="19.5" hidden="1" customHeight="1">
      <c r="A99" s="171" t="s">
        <v>3449</v>
      </c>
      <c r="B99" s="175">
        <v>46104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2650</v>
      </c>
      <c r="J99" s="175">
        <v>46082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9.52</v>
      </c>
    </row>
    <row r="100" spans="1:16" ht="19.5" hidden="1" customHeight="1">
      <c r="A100" s="171" t="s">
        <v>3449</v>
      </c>
      <c r="B100" s="175">
        <v>46104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2650</v>
      </c>
      <c r="J100" s="175">
        <v>46082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1688.01</v>
      </c>
    </row>
    <row r="101" spans="1:16" ht="19.5" hidden="1" customHeight="1">
      <c r="A101" s="171" t="s">
        <v>3449</v>
      </c>
      <c r="B101" s="175">
        <v>46104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2650</v>
      </c>
      <c r="J101" s="175">
        <v>46082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-1139.5</v>
      </c>
    </row>
    <row r="102" spans="1:16" ht="19.5" hidden="1" customHeight="1">
      <c r="A102" s="171" t="s">
        <v>3449</v>
      </c>
      <c r="B102" s="175">
        <v>46104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2650</v>
      </c>
      <c r="J102" s="175">
        <v>46082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-13.79</v>
      </c>
    </row>
    <row r="103" spans="1:16" ht="19.5" hidden="1" customHeight="1">
      <c r="A103" s="171" t="s">
        <v>3449</v>
      </c>
      <c r="B103" s="175">
        <v>46104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46082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-18.100000000000001</v>
      </c>
    </row>
    <row r="104" spans="1:16" ht="19.5" hidden="1" customHeight="1">
      <c r="A104" s="171" t="s">
        <v>3200</v>
      </c>
      <c r="B104" s="175">
        <v>46104</v>
      </c>
      <c r="C104" s="171" t="s">
        <v>308</v>
      </c>
      <c r="D104" s="171" t="s">
        <v>419</v>
      </c>
      <c r="E104" s="171" t="s">
        <v>79</v>
      </c>
      <c r="F104" s="171" t="s">
        <v>441</v>
      </c>
      <c r="G104" s="171" t="s">
        <v>177</v>
      </c>
      <c r="H104" s="176">
        <v>1</v>
      </c>
      <c r="I104" s="177">
        <v>-4500</v>
      </c>
      <c r="J104" s="175">
        <v>46095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-1568.57</v>
      </c>
    </row>
    <row r="105" spans="1:16" ht="19.5" hidden="1" customHeight="1">
      <c r="A105" s="171" t="s">
        <v>3200</v>
      </c>
      <c r="B105" s="175">
        <v>46104</v>
      </c>
      <c r="C105" s="171" t="s">
        <v>308</v>
      </c>
      <c r="D105" s="171" t="s">
        <v>129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-4500</v>
      </c>
      <c r="J105" s="175">
        <v>46095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-15.69</v>
      </c>
    </row>
    <row r="106" spans="1:16" ht="19.5" hidden="1" customHeight="1">
      <c r="A106" s="171" t="s">
        <v>3200</v>
      </c>
      <c r="B106" s="175">
        <v>46104</v>
      </c>
      <c r="C106" s="171" t="s">
        <v>308</v>
      </c>
      <c r="D106" s="171" t="s">
        <v>130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-4500</v>
      </c>
      <c r="J106" s="175">
        <v>46095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-2915.74</v>
      </c>
    </row>
    <row r="107" spans="1:16" ht="19.5" hidden="1" customHeight="1">
      <c r="A107" s="171" t="s">
        <v>3200</v>
      </c>
      <c r="B107" s="175">
        <v>46104</v>
      </c>
      <c r="C107" s="171" t="s">
        <v>131</v>
      </c>
      <c r="D107" s="171" t="s">
        <v>420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-4500</v>
      </c>
      <c r="J107" s="175">
        <v>46095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1935</v>
      </c>
    </row>
    <row r="108" spans="1:16" ht="19.5" hidden="1" customHeight="1">
      <c r="A108" s="171" t="s">
        <v>3200</v>
      </c>
      <c r="B108" s="175">
        <v>46104</v>
      </c>
      <c r="C108" s="171" t="s">
        <v>2119</v>
      </c>
      <c r="D108" s="171" t="s">
        <v>135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0</v>
      </c>
      <c r="J108" s="175">
        <v>46095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29.8</v>
      </c>
    </row>
    <row r="109" spans="1:16" ht="19.5" hidden="1" customHeight="1">
      <c r="A109" s="171" t="s">
        <v>3450</v>
      </c>
      <c r="B109" s="175">
        <v>46104</v>
      </c>
      <c r="C109" s="171" t="s">
        <v>2119</v>
      </c>
      <c r="D109" s="171" t="s">
        <v>135</v>
      </c>
      <c r="E109" s="171" t="s">
        <v>61</v>
      </c>
      <c r="F109" s="171" t="s">
        <v>776</v>
      </c>
      <c r="G109" s="171" t="s">
        <v>177</v>
      </c>
      <c r="H109" s="176">
        <v>1</v>
      </c>
      <c r="I109" s="177">
        <v>0</v>
      </c>
      <c r="J109" s="175">
        <v>46104</v>
      </c>
      <c r="K109" s="171" t="s">
        <v>125</v>
      </c>
      <c r="L109" s="171" t="s">
        <v>125</v>
      </c>
      <c r="M109" s="178">
        <v>0</v>
      </c>
      <c r="N109" s="176"/>
      <c r="O109" s="176"/>
      <c r="P109" s="179">
        <v>-23.52</v>
      </c>
    </row>
    <row r="110" spans="1:16" ht="19.5" hidden="1" customHeight="1">
      <c r="A110" s="171" t="s">
        <v>3451</v>
      </c>
      <c r="B110" s="175">
        <v>46104</v>
      </c>
      <c r="C110" s="171" t="s">
        <v>110</v>
      </c>
      <c r="D110" s="171" t="s">
        <v>24</v>
      </c>
      <c r="E110" s="171" t="s">
        <v>39</v>
      </c>
      <c r="F110" s="171" t="s">
        <v>141</v>
      </c>
      <c r="G110" s="171" t="s">
        <v>112</v>
      </c>
      <c r="H110" s="176">
        <v>1</v>
      </c>
      <c r="I110" s="177">
        <v>2750</v>
      </c>
      <c r="J110" s="175">
        <v>46103</v>
      </c>
      <c r="K110" s="171" t="s">
        <v>113</v>
      </c>
      <c r="L110" s="171" t="s">
        <v>114</v>
      </c>
      <c r="M110" s="178">
        <v>0.43</v>
      </c>
      <c r="N110" s="176"/>
      <c r="O110" s="176">
        <v>41</v>
      </c>
      <c r="P110" s="179">
        <v>-146.28</v>
      </c>
    </row>
    <row r="111" spans="1:16" ht="19.5" hidden="1" customHeight="1">
      <c r="A111" s="171" t="s">
        <v>3451</v>
      </c>
      <c r="B111" s="175">
        <v>46104</v>
      </c>
      <c r="C111" s="171" t="s">
        <v>127</v>
      </c>
      <c r="D111" s="171" t="s">
        <v>128</v>
      </c>
      <c r="E111" s="171" t="s">
        <v>39</v>
      </c>
      <c r="F111" s="171" t="s">
        <v>141</v>
      </c>
      <c r="G111" s="171" t="s">
        <v>112</v>
      </c>
      <c r="H111" s="176">
        <v>1</v>
      </c>
      <c r="I111" s="177">
        <v>2750</v>
      </c>
      <c r="J111" s="175">
        <v>46103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1441.9</v>
      </c>
    </row>
    <row r="112" spans="1:16" ht="19.5" hidden="1" customHeight="1">
      <c r="A112" s="171" t="s">
        <v>3451</v>
      </c>
      <c r="B112" s="175">
        <v>46104</v>
      </c>
      <c r="C112" s="171" t="s">
        <v>127</v>
      </c>
      <c r="D112" s="171" t="s">
        <v>129</v>
      </c>
      <c r="E112" s="171" t="s">
        <v>39</v>
      </c>
      <c r="F112" s="171" t="s">
        <v>141</v>
      </c>
      <c r="G112" s="171" t="s">
        <v>112</v>
      </c>
      <c r="H112" s="176">
        <v>1</v>
      </c>
      <c r="I112" s="177">
        <v>2750</v>
      </c>
      <c r="J112" s="175">
        <v>46103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14.42</v>
      </c>
    </row>
    <row r="113" spans="1:16" ht="19.5" hidden="1" customHeight="1">
      <c r="A113" s="171" t="s">
        <v>3451</v>
      </c>
      <c r="B113" s="175">
        <v>46104</v>
      </c>
      <c r="C113" s="171" t="s">
        <v>127</v>
      </c>
      <c r="D113" s="171" t="s">
        <v>130</v>
      </c>
      <c r="E113" s="171" t="s">
        <v>39</v>
      </c>
      <c r="F113" s="171" t="s">
        <v>141</v>
      </c>
      <c r="G113" s="171" t="s">
        <v>112</v>
      </c>
      <c r="H113" s="176">
        <v>1</v>
      </c>
      <c r="I113" s="177">
        <v>2750</v>
      </c>
      <c r="J113" s="175">
        <v>46103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1293.68</v>
      </c>
    </row>
    <row r="114" spans="1:16" ht="19.5" hidden="1" customHeight="1">
      <c r="A114" s="171" t="s">
        <v>3451</v>
      </c>
      <c r="B114" s="175">
        <v>46104</v>
      </c>
      <c r="C114" s="171" t="s">
        <v>131</v>
      </c>
      <c r="D114" s="171" t="s">
        <v>132</v>
      </c>
      <c r="E114" s="171" t="s">
        <v>39</v>
      </c>
      <c r="F114" s="171" t="s">
        <v>141</v>
      </c>
      <c r="G114" s="171" t="s">
        <v>112</v>
      </c>
      <c r="H114" s="176">
        <v>1</v>
      </c>
      <c r="I114" s="177">
        <v>2750</v>
      </c>
      <c r="J114" s="175">
        <v>46103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-1182.5</v>
      </c>
    </row>
    <row r="115" spans="1:16" ht="19.5" hidden="1" customHeight="1">
      <c r="A115" s="171" t="s">
        <v>3451</v>
      </c>
      <c r="B115" s="175">
        <v>46104</v>
      </c>
      <c r="C115" s="171" t="s">
        <v>2119</v>
      </c>
      <c r="D115" s="171" t="s">
        <v>116</v>
      </c>
      <c r="E115" s="171" t="s">
        <v>39</v>
      </c>
      <c r="F115" s="171" t="s">
        <v>141</v>
      </c>
      <c r="G115" s="171" t="s">
        <v>112</v>
      </c>
      <c r="H115" s="176">
        <v>1</v>
      </c>
      <c r="I115" s="177">
        <v>2750</v>
      </c>
      <c r="J115" s="175">
        <v>46103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-6.15</v>
      </c>
    </row>
    <row r="116" spans="1:16" ht="19.5" hidden="1" customHeight="1">
      <c r="A116" s="171" t="s">
        <v>3452</v>
      </c>
      <c r="B116" s="175">
        <v>46104</v>
      </c>
      <c r="C116" s="171" t="s">
        <v>110</v>
      </c>
      <c r="D116" s="171" t="s">
        <v>24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2750</v>
      </c>
      <c r="J116" s="175">
        <v>46103</v>
      </c>
      <c r="K116" s="171" t="s">
        <v>113</v>
      </c>
      <c r="L116" s="171" t="s">
        <v>114</v>
      </c>
      <c r="M116" s="178">
        <v>0.43</v>
      </c>
      <c r="N116" s="176"/>
      <c r="O116" s="176">
        <v>41</v>
      </c>
      <c r="P116" s="179">
        <v>-146.28</v>
      </c>
    </row>
    <row r="117" spans="1:16" ht="19.5" hidden="1" customHeight="1">
      <c r="A117" s="171" t="s">
        <v>3452</v>
      </c>
      <c r="B117" s="175">
        <v>46104</v>
      </c>
      <c r="C117" s="171" t="s">
        <v>127</v>
      </c>
      <c r="D117" s="171" t="s">
        <v>128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2750</v>
      </c>
      <c r="J117" s="175">
        <v>46103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1285.71</v>
      </c>
    </row>
    <row r="118" spans="1:16" ht="19.5" hidden="1" customHeight="1">
      <c r="A118" s="171" t="s">
        <v>3452</v>
      </c>
      <c r="B118" s="175">
        <v>46104</v>
      </c>
      <c r="C118" s="171" t="s">
        <v>127</v>
      </c>
      <c r="D118" s="171" t="s">
        <v>129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2750</v>
      </c>
      <c r="J118" s="175">
        <v>46103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12.86</v>
      </c>
    </row>
    <row r="119" spans="1:16" ht="19.5" hidden="1" customHeight="1">
      <c r="A119" s="171" t="s">
        <v>3452</v>
      </c>
      <c r="B119" s="175">
        <v>46104</v>
      </c>
      <c r="C119" s="171" t="s">
        <v>127</v>
      </c>
      <c r="D119" s="171" t="s">
        <v>130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2750</v>
      </c>
      <c r="J119" s="175">
        <v>46103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1451.43</v>
      </c>
    </row>
    <row r="120" spans="1:16" ht="19.5" hidden="1" customHeight="1">
      <c r="A120" s="171" t="s">
        <v>3452</v>
      </c>
      <c r="B120" s="175">
        <v>46104</v>
      </c>
      <c r="C120" s="171" t="s">
        <v>131</v>
      </c>
      <c r="D120" s="171" t="s">
        <v>132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2750</v>
      </c>
      <c r="J120" s="175">
        <v>46103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-1182.5</v>
      </c>
    </row>
    <row r="121" spans="1:16" ht="19.5" hidden="1" customHeight="1">
      <c r="A121" s="171" t="s">
        <v>3452</v>
      </c>
      <c r="B121" s="175">
        <v>46104</v>
      </c>
      <c r="C121" s="171" t="s">
        <v>2119</v>
      </c>
      <c r="D121" s="171" t="s">
        <v>116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2750</v>
      </c>
      <c r="J121" s="175">
        <v>46103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-6.15</v>
      </c>
    </row>
    <row r="122" spans="1:16" ht="19.5" hidden="1" customHeight="1">
      <c r="A122" s="171" t="s">
        <v>3453</v>
      </c>
      <c r="B122" s="175">
        <v>46104</v>
      </c>
      <c r="C122" s="171" t="s">
        <v>110</v>
      </c>
      <c r="D122" s="171" t="s">
        <v>24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46097</v>
      </c>
      <c r="K122" s="171" t="s">
        <v>113</v>
      </c>
      <c r="L122" s="171" t="s">
        <v>114</v>
      </c>
      <c r="M122" s="178">
        <v>0</v>
      </c>
      <c r="N122" s="176"/>
      <c r="O122" s="176">
        <v>39</v>
      </c>
      <c r="P122" s="179">
        <v>-46.77</v>
      </c>
    </row>
    <row r="123" spans="1:16" ht="19.5" hidden="1" customHeight="1">
      <c r="A123" s="171" t="s">
        <v>3453</v>
      </c>
      <c r="B123" s="175">
        <v>46104</v>
      </c>
      <c r="C123" s="171" t="s">
        <v>2119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0</v>
      </c>
      <c r="J123" s="175">
        <v>46097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-8.7899999999999991</v>
      </c>
    </row>
    <row r="124" spans="1:16" ht="19.5" hidden="1" customHeight="1">
      <c r="A124" s="171" t="s">
        <v>3453</v>
      </c>
      <c r="B124" s="175">
        <v>46104</v>
      </c>
      <c r="C124" s="171" t="s">
        <v>110</v>
      </c>
      <c r="D124" s="171" t="s">
        <v>117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46097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0</v>
      </c>
    </row>
    <row r="125" spans="1:16" ht="19.5" hidden="1" customHeight="1">
      <c r="A125" s="171" t="s">
        <v>3453</v>
      </c>
      <c r="B125" s="175">
        <v>46104</v>
      </c>
      <c r="C125" s="171" t="s">
        <v>110</v>
      </c>
      <c r="D125" s="171" t="s">
        <v>118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0</v>
      </c>
      <c r="J125" s="175">
        <v>46097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-46.77</v>
      </c>
    </row>
    <row r="126" spans="1:16" ht="19.5" hidden="1" customHeight="1">
      <c r="A126" s="171" t="s">
        <v>3453</v>
      </c>
      <c r="B126" s="175">
        <v>46104</v>
      </c>
      <c r="C126" s="171" t="s">
        <v>2119</v>
      </c>
      <c r="D126" s="171" t="s">
        <v>119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46097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-15</v>
      </c>
    </row>
    <row r="127" spans="1:16" ht="19.5" hidden="1" customHeight="1">
      <c r="A127" s="171" t="s">
        <v>3454</v>
      </c>
      <c r="B127" s="175">
        <v>46104</v>
      </c>
      <c r="C127" s="171" t="s">
        <v>2119</v>
      </c>
      <c r="D127" s="171" t="s">
        <v>135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46104</v>
      </c>
      <c r="K127" s="171" t="s">
        <v>125</v>
      </c>
      <c r="L127" s="171" t="s">
        <v>125</v>
      </c>
      <c r="M127" s="178">
        <v>0</v>
      </c>
      <c r="N127" s="176"/>
      <c r="O127" s="176"/>
      <c r="P127" s="179">
        <v>-10.33</v>
      </c>
    </row>
    <row r="128" spans="1:16" ht="19.5" hidden="1" customHeight="1">
      <c r="A128" s="171" t="s">
        <v>3455</v>
      </c>
      <c r="B128" s="175">
        <v>46104</v>
      </c>
      <c r="C128" s="171" t="s">
        <v>110</v>
      </c>
      <c r="D128" s="171" t="s">
        <v>24</v>
      </c>
      <c r="E128" s="171" t="s">
        <v>40</v>
      </c>
      <c r="F128" s="171" t="s">
        <v>149</v>
      </c>
      <c r="G128" s="171" t="s">
        <v>112</v>
      </c>
      <c r="H128" s="176">
        <v>1</v>
      </c>
      <c r="I128" s="177">
        <v>2650</v>
      </c>
      <c r="J128" s="175">
        <v>46089</v>
      </c>
      <c r="K128" s="171" t="s">
        <v>113</v>
      </c>
      <c r="L128" s="171" t="s">
        <v>114</v>
      </c>
      <c r="M128" s="178">
        <v>0.43</v>
      </c>
      <c r="N128" s="176"/>
      <c r="O128" s="176">
        <v>43</v>
      </c>
      <c r="P128" s="179">
        <v>-154.33000000000001</v>
      </c>
    </row>
    <row r="129" spans="1:16" ht="19.5" hidden="1" customHeight="1">
      <c r="A129" s="171" t="s">
        <v>3455</v>
      </c>
      <c r="B129" s="175">
        <v>46104</v>
      </c>
      <c r="C129" s="171" t="s">
        <v>127</v>
      </c>
      <c r="D129" s="171" t="s">
        <v>128</v>
      </c>
      <c r="E129" s="171" t="s">
        <v>40</v>
      </c>
      <c r="F129" s="171" t="s">
        <v>149</v>
      </c>
      <c r="G129" s="171" t="s">
        <v>112</v>
      </c>
      <c r="H129" s="176">
        <v>1</v>
      </c>
      <c r="I129" s="177">
        <v>2650</v>
      </c>
      <c r="J129" s="175">
        <v>46089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979.07</v>
      </c>
    </row>
    <row r="130" spans="1:16" ht="19.5" hidden="1" customHeight="1">
      <c r="A130" s="171" t="s">
        <v>3455</v>
      </c>
      <c r="B130" s="175">
        <v>46104</v>
      </c>
      <c r="C130" s="171" t="s">
        <v>127</v>
      </c>
      <c r="D130" s="171" t="s">
        <v>129</v>
      </c>
      <c r="E130" s="171" t="s">
        <v>40</v>
      </c>
      <c r="F130" s="171" t="s">
        <v>149</v>
      </c>
      <c r="G130" s="171" t="s">
        <v>112</v>
      </c>
      <c r="H130" s="176">
        <v>1</v>
      </c>
      <c r="I130" s="177">
        <v>2650</v>
      </c>
      <c r="J130" s="175">
        <v>46089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9.7899999999999991</v>
      </c>
    </row>
    <row r="131" spans="1:16" ht="19.5" hidden="1" customHeight="1">
      <c r="A131" s="171" t="s">
        <v>3455</v>
      </c>
      <c r="B131" s="175">
        <v>46104</v>
      </c>
      <c r="C131" s="171" t="s">
        <v>127</v>
      </c>
      <c r="D131" s="171" t="s">
        <v>130</v>
      </c>
      <c r="E131" s="171" t="s">
        <v>40</v>
      </c>
      <c r="F131" s="171" t="s">
        <v>149</v>
      </c>
      <c r="G131" s="171" t="s">
        <v>112</v>
      </c>
      <c r="H131" s="176">
        <v>1</v>
      </c>
      <c r="I131" s="177">
        <v>2650</v>
      </c>
      <c r="J131" s="175">
        <v>46089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1661.14</v>
      </c>
    </row>
    <row r="132" spans="1:16" ht="19.5" hidden="1" customHeight="1">
      <c r="A132" s="171" t="s">
        <v>3455</v>
      </c>
      <c r="B132" s="175">
        <v>46104</v>
      </c>
      <c r="C132" s="171" t="s">
        <v>131</v>
      </c>
      <c r="D132" s="171" t="s">
        <v>132</v>
      </c>
      <c r="E132" s="171" t="s">
        <v>40</v>
      </c>
      <c r="F132" s="171" t="s">
        <v>149</v>
      </c>
      <c r="G132" s="171" t="s">
        <v>112</v>
      </c>
      <c r="H132" s="176">
        <v>1</v>
      </c>
      <c r="I132" s="177">
        <v>2650</v>
      </c>
      <c r="J132" s="175">
        <v>46089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-1139.5</v>
      </c>
    </row>
    <row r="133" spans="1:16" ht="19.5" hidden="1" customHeight="1">
      <c r="A133" s="171" t="s">
        <v>3455</v>
      </c>
      <c r="B133" s="175">
        <v>46104</v>
      </c>
      <c r="C133" s="171" t="s">
        <v>2119</v>
      </c>
      <c r="D133" s="171" t="s">
        <v>116</v>
      </c>
      <c r="E133" s="171" t="s">
        <v>40</v>
      </c>
      <c r="F133" s="171" t="s">
        <v>149</v>
      </c>
      <c r="G133" s="171" t="s">
        <v>112</v>
      </c>
      <c r="H133" s="176">
        <v>1</v>
      </c>
      <c r="I133" s="177">
        <v>2650</v>
      </c>
      <c r="J133" s="175">
        <v>46089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-6.49</v>
      </c>
    </row>
    <row r="134" spans="1:16" ht="19.5" hidden="1" customHeight="1">
      <c r="A134" s="171" t="s">
        <v>3456</v>
      </c>
      <c r="B134" s="175">
        <v>46104</v>
      </c>
      <c r="C134" s="171" t="s">
        <v>110</v>
      </c>
      <c r="D134" s="171" t="s">
        <v>24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46098</v>
      </c>
      <c r="K134" s="171" t="s">
        <v>113</v>
      </c>
      <c r="L134" s="171" t="s">
        <v>114</v>
      </c>
      <c r="M134" s="178">
        <v>0</v>
      </c>
      <c r="N134" s="176"/>
      <c r="O134" s="176">
        <v>40</v>
      </c>
      <c r="P134" s="179">
        <v>-46.77</v>
      </c>
    </row>
    <row r="135" spans="1:16" ht="19.5" hidden="1" customHeight="1">
      <c r="A135" s="171" t="s">
        <v>3456</v>
      </c>
      <c r="B135" s="175">
        <v>46104</v>
      </c>
      <c r="C135" s="171" t="s">
        <v>2119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46098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-5.43</v>
      </c>
    </row>
    <row r="136" spans="1:16" ht="19.5" hidden="1" customHeight="1">
      <c r="A136" s="171" t="s">
        <v>3456</v>
      </c>
      <c r="B136" s="175">
        <v>46104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46098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hidden="1" customHeight="1">
      <c r="A137" s="171" t="s">
        <v>3456</v>
      </c>
      <c r="B137" s="175">
        <v>46104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46098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hidden="1" customHeight="1">
      <c r="A138" s="171" t="s">
        <v>3456</v>
      </c>
      <c r="B138" s="175">
        <v>46104</v>
      </c>
      <c r="C138" s="171" t="s">
        <v>2119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46098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hidden="1" customHeight="1">
      <c r="A139" s="171" t="s">
        <v>3457</v>
      </c>
      <c r="B139" s="175">
        <v>46104</v>
      </c>
      <c r="C139" s="171" t="s">
        <v>110</v>
      </c>
      <c r="D139" s="171" t="s">
        <v>24</v>
      </c>
      <c r="E139" s="171" t="s">
        <v>78</v>
      </c>
      <c r="F139" s="171" t="s">
        <v>176</v>
      </c>
      <c r="G139" s="171" t="s">
        <v>177</v>
      </c>
      <c r="H139" s="176">
        <v>1</v>
      </c>
      <c r="I139" s="177">
        <v>6500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>
        <v>39</v>
      </c>
      <c r="P139" s="179">
        <v>-240.27</v>
      </c>
    </row>
    <row r="140" spans="1:16" ht="19.5" hidden="1" customHeight="1">
      <c r="A140" s="171" t="s">
        <v>3457</v>
      </c>
      <c r="B140" s="175">
        <v>46104</v>
      </c>
      <c r="C140" s="171" t="s">
        <v>127</v>
      </c>
      <c r="D140" s="171" t="s">
        <v>128</v>
      </c>
      <c r="E140" s="171" t="s">
        <v>78</v>
      </c>
      <c r="F140" s="171" t="s">
        <v>176</v>
      </c>
      <c r="G140" s="171" t="s">
        <v>177</v>
      </c>
      <c r="H140" s="176">
        <v>1</v>
      </c>
      <c r="I140" s="177">
        <v>6500</v>
      </c>
      <c r="J140" s="175">
        <v>46096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2360.9499999999998</v>
      </c>
    </row>
    <row r="141" spans="1:16" ht="19.5" hidden="1" customHeight="1">
      <c r="A141" s="171" t="s">
        <v>3457</v>
      </c>
      <c r="B141" s="175">
        <v>46104</v>
      </c>
      <c r="C141" s="171" t="s">
        <v>127</v>
      </c>
      <c r="D141" s="171" t="s">
        <v>129</v>
      </c>
      <c r="E141" s="171" t="s">
        <v>78</v>
      </c>
      <c r="F141" s="171" t="s">
        <v>176</v>
      </c>
      <c r="G141" s="171" t="s">
        <v>177</v>
      </c>
      <c r="H141" s="176">
        <v>1</v>
      </c>
      <c r="I141" s="177">
        <v>6500</v>
      </c>
      <c r="J141" s="175">
        <v>46096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23.61</v>
      </c>
    </row>
    <row r="142" spans="1:16" ht="19.5" hidden="1" customHeight="1">
      <c r="A142" s="171" t="s">
        <v>3457</v>
      </c>
      <c r="B142" s="175">
        <v>46104</v>
      </c>
      <c r="C142" s="171" t="s">
        <v>127</v>
      </c>
      <c r="D142" s="171" t="s">
        <v>130</v>
      </c>
      <c r="E142" s="171" t="s">
        <v>78</v>
      </c>
      <c r="F142" s="171" t="s">
        <v>176</v>
      </c>
      <c r="G142" s="171" t="s">
        <v>177</v>
      </c>
      <c r="H142" s="176">
        <v>1</v>
      </c>
      <c r="I142" s="177">
        <v>6500</v>
      </c>
      <c r="J142" s="175">
        <v>46096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4115.4399999999996</v>
      </c>
    </row>
    <row r="143" spans="1:16" ht="19.5" hidden="1" customHeight="1">
      <c r="A143" s="171" t="s">
        <v>3457</v>
      </c>
      <c r="B143" s="175">
        <v>46104</v>
      </c>
      <c r="C143" s="171" t="s">
        <v>131</v>
      </c>
      <c r="D143" s="171" t="s">
        <v>132</v>
      </c>
      <c r="E143" s="171" t="s">
        <v>78</v>
      </c>
      <c r="F143" s="171" t="s">
        <v>176</v>
      </c>
      <c r="G143" s="171" t="s">
        <v>177</v>
      </c>
      <c r="H143" s="176">
        <v>1</v>
      </c>
      <c r="I143" s="177">
        <v>6500</v>
      </c>
      <c r="J143" s="175">
        <v>46096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-2795</v>
      </c>
    </row>
    <row r="144" spans="1:16" ht="19.5" hidden="1" customHeight="1">
      <c r="A144" s="171" t="s">
        <v>3457</v>
      </c>
      <c r="B144" s="175">
        <v>46104</v>
      </c>
      <c r="C144" s="171" t="s">
        <v>2119</v>
      </c>
      <c r="D144" s="171" t="s">
        <v>116</v>
      </c>
      <c r="E144" s="171" t="s">
        <v>78</v>
      </c>
      <c r="F144" s="171" t="s">
        <v>176</v>
      </c>
      <c r="G144" s="171" t="s">
        <v>177</v>
      </c>
      <c r="H144" s="176">
        <v>1</v>
      </c>
      <c r="I144" s="177">
        <v>6500</v>
      </c>
      <c r="J144" s="175">
        <v>46096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-5.16</v>
      </c>
    </row>
    <row r="145" spans="1:16" ht="19.5" hidden="1" customHeight="1">
      <c r="A145" s="171" t="s">
        <v>3458</v>
      </c>
      <c r="B145" s="175">
        <v>46104</v>
      </c>
      <c r="C145" s="171" t="s">
        <v>2119</v>
      </c>
      <c r="D145" s="171" t="s">
        <v>135</v>
      </c>
      <c r="E145" s="171" t="s">
        <v>66</v>
      </c>
      <c r="F145" s="171" t="s">
        <v>601</v>
      </c>
      <c r="G145" s="171" t="s">
        <v>177</v>
      </c>
      <c r="H145" s="176">
        <v>1</v>
      </c>
      <c r="I145" s="177">
        <v>0</v>
      </c>
      <c r="J145" s="175">
        <v>46104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-18.95</v>
      </c>
    </row>
    <row r="146" spans="1:16" ht="19.5" hidden="1" customHeight="1">
      <c r="A146" s="171" t="s">
        <v>3457</v>
      </c>
      <c r="B146" s="175">
        <v>46104</v>
      </c>
      <c r="C146" s="171" t="s">
        <v>2119</v>
      </c>
      <c r="D146" s="171" t="s">
        <v>135</v>
      </c>
      <c r="E146" s="171" t="s">
        <v>78</v>
      </c>
      <c r="F146" s="171" t="s">
        <v>176</v>
      </c>
      <c r="G146" s="171" t="s">
        <v>177</v>
      </c>
      <c r="H146" s="176">
        <v>1</v>
      </c>
      <c r="I146" s="177">
        <v>0</v>
      </c>
      <c r="J146" s="175">
        <v>46096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-44.86</v>
      </c>
    </row>
    <row r="147" spans="1:16" ht="19.5" hidden="1" customHeight="1">
      <c r="A147" s="171" t="s">
        <v>3459</v>
      </c>
      <c r="B147" s="175">
        <v>46104</v>
      </c>
      <c r="C147" s="171" t="s">
        <v>110</v>
      </c>
      <c r="D147" s="171" t="s">
        <v>24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46094</v>
      </c>
      <c r="K147" s="171" t="s">
        <v>113</v>
      </c>
      <c r="L147" s="171" t="s">
        <v>114</v>
      </c>
      <c r="M147" s="178">
        <v>0</v>
      </c>
      <c r="N147" s="176"/>
      <c r="O147" s="176">
        <v>40</v>
      </c>
      <c r="P147" s="179">
        <v>-46.77</v>
      </c>
    </row>
    <row r="148" spans="1:16" ht="19.5" hidden="1" customHeight="1">
      <c r="A148" s="171" t="s">
        <v>3459</v>
      </c>
      <c r="B148" s="175">
        <v>46104</v>
      </c>
      <c r="C148" s="171" t="s">
        <v>2119</v>
      </c>
      <c r="D148" s="171" t="s">
        <v>116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46094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-10.81</v>
      </c>
    </row>
    <row r="149" spans="1:16" ht="19.5" hidden="1" customHeight="1">
      <c r="A149" s="171" t="s">
        <v>3459</v>
      </c>
      <c r="B149" s="175">
        <v>46104</v>
      </c>
      <c r="C149" s="171" t="s">
        <v>110</v>
      </c>
      <c r="D149" s="171" t="s">
        <v>117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46094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3459</v>
      </c>
      <c r="B150" s="175">
        <v>46104</v>
      </c>
      <c r="C150" s="171" t="s">
        <v>110</v>
      </c>
      <c r="D150" s="171" t="s">
        <v>118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46094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3459</v>
      </c>
      <c r="B151" s="175">
        <v>46104</v>
      </c>
      <c r="C151" s="171" t="s">
        <v>2119</v>
      </c>
      <c r="D151" s="171" t="s">
        <v>119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46094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3460</v>
      </c>
      <c r="B152" s="175">
        <v>46104</v>
      </c>
      <c r="C152" s="171" t="s">
        <v>110</v>
      </c>
      <c r="D152" s="171" t="s">
        <v>24</v>
      </c>
      <c r="E152" s="171" t="s">
        <v>41</v>
      </c>
      <c r="F152" s="171" t="s">
        <v>138</v>
      </c>
      <c r="G152" s="171" t="s">
        <v>112</v>
      </c>
      <c r="H152" s="176">
        <v>1</v>
      </c>
      <c r="I152" s="177">
        <v>0</v>
      </c>
      <c r="J152" s="175">
        <v>46100</v>
      </c>
      <c r="K152" s="171" t="s">
        <v>113</v>
      </c>
      <c r="L152" s="171" t="s">
        <v>114</v>
      </c>
      <c r="M152" s="178">
        <v>0</v>
      </c>
      <c r="N152" s="176"/>
      <c r="O152" s="176">
        <v>40</v>
      </c>
      <c r="P152" s="179">
        <v>-46.77</v>
      </c>
    </row>
    <row r="153" spans="1:16" ht="19.5" hidden="1" customHeight="1">
      <c r="A153" s="171" t="s">
        <v>3461</v>
      </c>
      <c r="B153" s="175">
        <v>46104</v>
      </c>
      <c r="C153" s="171" t="s">
        <v>110</v>
      </c>
      <c r="D153" s="171" t="s">
        <v>24</v>
      </c>
      <c r="E153" s="171" t="s">
        <v>40</v>
      </c>
      <c r="F153" s="171" t="s">
        <v>149</v>
      </c>
      <c r="G153" s="171" t="s">
        <v>112</v>
      </c>
      <c r="H153" s="176">
        <v>1</v>
      </c>
      <c r="I153" s="177">
        <v>2500</v>
      </c>
      <c r="J153" s="175">
        <v>46103</v>
      </c>
      <c r="K153" s="171" t="s">
        <v>113</v>
      </c>
      <c r="L153" s="171" t="s">
        <v>114</v>
      </c>
      <c r="M153" s="178">
        <v>0.43</v>
      </c>
      <c r="N153" s="176"/>
      <c r="O153" s="176">
        <v>41</v>
      </c>
      <c r="P153" s="179">
        <v>-139.53</v>
      </c>
    </row>
    <row r="154" spans="1:16" ht="19.5" hidden="1" customHeight="1">
      <c r="A154" s="171" t="s">
        <v>3461</v>
      </c>
      <c r="B154" s="175">
        <v>46104</v>
      </c>
      <c r="C154" s="171" t="s">
        <v>127</v>
      </c>
      <c r="D154" s="171" t="s">
        <v>128</v>
      </c>
      <c r="E154" s="171" t="s">
        <v>40</v>
      </c>
      <c r="F154" s="171" t="s">
        <v>149</v>
      </c>
      <c r="G154" s="171" t="s">
        <v>112</v>
      </c>
      <c r="H154" s="176">
        <v>1</v>
      </c>
      <c r="I154" s="177">
        <v>2500</v>
      </c>
      <c r="J154" s="175">
        <v>46103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1284.76</v>
      </c>
    </row>
    <row r="155" spans="1:16" ht="19.5" hidden="1" customHeight="1">
      <c r="A155" s="171" t="s">
        <v>3461</v>
      </c>
      <c r="B155" s="175">
        <v>46104</v>
      </c>
      <c r="C155" s="171" t="s">
        <v>127</v>
      </c>
      <c r="D155" s="171" t="s">
        <v>129</v>
      </c>
      <c r="E155" s="171" t="s">
        <v>40</v>
      </c>
      <c r="F155" s="171" t="s">
        <v>149</v>
      </c>
      <c r="G155" s="171" t="s">
        <v>112</v>
      </c>
      <c r="H155" s="176">
        <v>1</v>
      </c>
      <c r="I155" s="177">
        <v>2500</v>
      </c>
      <c r="J155" s="175">
        <v>46103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12.85</v>
      </c>
    </row>
    <row r="156" spans="1:16" ht="19.5" hidden="1" customHeight="1">
      <c r="A156" s="171" t="s">
        <v>3461</v>
      </c>
      <c r="B156" s="175">
        <v>46104</v>
      </c>
      <c r="C156" s="171" t="s">
        <v>127</v>
      </c>
      <c r="D156" s="171" t="s">
        <v>130</v>
      </c>
      <c r="E156" s="171" t="s">
        <v>40</v>
      </c>
      <c r="F156" s="171" t="s">
        <v>149</v>
      </c>
      <c r="G156" s="171" t="s">
        <v>112</v>
      </c>
      <c r="H156" s="176">
        <v>1</v>
      </c>
      <c r="I156" s="177">
        <v>2500</v>
      </c>
      <c r="J156" s="175">
        <v>46103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1202.3900000000001</v>
      </c>
    </row>
    <row r="157" spans="1:16" ht="19.5" hidden="1" customHeight="1">
      <c r="A157" s="171" t="s">
        <v>3461</v>
      </c>
      <c r="B157" s="175">
        <v>46104</v>
      </c>
      <c r="C157" s="171" t="s">
        <v>131</v>
      </c>
      <c r="D157" s="171" t="s">
        <v>132</v>
      </c>
      <c r="E157" s="171" t="s">
        <v>40</v>
      </c>
      <c r="F157" s="171" t="s">
        <v>149</v>
      </c>
      <c r="G157" s="171" t="s">
        <v>112</v>
      </c>
      <c r="H157" s="176">
        <v>1</v>
      </c>
      <c r="I157" s="177">
        <v>2500</v>
      </c>
      <c r="J157" s="175">
        <v>46103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-1075</v>
      </c>
    </row>
    <row r="158" spans="1:16" ht="19.5" hidden="1" customHeight="1">
      <c r="A158" s="171" t="s">
        <v>3461</v>
      </c>
      <c r="B158" s="175">
        <v>46104</v>
      </c>
      <c r="C158" s="171" t="s">
        <v>2119</v>
      </c>
      <c r="D158" s="171" t="s">
        <v>116</v>
      </c>
      <c r="E158" s="171" t="s">
        <v>40</v>
      </c>
      <c r="F158" s="171" t="s">
        <v>149</v>
      </c>
      <c r="G158" s="171" t="s">
        <v>112</v>
      </c>
      <c r="H158" s="176">
        <v>1</v>
      </c>
      <c r="I158" s="177">
        <v>2500</v>
      </c>
      <c r="J158" s="175">
        <v>46103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-6.86</v>
      </c>
    </row>
    <row r="159" spans="1:16" ht="19.5" hidden="1" customHeight="1">
      <c r="A159" s="171" t="s">
        <v>3460</v>
      </c>
      <c r="B159" s="175">
        <v>46104</v>
      </c>
      <c r="C159" s="171" t="s">
        <v>110</v>
      </c>
      <c r="D159" s="171" t="s">
        <v>117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46100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3460</v>
      </c>
      <c r="B160" s="175">
        <v>46104</v>
      </c>
      <c r="C160" s="171" t="s">
        <v>110</v>
      </c>
      <c r="D160" s="171" t="s">
        <v>118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46100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-46.77</v>
      </c>
    </row>
    <row r="161" spans="1:16" ht="19.5" hidden="1" customHeight="1">
      <c r="A161" s="171" t="s">
        <v>3462</v>
      </c>
      <c r="B161" s="175">
        <v>46104</v>
      </c>
      <c r="C161" s="171" t="s">
        <v>110</v>
      </c>
      <c r="D161" s="171" t="s">
        <v>24</v>
      </c>
      <c r="E161" s="171" t="s">
        <v>42</v>
      </c>
      <c r="F161" s="171" t="s">
        <v>248</v>
      </c>
      <c r="G161" s="171" t="s">
        <v>112</v>
      </c>
      <c r="H161" s="176">
        <v>1</v>
      </c>
      <c r="I161" s="177">
        <v>2650</v>
      </c>
      <c r="J161" s="175">
        <v>46101</v>
      </c>
      <c r="K161" s="171" t="s">
        <v>113</v>
      </c>
      <c r="L161" s="171" t="s">
        <v>114</v>
      </c>
      <c r="M161" s="178">
        <v>0.43</v>
      </c>
      <c r="N161" s="176"/>
      <c r="O161" s="176">
        <v>40</v>
      </c>
      <c r="P161" s="179">
        <v>-138.19999999999999</v>
      </c>
    </row>
    <row r="162" spans="1:16" ht="19.5" hidden="1" customHeight="1">
      <c r="A162" s="171" t="s">
        <v>3462</v>
      </c>
      <c r="B162" s="175">
        <v>46104</v>
      </c>
      <c r="C162" s="171" t="s">
        <v>127</v>
      </c>
      <c r="D162" s="171" t="s">
        <v>128</v>
      </c>
      <c r="E162" s="171" t="s">
        <v>42</v>
      </c>
      <c r="F162" s="171" t="s">
        <v>248</v>
      </c>
      <c r="G162" s="171" t="s">
        <v>112</v>
      </c>
      <c r="H162" s="176">
        <v>1</v>
      </c>
      <c r="I162" s="177">
        <v>2650</v>
      </c>
      <c r="J162" s="175">
        <v>46101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1417.3</v>
      </c>
    </row>
    <row r="163" spans="1:16" ht="19.5" hidden="1" customHeight="1">
      <c r="A163" s="171" t="s">
        <v>3462</v>
      </c>
      <c r="B163" s="175">
        <v>46104</v>
      </c>
      <c r="C163" s="171" t="s">
        <v>127</v>
      </c>
      <c r="D163" s="171" t="s">
        <v>129</v>
      </c>
      <c r="E163" s="171" t="s">
        <v>42</v>
      </c>
      <c r="F163" s="171" t="s">
        <v>248</v>
      </c>
      <c r="G163" s="171" t="s">
        <v>112</v>
      </c>
      <c r="H163" s="176">
        <v>1</v>
      </c>
      <c r="I163" s="177">
        <v>2650</v>
      </c>
      <c r="J163" s="175">
        <v>46101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14.17</v>
      </c>
    </row>
    <row r="164" spans="1:16" ht="19.5" hidden="1" customHeight="1">
      <c r="A164" s="171" t="s">
        <v>3462</v>
      </c>
      <c r="B164" s="175">
        <v>46104</v>
      </c>
      <c r="C164" s="171" t="s">
        <v>127</v>
      </c>
      <c r="D164" s="171" t="s">
        <v>130</v>
      </c>
      <c r="E164" s="171" t="s">
        <v>42</v>
      </c>
      <c r="F164" s="171" t="s">
        <v>248</v>
      </c>
      <c r="G164" s="171" t="s">
        <v>112</v>
      </c>
      <c r="H164" s="176">
        <v>1</v>
      </c>
      <c r="I164" s="177">
        <v>2650</v>
      </c>
      <c r="J164" s="175">
        <v>46101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1218.53</v>
      </c>
    </row>
    <row r="165" spans="1:16" ht="19.5" hidden="1" customHeight="1">
      <c r="A165" s="171" t="s">
        <v>3462</v>
      </c>
      <c r="B165" s="175">
        <v>46104</v>
      </c>
      <c r="C165" s="171" t="s">
        <v>131</v>
      </c>
      <c r="D165" s="171" t="s">
        <v>132</v>
      </c>
      <c r="E165" s="171" t="s">
        <v>42</v>
      </c>
      <c r="F165" s="171" t="s">
        <v>248</v>
      </c>
      <c r="G165" s="171" t="s">
        <v>112</v>
      </c>
      <c r="H165" s="176">
        <v>1</v>
      </c>
      <c r="I165" s="177">
        <v>2650</v>
      </c>
      <c r="J165" s="175">
        <v>46101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-1139.5</v>
      </c>
    </row>
    <row r="166" spans="1:16" ht="19.5" hidden="1" customHeight="1">
      <c r="A166" s="171" t="s">
        <v>3462</v>
      </c>
      <c r="B166" s="175">
        <v>46104</v>
      </c>
      <c r="C166" s="171" t="s">
        <v>2119</v>
      </c>
      <c r="D166" s="171" t="s">
        <v>116</v>
      </c>
      <c r="E166" s="171" t="s">
        <v>42</v>
      </c>
      <c r="F166" s="171" t="s">
        <v>248</v>
      </c>
      <c r="G166" s="171" t="s">
        <v>112</v>
      </c>
      <c r="H166" s="176">
        <v>1</v>
      </c>
      <c r="I166" s="177">
        <v>2650</v>
      </c>
      <c r="J166" s="175">
        <v>46101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-6.71</v>
      </c>
    </row>
    <row r="167" spans="1:16" ht="19.5" hidden="1" customHeight="1">
      <c r="A167" s="171" t="s">
        <v>3463</v>
      </c>
      <c r="B167" s="175">
        <v>46104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2750</v>
      </c>
      <c r="J167" s="175">
        <v>46099</v>
      </c>
      <c r="K167" s="171" t="s">
        <v>113</v>
      </c>
      <c r="L167" s="171" t="s">
        <v>114</v>
      </c>
      <c r="M167" s="178">
        <v>0.43</v>
      </c>
      <c r="N167" s="176"/>
      <c r="O167" s="176">
        <v>40</v>
      </c>
      <c r="P167" s="179">
        <v>-140.75</v>
      </c>
    </row>
    <row r="168" spans="1:16" ht="19.5" hidden="1" customHeight="1">
      <c r="A168" s="171" t="s">
        <v>3463</v>
      </c>
      <c r="B168" s="175">
        <v>46104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2750</v>
      </c>
      <c r="J168" s="175">
        <v>46099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1191.43</v>
      </c>
    </row>
    <row r="169" spans="1:16" ht="19.5" hidden="1" customHeight="1">
      <c r="A169" s="171" t="s">
        <v>3463</v>
      </c>
      <c r="B169" s="175">
        <v>46104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46099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11.91</v>
      </c>
    </row>
    <row r="170" spans="1:16" ht="19.5" hidden="1" customHeight="1">
      <c r="A170" s="171" t="s">
        <v>3463</v>
      </c>
      <c r="B170" s="175">
        <v>46104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1546.66</v>
      </c>
    </row>
    <row r="171" spans="1:16" ht="19.5" hidden="1" customHeight="1">
      <c r="A171" s="171" t="s">
        <v>3463</v>
      </c>
      <c r="B171" s="175">
        <v>46104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46099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-1182.5</v>
      </c>
    </row>
    <row r="172" spans="1:16" ht="19.5" hidden="1" customHeight="1">
      <c r="A172" s="171" t="s">
        <v>3461</v>
      </c>
      <c r="B172" s="175">
        <v>46104</v>
      </c>
      <c r="C172" s="171" t="s">
        <v>2119</v>
      </c>
      <c r="D172" s="171" t="s">
        <v>135</v>
      </c>
      <c r="E172" s="171" t="s">
        <v>40</v>
      </c>
      <c r="F172" s="171" t="s">
        <v>149</v>
      </c>
      <c r="G172" s="171" t="s">
        <v>112</v>
      </c>
      <c r="H172" s="176">
        <v>1</v>
      </c>
      <c r="I172" s="177">
        <v>0</v>
      </c>
      <c r="J172" s="175">
        <v>46103</v>
      </c>
      <c r="K172" s="171" t="s">
        <v>125</v>
      </c>
      <c r="L172" s="171" t="s">
        <v>125</v>
      </c>
      <c r="M172" s="178">
        <v>0</v>
      </c>
      <c r="N172" s="176"/>
      <c r="O172" s="176"/>
      <c r="P172" s="179">
        <v>-24.41</v>
      </c>
    </row>
    <row r="173" spans="1:16" ht="19.5" hidden="1" customHeight="1">
      <c r="A173" s="171" t="s">
        <v>3464</v>
      </c>
      <c r="B173" s="175">
        <v>46104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46099</v>
      </c>
      <c r="K173" s="171" t="s">
        <v>113</v>
      </c>
      <c r="L173" s="171" t="s">
        <v>114</v>
      </c>
      <c r="M173" s="178">
        <v>0.43</v>
      </c>
      <c r="N173" s="176"/>
      <c r="O173" s="176">
        <v>40</v>
      </c>
      <c r="P173" s="179">
        <v>-140.75</v>
      </c>
    </row>
    <row r="174" spans="1:16" ht="19.5" hidden="1" customHeight="1">
      <c r="A174" s="171" t="s">
        <v>3464</v>
      </c>
      <c r="B174" s="175">
        <v>46104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1380</v>
      </c>
    </row>
    <row r="175" spans="1:16" ht="19.5" hidden="1" customHeight="1">
      <c r="A175" s="171" t="s">
        <v>3464</v>
      </c>
      <c r="B175" s="175">
        <v>46104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2750</v>
      </c>
      <c r="J175" s="175">
        <v>46099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hidden="1" customHeight="1">
      <c r="A176" s="171" t="s">
        <v>3464</v>
      </c>
      <c r="B176" s="175">
        <v>46104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2750</v>
      </c>
      <c r="J176" s="175">
        <v>46099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1370</v>
      </c>
    </row>
    <row r="177" spans="1:16" ht="19.5" hidden="1" customHeight="1">
      <c r="A177" s="171" t="s">
        <v>3464</v>
      </c>
      <c r="B177" s="175">
        <v>46104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2750</v>
      </c>
      <c r="J177" s="175">
        <v>46099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-1182.5</v>
      </c>
    </row>
    <row r="178" spans="1:16" ht="19.5" hidden="1" customHeight="1">
      <c r="A178" s="171" t="s">
        <v>3465</v>
      </c>
      <c r="B178" s="175">
        <v>46104</v>
      </c>
      <c r="C178" s="171" t="s">
        <v>110</v>
      </c>
      <c r="D178" s="171" t="s">
        <v>24</v>
      </c>
      <c r="E178" s="171" t="s">
        <v>41</v>
      </c>
      <c r="F178" s="171" t="s">
        <v>138</v>
      </c>
      <c r="G178" s="171" t="s">
        <v>112</v>
      </c>
      <c r="H178" s="176">
        <v>1</v>
      </c>
      <c r="I178" s="177">
        <v>0</v>
      </c>
      <c r="J178" s="175">
        <v>46095</v>
      </c>
      <c r="K178" s="171" t="s">
        <v>113</v>
      </c>
      <c r="L178" s="171" t="s">
        <v>114</v>
      </c>
      <c r="M178" s="178">
        <v>0</v>
      </c>
      <c r="N178" s="176"/>
      <c r="O178" s="176">
        <v>40</v>
      </c>
      <c r="P178" s="179">
        <v>-46.77</v>
      </c>
    </row>
    <row r="179" spans="1:16" ht="19.5" hidden="1" customHeight="1">
      <c r="A179" s="171" t="s">
        <v>3465</v>
      </c>
      <c r="B179" s="175">
        <v>46104</v>
      </c>
      <c r="C179" s="171" t="s">
        <v>2119</v>
      </c>
      <c r="D179" s="171" t="s">
        <v>116</v>
      </c>
      <c r="E179" s="171" t="s">
        <v>41</v>
      </c>
      <c r="F179" s="171" t="s">
        <v>138</v>
      </c>
      <c r="G179" s="171" t="s">
        <v>112</v>
      </c>
      <c r="H179" s="176">
        <v>1</v>
      </c>
      <c r="I179" s="177">
        <v>0</v>
      </c>
      <c r="J179" s="175">
        <v>46095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-12.61</v>
      </c>
    </row>
    <row r="180" spans="1:16" ht="19.5" hidden="1" customHeight="1">
      <c r="A180" s="171" t="s">
        <v>3465</v>
      </c>
      <c r="B180" s="175">
        <v>46104</v>
      </c>
      <c r="C180" s="171" t="s">
        <v>110</v>
      </c>
      <c r="D180" s="171" t="s">
        <v>117</v>
      </c>
      <c r="E180" s="171" t="s">
        <v>41</v>
      </c>
      <c r="F180" s="171" t="s">
        <v>138</v>
      </c>
      <c r="G180" s="171" t="s">
        <v>112</v>
      </c>
      <c r="H180" s="176">
        <v>1</v>
      </c>
      <c r="I180" s="177">
        <v>0</v>
      </c>
      <c r="J180" s="175">
        <v>46095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0</v>
      </c>
    </row>
    <row r="181" spans="1:16" ht="19.5" hidden="1" customHeight="1">
      <c r="A181" s="171" t="s">
        <v>3465</v>
      </c>
      <c r="B181" s="175">
        <v>46104</v>
      </c>
      <c r="C181" s="171" t="s">
        <v>110</v>
      </c>
      <c r="D181" s="171" t="s">
        <v>118</v>
      </c>
      <c r="E181" s="171" t="s">
        <v>41</v>
      </c>
      <c r="F181" s="171" t="s">
        <v>138</v>
      </c>
      <c r="G181" s="171" t="s">
        <v>112</v>
      </c>
      <c r="H181" s="176">
        <v>1</v>
      </c>
      <c r="I181" s="177">
        <v>0</v>
      </c>
      <c r="J181" s="175">
        <v>46095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-46.77</v>
      </c>
    </row>
    <row r="182" spans="1:16" ht="19.5" hidden="1" customHeight="1">
      <c r="A182" s="171" t="s">
        <v>3465</v>
      </c>
      <c r="B182" s="175">
        <v>46104</v>
      </c>
      <c r="C182" s="171" t="s">
        <v>2119</v>
      </c>
      <c r="D182" s="171" t="s">
        <v>119</v>
      </c>
      <c r="E182" s="171" t="s">
        <v>41</v>
      </c>
      <c r="F182" s="171" t="s">
        <v>138</v>
      </c>
      <c r="G182" s="171" t="s">
        <v>112</v>
      </c>
      <c r="H182" s="176">
        <v>1</v>
      </c>
      <c r="I182" s="177">
        <v>0</v>
      </c>
      <c r="J182" s="175">
        <v>46095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-15</v>
      </c>
    </row>
    <row r="183" spans="1:16" ht="19.5" hidden="1" customHeight="1">
      <c r="A183" s="171" t="s">
        <v>3462</v>
      </c>
      <c r="B183" s="175">
        <v>46104</v>
      </c>
      <c r="C183" s="171" t="s">
        <v>2119</v>
      </c>
      <c r="D183" s="171" t="s">
        <v>135</v>
      </c>
      <c r="E183" s="171" t="s">
        <v>42</v>
      </c>
      <c r="F183" s="171" t="s">
        <v>248</v>
      </c>
      <c r="G183" s="171" t="s">
        <v>112</v>
      </c>
      <c r="H183" s="176">
        <v>1</v>
      </c>
      <c r="I183" s="177">
        <v>0</v>
      </c>
      <c r="J183" s="175">
        <v>46101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-26.93</v>
      </c>
    </row>
    <row r="184" spans="1:16" ht="19.5" hidden="1" customHeight="1">
      <c r="A184" s="171" t="s">
        <v>3466</v>
      </c>
      <c r="B184" s="175">
        <v>46104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2750</v>
      </c>
      <c r="J184" s="175">
        <v>46101</v>
      </c>
      <c r="K184" s="171" t="s">
        <v>113</v>
      </c>
      <c r="L184" s="171" t="s">
        <v>114</v>
      </c>
      <c r="M184" s="178">
        <v>0.43</v>
      </c>
      <c r="N184" s="176"/>
      <c r="O184" s="176">
        <v>40</v>
      </c>
      <c r="P184" s="179">
        <v>-140.75</v>
      </c>
    </row>
    <row r="185" spans="1:16" ht="19.5" hidden="1" customHeight="1">
      <c r="A185" s="171" t="s">
        <v>3466</v>
      </c>
      <c r="B185" s="175">
        <v>46104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2750</v>
      </c>
      <c r="J185" s="175">
        <v>46101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1321.9</v>
      </c>
    </row>
    <row r="186" spans="1:16" ht="19.5" hidden="1" customHeight="1">
      <c r="A186" s="171" t="s">
        <v>3466</v>
      </c>
      <c r="B186" s="175">
        <v>46104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46101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13.22</v>
      </c>
    </row>
    <row r="187" spans="1:16" ht="19.5" hidden="1" customHeight="1">
      <c r="A187" s="171" t="s">
        <v>3466</v>
      </c>
      <c r="B187" s="175">
        <v>46104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46101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1414.88</v>
      </c>
    </row>
    <row r="188" spans="1:16" ht="19.5" hidden="1" customHeight="1">
      <c r="A188" s="171" t="s">
        <v>3466</v>
      </c>
      <c r="B188" s="175">
        <v>46104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46101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-1182.5</v>
      </c>
    </row>
    <row r="189" spans="1:16" ht="19.5" hidden="1" customHeight="1">
      <c r="A189" s="171" t="s">
        <v>3466</v>
      </c>
      <c r="B189" s="175">
        <v>46104</v>
      </c>
      <c r="C189" s="171" t="s">
        <v>2119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46101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-7.06</v>
      </c>
    </row>
    <row r="190" spans="1:16" ht="19.5" hidden="1" customHeight="1">
      <c r="A190" s="171" t="s">
        <v>3467</v>
      </c>
      <c r="B190" s="175">
        <v>46104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46099</v>
      </c>
      <c r="K190" s="171" t="s">
        <v>113</v>
      </c>
      <c r="L190" s="171" t="s">
        <v>114</v>
      </c>
      <c r="M190" s="178">
        <v>0</v>
      </c>
      <c r="N190" s="176"/>
      <c r="O190" s="176">
        <v>40</v>
      </c>
      <c r="P190" s="179">
        <v>-46.77</v>
      </c>
    </row>
    <row r="191" spans="1:16" ht="19.5" hidden="1" customHeight="1">
      <c r="A191" s="171" t="s">
        <v>3467</v>
      </c>
      <c r="B191" s="175">
        <v>46104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0</v>
      </c>
      <c r="J191" s="175">
        <v>46099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-8.34</v>
      </c>
    </row>
    <row r="192" spans="1:16" ht="19.5" hidden="1" customHeight="1">
      <c r="A192" s="171" t="s">
        <v>3468</v>
      </c>
      <c r="B192" s="175">
        <v>46104</v>
      </c>
      <c r="C192" s="171" t="s">
        <v>110</v>
      </c>
      <c r="D192" s="171" t="s">
        <v>24</v>
      </c>
      <c r="E192" s="171" t="s">
        <v>80</v>
      </c>
      <c r="F192" s="171" t="s">
        <v>1102</v>
      </c>
      <c r="G192" s="171" t="s">
        <v>177</v>
      </c>
      <c r="H192" s="176">
        <v>1</v>
      </c>
      <c r="I192" s="177">
        <v>0</v>
      </c>
      <c r="J192" s="175">
        <v>46090</v>
      </c>
      <c r="K192" s="171" t="s">
        <v>113</v>
      </c>
      <c r="L192" s="171" t="s">
        <v>114</v>
      </c>
      <c r="M192" s="178">
        <v>0</v>
      </c>
      <c r="N192" s="176"/>
      <c r="O192" s="176">
        <v>43</v>
      </c>
      <c r="P192" s="179">
        <v>-56.94</v>
      </c>
    </row>
    <row r="193" spans="1:16" ht="19.5" hidden="1" customHeight="1">
      <c r="A193" s="171" t="s">
        <v>3468</v>
      </c>
      <c r="B193" s="175">
        <v>46104</v>
      </c>
      <c r="C193" s="171" t="s">
        <v>2119</v>
      </c>
      <c r="D193" s="171" t="s">
        <v>116</v>
      </c>
      <c r="E193" s="171" t="s">
        <v>80</v>
      </c>
      <c r="F193" s="171" t="s">
        <v>1102</v>
      </c>
      <c r="G193" s="171" t="s">
        <v>177</v>
      </c>
      <c r="H193" s="176">
        <v>1</v>
      </c>
      <c r="I193" s="177">
        <v>0</v>
      </c>
      <c r="J193" s="175">
        <v>46090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-25</v>
      </c>
    </row>
    <row r="194" spans="1:16" ht="19.5" hidden="1" customHeight="1">
      <c r="A194" s="171" t="s">
        <v>3467</v>
      </c>
      <c r="B194" s="175">
        <v>46104</v>
      </c>
      <c r="C194" s="171" t="s">
        <v>110</v>
      </c>
      <c r="D194" s="171" t="s">
        <v>117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0</v>
      </c>
      <c r="J194" s="175">
        <v>46099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0</v>
      </c>
    </row>
    <row r="195" spans="1:16" ht="19.5" hidden="1" customHeight="1">
      <c r="A195" s="171" t="s">
        <v>3467</v>
      </c>
      <c r="B195" s="175">
        <v>46104</v>
      </c>
      <c r="C195" s="171" t="s">
        <v>110</v>
      </c>
      <c r="D195" s="171" t="s">
        <v>118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0</v>
      </c>
      <c r="J195" s="175">
        <v>46099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-46.77</v>
      </c>
    </row>
    <row r="196" spans="1:16" ht="19.5" hidden="1" customHeight="1">
      <c r="A196" s="171" t="s">
        <v>3467</v>
      </c>
      <c r="B196" s="175">
        <v>46104</v>
      </c>
      <c r="C196" s="171" t="s">
        <v>2119</v>
      </c>
      <c r="D196" s="171" t="s">
        <v>119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0</v>
      </c>
      <c r="J196" s="175">
        <v>46099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-15</v>
      </c>
    </row>
    <row r="197" spans="1:16" ht="19.5" hidden="1" customHeight="1">
      <c r="A197" s="171" t="s">
        <v>3468</v>
      </c>
      <c r="B197" s="175">
        <v>46104</v>
      </c>
      <c r="C197" s="171" t="s">
        <v>110</v>
      </c>
      <c r="D197" s="171" t="s">
        <v>117</v>
      </c>
      <c r="E197" s="171" t="s">
        <v>80</v>
      </c>
      <c r="F197" s="171" t="s">
        <v>1102</v>
      </c>
      <c r="G197" s="171" t="s">
        <v>177</v>
      </c>
      <c r="H197" s="176">
        <v>1</v>
      </c>
      <c r="I197" s="177">
        <v>0</v>
      </c>
      <c r="J197" s="175">
        <v>46090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0</v>
      </c>
    </row>
    <row r="198" spans="1:16" ht="19.5" hidden="1" customHeight="1">
      <c r="A198" s="171" t="s">
        <v>3468</v>
      </c>
      <c r="B198" s="175">
        <v>46104</v>
      </c>
      <c r="C198" s="171" t="s">
        <v>110</v>
      </c>
      <c r="D198" s="171" t="s">
        <v>118</v>
      </c>
      <c r="E198" s="171" t="s">
        <v>80</v>
      </c>
      <c r="F198" s="171" t="s">
        <v>1102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-56.94</v>
      </c>
    </row>
    <row r="199" spans="1:16" ht="19.5" hidden="1" customHeight="1">
      <c r="A199" s="171" t="s">
        <v>3468</v>
      </c>
      <c r="B199" s="175">
        <v>46104</v>
      </c>
      <c r="C199" s="171" t="s">
        <v>2119</v>
      </c>
      <c r="D199" s="171" t="s">
        <v>119</v>
      </c>
      <c r="E199" s="171" t="s">
        <v>80</v>
      </c>
      <c r="F199" s="171" t="s">
        <v>1102</v>
      </c>
      <c r="G199" s="171" t="s">
        <v>177</v>
      </c>
      <c r="H199" s="176">
        <v>1</v>
      </c>
      <c r="I199" s="177">
        <v>0</v>
      </c>
      <c r="J199" s="175">
        <v>46090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-15</v>
      </c>
    </row>
    <row r="200" spans="1:16" ht="19.5" hidden="1" customHeight="1">
      <c r="A200" s="171" t="s">
        <v>3466</v>
      </c>
      <c r="B200" s="175">
        <v>46104</v>
      </c>
      <c r="C200" s="171" t="s">
        <v>2119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46101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-25.12</v>
      </c>
    </row>
    <row r="201" spans="1:16" ht="19.5" hidden="1" customHeight="1">
      <c r="A201" s="171" t="s">
        <v>3469</v>
      </c>
      <c r="B201" s="175">
        <v>46104</v>
      </c>
      <c r="C201" s="171" t="s">
        <v>110</v>
      </c>
      <c r="D201" s="171" t="s">
        <v>24</v>
      </c>
      <c r="E201" s="171" t="s">
        <v>61</v>
      </c>
      <c r="F201" s="171" t="s">
        <v>776</v>
      </c>
      <c r="G201" s="171" t="s">
        <v>177</v>
      </c>
      <c r="H201" s="176">
        <v>1</v>
      </c>
      <c r="I201" s="177">
        <v>3188</v>
      </c>
      <c r="J201" s="175">
        <v>46101</v>
      </c>
      <c r="K201" s="171" t="s">
        <v>113</v>
      </c>
      <c r="L201" s="171" t="s">
        <v>114</v>
      </c>
      <c r="M201" s="178">
        <v>0.43</v>
      </c>
      <c r="N201" s="176"/>
      <c r="O201" s="176">
        <v>40</v>
      </c>
      <c r="P201" s="179">
        <v>-167.27</v>
      </c>
    </row>
    <row r="202" spans="1:16" ht="19.5" hidden="1" customHeight="1">
      <c r="A202" s="171" t="s">
        <v>3469</v>
      </c>
      <c r="B202" s="175">
        <v>46104</v>
      </c>
      <c r="C202" s="171" t="s">
        <v>127</v>
      </c>
      <c r="D202" s="171" t="s">
        <v>128</v>
      </c>
      <c r="E202" s="171" t="s">
        <v>61</v>
      </c>
      <c r="F202" s="171" t="s">
        <v>776</v>
      </c>
      <c r="G202" s="171" t="s">
        <v>177</v>
      </c>
      <c r="H202" s="176">
        <v>1</v>
      </c>
      <c r="I202" s="177">
        <v>3188</v>
      </c>
      <c r="J202" s="175">
        <v>46101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1229.31</v>
      </c>
    </row>
    <row r="203" spans="1:16" ht="19.5" hidden="1" customHeight="1">
      <c r="A203" s="171" t="s">
        <v>3469</v>
      </c>
      <c r="B203" s="175">
        <v>46104</v>
      </c>
      <c r="C203" s="171" t="s">
        <v>127</v>
      </c>
      <c r="D203" s="171" t="s">
        <v>129</v>
      </c>
      <c r="E203" s="171" t="s">
        <v>61</v>
      </c>
      <c r="F203" s="171" t="s">
        <v>776</v>
      </c>
      <c r="G203" s="171" t="s">
        <v>177</v>
      </c>
      <c r="H203" s="176">
        <v>1</v>
      </c>
      <c r="I203" s="177">
        <v>3188</v>
      </c>
      <c r="J203" s="175">
        <v>46101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12.29</v>
      </c>
    </row>
    <row r="204" spans="1:16" ht="19.5" hidden="1" customHeight="1">
      <c r="A204" s="171" t="s">
        <v>3469</v>
      </c>
      <c r="B204" s="175">
        <v>46104</v>
      </c>
      <c r="C204" s="171" t="s">
        <v>127</v>
      </c>
      <c r="D204" s="171" t="s">
        <v>130</v>
      </c>
      <c r="E204" s="171" t="s">
        <v>61</v>
      </c>
      <c r="F204" s="171" t="s">
        <v>776</v>
      </c>
      <c r="G204" s="171" t="s">
        <v>177</v>
      </c>
      <c r="H204" s="176">
        <v>1</v>
      </c>
      <c r="I204" s="177">
        <v>3188</v>
      </c>
      <c r="J204" s="175">
        <v>46101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1946.4</v>
      </c>
    </row>
    <row r="205" spans="1:16" ht="19.5" hidden="1" customHeight="1">
      <c r="A205" s="171" t="s">
        <v>3469</v>
      </c>
      <c r="B205" s="175">
        <v>46104</v>
      </c>
      <c r="C205" s="171" t="s">
        <v>131</v>
      </c>
      <c r="D205" s="171" t="s">
        <v>132</v>
      </c>
      <c r="E205" s="171" t="s">
        <v>61</v>
      </c>
      <c r="F205" s="171" t="s">
        <v>776</v>
      </c>
      <c r="G205" s="171" t="s">
        <v>177</v>
      </c>
      <c r="H205" s="176">
        <v>1</v>
      </c>
      <c r="I205" s="177">
        <v>3188</v>
      </c>
      <c r="J205" s="175">
        <v>46101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-1370.84</v>
      </c>
    </row>
    <row r="206" spans="1:16" ht="19.5" hidden="1" customHeight="1">
      <c r="A206" s="171" t="s">
        <v>3469</v>
      </c>
      <c r="B206" s="175">
        <v>46104</v>
      </c>
      <c r="C206" s="171" t="s">
        <v>2119</v>
      </c>
      <c r="D206" s="171" t="s">
        <v>116</v>
      </c>
      <c r="E206" s="171" t="s">
        <v>61</v>
      </c>
      <c r="F206" s="171" t="s">
        <v>776</v>
      </c>
      <c r="G206" s="171" t="s">
        <v>177</v>
      </c>
      <c r="H206" s="176">
        <v>1</v>
      </c>
      <c r="I206" s="177">
        <v>3188</v>
      </c>
      <c r="J206" s="175">
        <v>46101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-5.85</v>
      </c>
    </row>
    <row r="207" spans="1:16" ht="19.5" hidden="1" customHeight="1">
      <c r="A207" s="171" t="s">
        <v>3470</v>
      </c>
      <c r="B207" s="175">
        <v>46104</v>
      </c>
      <c r="C207" s="171" t="s">
        <v>110</v>
      </c>
      <c r="D207" s="171" t="s">
        <v>24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2750</v>
      </c>
      <c r="J207" s="175">
        <v>46103</v>
      </c>
      <c r="K207" s="171" t="s">
        <v>113</v>
      </c>
      <c r="L207" s="171" t="s">
        <v>114</v>
      </c>
      <c r="M207" s="178">
        <v>0.43</v>
      </c>
      <c r="N207" s="176"/>
      <c r="O207" s="176">
        <v>41</v>
      </c>
      <c r="P207" s="179">
        <v>-146.28</v>
      </c>
    </row>
    <row r="208" spans="1:16" ht="19.5" hidden="1" customHeight="1">
      <c r="A208" s="171" t="s">
        <v>3470</v>
      </c>
      <c r="B208" s="175">
        <v>46104</v>
      </c>
      <c r="C208" s="171" t="s">
        <v>127</v>
      </c>
      <c r="D208" s="171" t="s">
        <v>128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2750</v>
      </c>
      <c r="J208" s="175">
        <v>46103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1396.39</v>
      </c>
    </row>
    <row r="209" spans="1:16" ht="19.5" hidden="1" customHeight="1">
      <c r="A209" s="171" t="s">
        <v>3470</v>
      </c>
      <c r="B209" s="175">
        <v>46104</v>
      </c>
      <c r="C209" s="171" t="s">
        <v>127</v>
      </c>
      <c r="D209" s="171" t="s">
        <v>129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2750</v>
      </c>
      <c r="J209" s="175">
        <v>46103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13.96</v>
      </c>
    </row>
    <row r="210" spans="1:16" ht="19.5" hidden="1" customHeight="1">
      <c r="A210" s="171" t="s">
        <v>3470</v>
      </c>
      <c r="B210" s="175">
        <v>46104</v>
      </c>
      <c r="C210" s="171" t="s">
        <v>127</v>
      </c>
      <c r="D210" s="171" t="s">
        <v>130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2750</v>
      </c>
      <c r="J210" s="175">
        <v>46103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1339.65</v>
      </c>
    </row>
    <row r="211" spans="1:16" ht="19.5" hidden="1" customHeight="1">
      <c r="A211" s="171" t="s">
        <v>3470</v>
      </c>
      <c r="B211" s="175">
        <v>46104</v>
      </c>
      <c r="C211" s="171" t="s">
        <v>131</v>
      </c>
      <c r="D211" s="171" t="s">
        <v>132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2750</v>
      </c>
      <c r="J211" s="175">
        <v>46103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-1182.5</v>
      </c>
    </row>
    <row r="212" spans="1:16" ht="19.5" hidden="1" customHeight="1">
      <c r="A212" s="171" t="s">
        <v>3470</v>
      </c>
      <c r="B212" s="175">
        <v>46104</v>
      </c>
      <c r="C212" s="171" t="s">
        <v>2119</v>
      </c>
      <c r="D212" s="171" t="s">
        <v>116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2750</v>
      </c>
      <c r="J212" s="175">
        <v>46103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-6.38</v>
      </c>
    </row>
    <row r="213" spans="1:16" ht="19.5" hidden="1" customHeight="1">
      <c r="A213" s="171" t="s">
        <v>3471</v>
      </c>
      <c r="B213" s="175">
        <v>46104</v>
      </c>
      <c r="C213" s="171" t="s">
        <v>2119</v>
      </c>
      <c r="D213" s="171" t="s">
        <v>135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46104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-18.59</v>
      </c>
    </row>
    <row r="214" spans="1:16" ht="19.5" hidden="1" customHeight="1">
      <c r="A214" s="171" t="s">
        <v>3314</v>
      </c>
      <c r="B214" s="175">
        <v>46104</v>
      </c>
      <c r="C214" s="171" t="s">
        <v>110</v>
      </c>
      <c r="D214" s="171" t="s">
        <v>24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46092</v>
      </c>
      <c r="K214" s="171" t="s">
        <v>113</v>
      </c>
      <c r="L214" s="171" t="s">
        <v>114</v>
      </c>
      <c r="M214" s="178">
        <v>0</v>
      </c>
      <c r="N214" s="176"/>
      <c r="O214" s="176">
        <v>42</v>
      </c>
      <c r="P214" s="179">
        <v>-46.77</v>
      </c>
    </row>
    <row r="215" spans="1:16" ht="19.5" hidden="1" customHeight="1">
      <c r="A215" s="171" t="s">
        <v>3314</v>
      </c>
      <c r="B215" s="175">
        <v>46104</v>
      </c>
      <c r="C215" s="171" t="s">
        <v>2119</v>
      </c>
      <c r="D215" s="171" t="s">
        <v>116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46092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-11.67</v>
      </c>
    </row>
    <row r="216" spans="1:16" ht="19.5" hidden="1" customHeight="1">
      <c r="A216" s="171" t="s">
        <v>3314</v>
      </c>
      <c r="B216" s="175">
        <v>46104</v>
      </c>
      <c r="C216" s="171" t="s">
        <v>110</v>
      </c>
      <c r="D216" s="171" t="s">
        <v>117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46092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hidden="1" customHeight="1">
      <c r="A217" s="171" t="s">
        <v>3314</v>
      </c>
      <c r="B217" s="175">
        <v>46104</v>
      </c>
      <c r="C217" s="171" t="s">
        <v>110</v>
      </c>
      <c r="D217" s="171" t="s">
        <v>118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46092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-46.77</v>
      </c>
    </row>
    <row r="218" spans="1:16" ht="19.5" hidden="1" customHeight="1">
      <c r="A218" s="171" t="s">
        <v>3314</v>
      </c>
      <c r="B218" s="175">
        <v>46104</v>
      </c>
      <c r="C218" s="171" t="s">
        <v>2119</v>
      </c>
      <c r="D218" s="171" t="s">
        <v>119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46092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-15</v>
      </c>
    </row>
    <row r="219" spans="1:16" ht="19.5" hidden="1" customHeight="1">
      <c r="A219" s="171" t="s">
        <v>3472</v>
      </c>
      <c r="B219" s="175">
        <v>46104</v>
      </c>
      <c r="C219" s="171" t="s">
        <v>110</v>
      </c>
      <c r="D219" s="171" t="s">
        <v>24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2750</v>
      </c>
      <c r="J219" s="175">
        <v>46102</v>
      </c>
      <c r="K219" s="171" t="s">
        <v>113</v>
      </c>
      <c r="L219" s="171" t="s">
        <v>114</v>
      </c>
      <c r="M219" s="178">
        <v>0.43</v>
      </c>
      <c r="N219" s="176"/>
      <c r="O219" s="176">
        <v>40</v>
      </c>
      <c r="P219" s="179">
        <v>-140.75</v>
      </c>
    </row>
    <row r="220" spans="1:16" ht="19.5" hidden="1" customHeight="1">
      <c r="A220" s="171" t="s">
        <v>3472</v>
      </c>
      <c r="B220" s="175">
        <v>46104</v>
      </c>
      <c r="C220" s="171" t="s">
        <v>127</v>
      </c>
      <c r="D220" s="171" t="s">
        <v>128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2750</v>
      </c>
      <c r="J220" s="175">
        <v>46102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1167.6199999999999</v>
      </c>
    </row>
    <row r="221" spans="1:16" ht="19.5" hidden="1" customHeight="1">
      <c r="A221" s="171" t="s">
        <v>3472</v>
      </c>
      <c r="B221" s="175">
        <v>46104</v>
      </c>
      <c r="C221" s="171" t="s">
        <v>127</v>
      </c>
      <c r="D221" s="171" t="s">
        <v>129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2750</v>
      </c>
      <c r="J221" s="175">
        <v>46102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11.68</v>
      </c>
    </row>
    <row r="222" spans="1:16" ht="19.5" hidden="1" customHeight="1">
      <c r="A222" s="171" t="s">
        <v>3472</v>
      </c>
      <c r="B222" s="175">
        <v>46104</v>
      </c>
      <c r="C222" s="171" t="s">
        <v>127</v>
      </c>
      <c r="D222" s="171" t="s">
        <v>130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46102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1570.7</v>
      </c>
    </row>
    <row r="223" spans="1:16" ht="19.5" hidden="1" customHeight="1">
      <c r="A223" s="171" t="s">
        <v>3472</v>
      </c>
      <c r="B223" s="175">
        <v>46104</v>
      </c>
      <c r="C223" s="171" t="s">
        <v>131</v>
      </c>
      <c r="D223" s="171" t="s">
        <v>132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46102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-1182.5</v>
      </c>
    </row>
    <row r="224" spans="1:16" ht="19.5" hidden="1" customHeight="1">
      <c r="A224" s="171" t="s">
        <v>3472</v>
      </c>
      <c r="B224" s="175">
        <v>46104</v>
      </c>
      <c r="C224" s="171" t="s">
        <v>2119</v>
      </c>
      <c r="D224" s="171" t="s">
        <v>116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46102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-12.51</v>
      </c>
    </row>
    <row r="225" spans="1:16" ht="19.5" hidden="1" customHeight="1">
      <c r="A225" s="171" t="s">
        <v>3473</v>
      </c>
      <c r="B225" s="175">
        <v>46104</v>
      </c>
      <c r="C225" s="171" t="s">
        <v>2119</v>
      </c>
      <c r="D225" s="171" t="s">
        <v>135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46104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-24.33</v>
      </c>
    </row>
    <row r="226" spans="1:16" ht="19.5" hidden="1" customHeight="1">
      <c r="A226" s="171" t="s">
        <v>3472</v>
      </c>
      <c r="B226" s="175">
        <v>46104</v>
      </c>
      <c r="C226" s="171" t="s">
        <v>2119</v>
      </c>
      <c r="D226" s="171" t="s">
        <v>135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46102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-22.18</v>
      </c>
    </row>
    <row r="227" spans="1:16" ht="19.5" hidden="1" customHeight="1">
      <c r="A227" s="171" t="s">
        <v>3474</v>
      </c>
      <c r="B227" s="175">
        <v>46104</v>
      </c>
      <c r="C227" s="171" t="s">
        <v>110</v>
      </c>
      <c r="D227" s="171" t="s">
        <v>24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46102</v>
      </c>
      <c r="K227" s="171" t="s">
        <v>113</v>
      </c>
      <c r="L227" s="171" t="s">
        <v>114</v>
      </c>
      <c r="M227" s="178">
        <v>0.43</v>
      </c>
      <c r="N227" s="176"/>
      <c r="O227" s="176">
        <v>40</v>
      </c>
      <c r="P227" s="179">
        <v>-140.75</v>
      </c>
    </row>
    <row r="228" spans="1:16" ht="19.5" hidden="1" customHeight="1">
      <c r="A228" s="171" t="s">
        <v>3474</v>
      </c>
      <c r="B228" s="175">
        <v>46104</v>
      </c>
      <c r="C228" s="171" t="s">
        <v>127</v>
      </c>
      <c r="D228" s="171" t="s">
        <v>128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2750</v>
      </c>
      <c r="J228" s="175">
        <v>46102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1227.6199999999999</v>
      </c>
    </row>
    <row r="229" spans="1:16" ht="19.5" hidden="1" customHeight="1">
      <c r="A229" s="171" t="s">
        <v>3474</v>
      </c>
      <c r="B229" s="175">
        <v>46104</v>
      </c>
      <c r="C229" s="171" t="s">
        <v>127</v>
      </c>
      <c r="D229" s="171" t="s">
        <v>129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2750</v>
      </c>
      <c r="J229" s="175">
        <v>46102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12.28</v>
      </c>
    </row>
    <row r="230" spans="1:16" ht="19.5" hidden="1" customHeight="1">
      <c r="A230" s="171" t="s">
        <v>3474</v>
      </c>
      <c r="B230" s="175">
        <v>46104</v>
      </c>
      <c r="C230" s="171" t="s">
        <v>127</v>
      </c>
      <c r="D230" s="171" t="s">
        <v>130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2750</v>
      </c>
      <c r="J230" s="175">
        <v>46102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1510.1</v>
      </c>
    </row>
    <row r="231" spans="1:16" ht="19.5" hidden="1" customHeight="1">
      <c r="A231" s="171" t="s">
        <v>3474</v>
      </c>
      <c r="B231" s="175">
        <v>46104</v>
      </c>
      <c r="C231" s="171" t="s">
        <v>131</v>
      </c>
      <c r="D231" s="171" t="s">
        <v>132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2750</v>
      </c>
      <c r="J231" s="175">
        <v>46102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-1182.5</v>
      </c>
    </row>
    <row r="232" spans="1:16" ht="19.5" hidden="1" customHeight="1">
      <c r="A232" s="171" t="s">
        <v>3474</v>
      </c>
      <c r="B232" s="175">
        <v>46104</v>
      </c>
      <c r="C232" s="171" t="s">
        <v>2119</v>
      </c>
      <c r="D232" s="171" t="s">
        <v>116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2750</v>
      </c>
      <c r="J232" s="175">
        <v>46102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-6.25</v>
      </c>
    </row>
    <row r="233" spans="1:16" ht="19.5" hidden="1" customHeight="1">
      <c r="A233" s="171" t="s">
        <v>3475</v>
      </c>
      <c r="B233" s="175">
        <v>46104</v>
      </c>
      <c r="C233" s="171" t="s">
        <v>110</v>
      </c>
      <c r="D233" s="171" t="s">
        <v>24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2750</v>
      </c>
      <c r="J233" s="175">
        <v>46103</v>
      </c>
      <c r="K233" s="171" t="s">
        <v>113</v>
      </c>
      <c r="L233" s="171" t="s">
        <v>114</v>
      </c>
      <c r="M233" s="178">
        <v>0.43</v>
      </c>
      <c r="N233" s="176"/>
      <c r="O233" s="176">
        <v>41</v>
      </c>
      <c r="P233" s="179">
        <v>-146.28</v>
      </c>
    </row>
    <row r="234" spans="1:16" ht="19.5" hidden="1" customHeight="1">
      <c r="A234" s="171" t="s">
        <v>3475</v>
      </c>
      <c r="B234" s="175">
        <v>46104</v>
      </c>
      <c r="C234" s="171" t="s">
        <v>127</v>
      </c>
      <c r="D234" s="171" t="s">
        <v>128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2750</v>
      </c>
      <c r="J234" s="175">
        <v>46103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1333.65</v>
      </c>
    </row>
    <row r="235" spans="1:16" ht="19.5" hidden="1" customHeight="1">
      <c r="A235" s="171" t="s">
        <v>3475</v>
      </c>
      <c r="B235" s="175">
        <v>46104</v>
      </c>
      <c r="C235" s="171" t="s">
        <v>127</v>
      </c>
      <c r="D235" s="171" t="s">
        <v>129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2750</v>
      </c>
      <c r="J235" s="175">
        <v>46103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13.34</v>
      </c>
    </row>
    <row r="236" spans="1:16" ht="19.5" hidden="1" customHeight="1">
      <c r="A236" s="171" t="s">
        <v>3475</v>
      </c>
      <c r="B236" s="175">
        <v>46104</v>
      </c>
      <c r="C236" s="171" t="s">
        <v>127</v>
      </c>
      <c r="D236" s="171" t="s">
        <v>130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2750</v>
      </c>
      <c r="J236" s="175">
        <v>46103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1403.01</v>
      </c>
    </row>
    <row r="237" spans="1:16" ht="19.5" hidden="1" customHeight="1">
      <c r="A237" s="171" t="s">
        <v>3475</v>
      </c>
      <c r="B237" s="175">
        <v>46104</v>
      </c>
      <c r="C237" s="171" t="s">
        <v>131</v>
      </c>
      <c r="D237" s="171" t="s">
        <v>132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2750</v>
      </c>
      <c r="J237" s="175">
        <v>46103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-1182.5</v>
      </c>
    </row>
    <row r="238" spans="1:16" ht="19.5" hidden="1" customHeight="1">
      <c r="A238" s="171" t="s">
        <v>3475</v>
      </c>
      <c r="B238" s="175">
        <v>46104</v>
      </c>
      <c r="C238" s="171" t="s">
        <v>2119</v>
      </c>
      <c r="D238" s="171" t="s">
        <v>116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2750</v>
      </c>
      <c r="J238" s="175">
        <v>46103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-6.71</v>
      </c>
    </row>
    <row r="239" spans="1:16" ht="19.5" hidden="1" customHeight="1">
      <c r="A239" s="171" t="s">
        <v>3474</v>
      </c>
      <c r="B239" s="175">
        <v>46104</v>
      </c>
      <c r="C239" s="171" t="s">
        <v>2119</v>
      </c>
      <c r="D239" s="171" t="s">
        <v>135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46102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-23.32</v>
      </c>
    </row>
    <row r="240" spans="1:16" ht="19.5" hidden="1" customHeight="1">
      <c r="A240" s="171" t="s">
        <v>3394</v>
      </c>
      <c r="B240" s="175">
        <v>46104</v>
      </c>
      <c r="C240" s="171" t="s">
        <v>2119</v>
      </c>
      <c r="D240" s="171" t="s">
        <v>135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0</v>
      </c>
      <c r="J240" s="175">
        <v>46103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27.27</v>
      </c>
    </row>
    <row r="241" spans="1:16" ht="19.5" hidden="1" customHeight="1">
      <c r="A241" s="171" t="s">
        <v>3394</v>
      </c>
      <c r="B241" s="175">
        <v>46104</v>
      </c>
      <c r="C241" s="171" t="s">
        <v>2119</v>
      </c>
      <c r="D241" s="171" t="s">
        <v>135</v>
      </c>
      <c r="E241" s="171" t="s">
        <v>40</v>
      </c>
      <c r="F241" s="171" t="s">
        <v>149</v>
      </c>
      <c r="G241" s="171" t="s">
        <v>112</v>
      </c>
      <c r="H241" s="176">
        <v>1</v>
      </c>
      <c r="I241" s="177">
        <v>0</v>
      </c>
      <c r="J241" s="175">
        <v>46103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22.51</v>
      </c>
    </row>
    <row r="242" spans="1:16" ht="19.5" hidden="1" customHeight="1">
      <c r="A242" s="171" t="s">
        <v>3476</v>
      </c>
      <c r="B242" s="175">
        <v>46104</v>
      </c>
      <c r="C242" s="171" t="s">
        <v>110</v>
      </c>
      <c r="D242" s="171" t="s">
        <v>24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2650</v>
      </c>
      <c r="J242" s="175">
        <v>46098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-138.19999999999999</v>
      </c>
    </row>
    <row r="243" spans="1:16" ht="19.5" hidden="1" customHeight="1">
      <c r="A243" s="171" t="s">
        <v>3476</v>
      </c>
      <c r="B243" s="175">
        <v>46104</v>
      </c>
      <c r="C243" s="171" t="s">
        <v>127</v>
      </c>
      <c r="D243" s="171" t="s">
        <v>128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2650</v>
      </c>
      <c r="J243" s="175">
        <v>46098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1303.32</v>
      </c>
    </row>
    <row r="244" spans="1:16" ht="19.5" hidden="1" customHeight="1">
      <c r="A244" s="171" t="s">
        <v>3476</v>
      </c>
      <c r="B244" s="175">
        <v>46104</v>
      </c>
      <c r="C244" s="171" t="s">
        <v>127</v>
      </c>
      <c r="D244" s="171" t="s">
        <v>129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2650</v>
      </c>
      <c r="J244" s="175">
        <v>46098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13.03</v>
      </c>
    </row>
    <row r="245" spans="1:16" ht="19.5" hidden="1" customHeight="1">
      <c r="A245" s="171" t="s">
        <v>3476</v>
      </c>
      <c r="B245" s="175">
        <v>46104</v>
      </c>
      <c r="C245" s="171" t="s">
        <v>127</v>
      </c>
      <c r="D245" s="171" t="s">
        <v>130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2650</v>
      </c>
      <c r="J245" s="175">
        <v>46098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1333.65</v>
      </c>
    </row>
    <row r="246" spans="1:16" ht="19.5" hidden="1" customHeight="1">
      <c r="A246" s="171" t="s">
        <v>3476</v>
      </c>
      <c r="B246" s="175">
        <v>46104</v>
      </c>
      <c r="C246" s="171" t="s">
        <v>131</v>
      </c>
      <c r="D246" s="171" t="s">
        <v>132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2650</v>
      </c>
      <c r="J246" s="175">
        <v>46098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-1139.5</v>
      </c>
    </row>
    <row r="247" spans="1:16" ht="19.5" hidden="1" customHeight="1">
      <c r="A247" s="171" t="s">
        <v>3476</v>
      </c>
      <c r="B247" s="175">
        <v>46104</v>
      </c>
      <c r="C247" s="171" t="s">
        <v>2119</v>
      </c>
      <c r="D247" s="171" t="s">
        <v>116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2650</v>
      </c>
      <c r="J247" s="175">
        <v>46098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-8.39</v>
      </c>
    </row>
    <row r="248" spans="1:16" ht="19.5" hidden="1" customHeight="1">
      <c r="A248" s="171" t="s">
        <v>3477</v>
      </c>
      <c r="B248" s="175">
        <v>46104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46092</v>
      </c>
      <c r="K248" s="171" t="s">
        <v>113</v>
      </c>
      <c r="L248" s="171" t="s">
        <v>114</v>
      </c>
      <c r="M248" s="178">
        <v>0</v>
      </c>
      <c r="N248" s="176"/>
      <c r="O248" s="176">
        <v>42</v>
      </c>
      <c r="P248" s="179">
        <v>-46.77</v>
      </c>
    </row>
    <row r="249" spans="1:16" ht="19.5" hidden="1" customHeight="1">
      <c r="A249" s="171" t="s">
        <v>3477</v>
      </c>
      <c r="B249" s="175">
        <v>46104</v>
      </c>
      <c r="C249" s="171" t="s">
        <v>110</v>
      </c>
      <c r="D249" s="171" t="s">
        <v>117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0</v>
      </c>
    </row>
    <row r="250" spans="1:16" ht="19.5" hidden="1" customHeight="1">
      <c r="A250" s="171" t="s">
        <v>3477</v>
      </c>
      <c r="B250" s="175">
        <v>46104</v>
      </c>
      <c r="C250" s="171" t="s">
        <v>110</v>
      </c>
      <c r="D250" s="171" t="s">
        <v>118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-46.77</v>
      </c>
    </row>
    <row r="251" spans="1:16" ht="19.5" hidden="1" customHeight="1">
      <c r="A251" s="171" t="s">
        <v>3477</v>
      </c>
      <c r="B251" s="175">
        <v>46104</v>
      </c>
      <c r="C251" s="171" t="s">
        <v>2119</v>
      </c>
      <c r="D251" s="171" t="s">
        <v>119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-15</v>
      </c>
    </row>
    <row r="252" spans="1:16" ht="19.5" hidden="1" customHeight="1">
      <c r="A252" s="171" t="s">
        <v>3476</v>
      </c>
      <c r="B252" s="175">
        <v>46104</v>
      </c>
      <c r="C252" s="171" t="s">
        <v>2119</v>
      </c>
      <c r="D252" s="171" t="s">
        <v>135</v>
      </c>
      <c r="E252" s="171" t="s">
        <v>41</v>
      </c>
      <c r="F252" s="171" t="s">
        <v>138</v>
      </c>
      <c r="G252" s="171" t="s">
        <v>112</v>
      </c>
      <c r="H252" s="176">
        <v>1</v>
      </c>
      <c r="I252" s="177">
        <v>0</v>
      </c>
      <c r="J252" s="175">
        <v>46098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-24.76</v>
      </c>
    </row>
    <row r="253" spans="1:16" ht="19.5" hidden="1" customHeight="1">
      <c r="A253" s="171" t="s">
        <v>3478</v>
      </c>
      <c r="B253" s="175">
        <v>46104</v>
      </c>
      <c r="C253" s="171" t="s">
        <v>2119</v>
      </c>
      <c r="D253" s="171" t="s">
        <v>135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46104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-26.78</v>
      </c>
    </row>
    <row r="254" spans="1:16" ht="19.5" hidden="1" customHeight="1">
      <c r="A254" s="171" t="s">
        <v>3479</v>
      </c>
      <c r="B254" s="175">
        <v>46104</v>
      </c>
      <c r="C254" s="171" t="s">
        <v>110</v>
      </c>
      <c r="D254" s="171" t="s">
        <v>24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2750</v>
      </c>
      <c r="J254" s="175">
        <v>46103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-146.28</v>
      </c>
    </row>
    <row r="255" spans="1:16" ht="19.5" hidden="1" customHeight="1">
      <c r="A255" s="171" t="s">
        <v>3479</v>
      </c>
      <c r="B255" s="175">
        <v>46104</v>
      </c>
      <c r="C255" s="171" t="s">
        <v>127</v>
      </c>
      <c r="D255" s="171" t="s">
        <v>128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2750</v>
      </c>
      <c r="J255" s="175">
        <v>46103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1331.13</v>
      </c>
    </row>
    <row r="256" spans="1:16" ht="19.5" hidden="1" customHeight="1">
      <c r="A256" s="171" t="s">
        <v>3479</v>
      </c>
      <c r="B256" s="175">
        <v>46104</v>
      </c>
      <c r="C256" s="171" t="s">
        <v>127</v>
      </c>
      <c r="D256" s="171" t="s">
        <v>129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2750</v>
      </c>
      <c r="J256" s="175">
        <v>46103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13.31</v>
      </c>
    </row>
    <row r="257" spans="1:16" ht="19.5" hidden="1" customHeight="1">
      <c r="A257" s="171" t="s">
        <v>3479</v>
      </c>
      <c r="B257" s="175">
        <v>46104</v>
      </c>
      <c r="C257" s="171" t="s">
        <v>127</v>
      </c>
      <c r="D257" s="171" t="s">
        <v>130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2750</v>
      </c>
      <c r="J257" s="175">
        <v>46103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1405.56</v>
      </c>
    </row>
    <row r="258" spans="1:16" ht="19.5" hidden="1" customHeight="1">
      <c r="A258" s="171" t="s">
        <v>3479</v>
      </c>
      <c r="B258" s="175">
        <v>46104</v>
      </c>
      <c r="C258" s="171" t="s">
        <v>131</v>
      </c>
      <c r="D258" s="171" t="s">
        <v>132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2750</v>
      </c>
      <c r="J258" s="175">
        <v>46103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-1182.5</v>
      </c>
    </row>
    <row r="259" spans="1:16" ht="19.5" hidden="1" customHeight="1">
      <c r="A259" s="171" t="s">
        <v>3479</v>
      </c>
      <c r="B259" s="175">
        <v>46104</v>
      </c>
      <c r="C259" s="171" t="s">
        <v>2119</v>
      </c>
      <c r="D259" s="171" t="s">
        <v>116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46103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-6</v>
      </c>
    </row>
    <row r="260" spans="1:16" ht="19.5" hidden="1" customHeight="1">
      <c r="A260" s="171" t="s">
        <v>3480</v>
      </c>
      <c r="B260" s="175">
        <v>46104</v>
      </c>
      <c r="C260" s="171" t="s">
        <v>110</v>
      </c>
      <c r="D260" s="171" t="s">
        <v>24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46103</v>
      </c>
      <c r="K260" s="171" t="s">
        <v>113</v>
      </c>
      <c r="L260" s="171" t="s">
        <v>114</v>
      </c>
      <c r="M260" s="178">
        <v>0.43</v>
      </c>
      <c r="N260" s="176"/>
      <c r="O260" s="176">
        <v>41</v>
      </c>
      <c r="P260" s="179">
        <v>-146.28</v>
      </c>
    </row>
    <row r="261" spans="1:16" ht="19.5" hidden="1" customHeight="1">
      <c r="A261" s="171" t="s">
        <v>3480</v>
      </c>
      <c r="B261" s="175">
        <v>46104</v>
      </c>
      <c r="C261" s="171" t="s">
        <v>127</v>
      </c>
      <c r="D261" s="171" t="s">
        <v>128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46103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1466.88</v>
      </c>
    </row>
    <row r="262" spans="1:16" ht="19.5" hidden="1" customHeight="1">
      <c r="A262" s="171" t="s">
        <v>3480</v>
      </c>
      <c r="B262" s="175">
        <v>46104</v>
      </c>
      <c r="C262" s="171" t="s">
        <v>127</v>
      </c>
      <c r="D262" s="171" t="s">
        <v>129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46103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14.67</v>
      </c>
    </row>
    <row r="263" spans="1:16" ht="19.5" hidden="1" customHeight="1">
      <c r="A263" s="171" t="s">
        <v>3480</v>
      </c>
      <c r="B263" s="175">
        <v>46104</v>
      </c>
      <c r="C263" s="171" t="s">
        <v>127</v>
      </c>
      <c r="D263" s="171" t="s">
        <v>130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46103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1268.45</v>
      </c>
    </row>
    <row r="264" spans="1:16" ht="19.5" hidden="1" customHeight="1">
      <c r="A264" s="171" t="s">
        <v>3480</v>
      </c>
      <c r="B264" s="175">
        <v>46104</v>
      </c>
      <c r="C264" s="171" t="s">
        <v>131</v>
      </c>
      <c r="D264" s="171" t="s">
        <v>132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46103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-1182.5</v>
      </c>
    </row>
    <row r="265" spans="1:16" ht="19.5" hidden="1" customHeight="1">
      <c r="A265" s="171" t="s">
        <v>3481</v>
      </c>
      <c r="B265" s="175">
        <v>46104</v>
      </c>
      <c r="C265" s="171" t="s">
        <v>110</v>
      </c>
      <c r="D265" s="171" t="s">
        <v>24</v>
      </c>
      <c r="E265" s="171" t="s">
        <v>46</v>
      </c>
      <c r="F265" s="171" t="s">
        <v>680</v>
      </c>
      <c r="G265" s="171" t="s">
        <v>112</v>
      </c>
      <c r="H265" s="176">
        <v>1</v>
      </c>
      <c r="I265" s="177">
        <v>1682</v>
      </c>
      <c r="J265" s="175">
        <v>46101</v>
      </c>
      <c r="K265" s="171" t="s">
        <v>113</v>
      </c>
      <c r="L265" s="171" t="s">
        <v>114</v>
      </c>
      <c r="M265" s="178">
        <v>0.43</v>
      </c>
      <c r="N265" s="176"/>
      <c r="O265" s="176">
        <v>40</v>
      </c>
      <c r="P265" s="179">
        <v>-113.51</v>
      </c>
    </row>
    <row r="266" spans="1:16" ht="19.5" hidden="1" customHeight="1">
      <c r="A266" s="171" t="s">
        <v>3481</v>
      </c>
      <c r="B266" s="175">
        <v>46104</v>
      </c>
      <c r="C266" s="171" t="s">
        <v>127</v>
      </c>
      <c r="D266" s="171" t="s">
        <v>128</v>
      </c>
      <c r="E266" s="171" t="s">
        <v>46</v>
      </c>
      <c r="F266" s="171" t="s">
        <v>680</v>
      </c>
      <c r="G266" s="171" t="s">
        <v>112</v>
      </c>
      <c r="H266" s="176">
        <v>1</v>
      </c>
      <c r="I266" s="177">
        <v>1682</v>
      </c>
      <c r="J266" s="175">
        <v>46101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984.86</v>
      </c>
    </row>
    <row r="267" spans="1:16" ht="19.5" hidden="1" customHeight="1">
      <c r="A267" s="171" t="s">
        <v>3481</v>
      </c>
      <c r="B267" s="175">
        <v>46104</v>
      </c>
      <c r="C267" s="171" t="s">
        <v>127</v>
      </c>
      <c r="D267" s="171" t="s">
        <v>129</v>
      </c>
      <c r="E267" s="171" t="s">
        <v>46</v>
      </c>
      <c r="F267" s="171" t="s">
        <v>680</v>
      </c>
      <c r="G267" s="171" t="s">
        <v>112</v>
      </c>
      <c r="H267" s="176">
        <v>1</v>
      </c>
      <c r="I267" s="177">
        <v>1682</v>
      </c>
      <c r="J267" s="175">
        <v>46101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9.85</v>
      </c>
    </row>
    <row r="268" spans="1:16" ht="19.5" hidden="1" customHeight="1">
      <c r="A268" s="171" t="s">
        <v>3481</v>
      </c>
      <c r="B268" s="175">
        <v>46104</v>
      </c>
      <c r="C268" s="171" t="s">
        <v>127</v>
      </c>
      <c r="D268" s="171" t="s">
        <v>130</v>
      </c>
      <c r="E268" s="171" t="s">
        <v>46</v>
      </c>
      <c r="F268" s="171" t="s">
        <v>680</v>
      </c>
      <c r="G268" s="171" t="s">
        <v>112</v>
      </c>
      <c r="H268" s="176">
        <v>1</v>
      </c>
      <c r="I268" s="177">
        <v>1682</v>
      </c>
      <c r="J268" s="175">
        <v>46101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687.29</v>
      </c>
    </row>
    <row r="269" spans="1:16" ht="19.5" hidden="1" customHeight="1">
      <c r="A269" s="171" t="s">
        <v>3481</v>
      </c>
      <c r="B269" s="175">
        <v>46104</v>
      </c>
      <c r="C269" s="171" t="s">
        <v>131</v>
      </c>
      <c r="D269" s="171" t="s">
        <v>132</v>
      </c>
      <c r="E269" s="171" t="s">
        <v>46</v>
      </c>
      <c r="F269" s="171" t="s">
        <v>680</v>
      </c>
      <c r="G269" s="171" t="s">
        <v>112</v>
      </c>
      <c r="H269" s="176">
        <v>1</v>
      </c>
      <c r="I269" s="177">
        <v>1682</v>
      </c>
      <c r="J269" s="175">
        <v>46101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-723.26</v>
      </c>
    </row>
    <row r="270" spans="1:16" ht="19.5" hidden="1" customHeight="1">
      <c r="A270" s="171" t="s">
        <v>3481</v>
      </c>
      <c r="B270" s="175">
        <v>46104</v>
      </c>
      <c r="C270" s="171" t="s">
        <v>2119</v>
      </c>
      <c r="D270" s="171" t="s">
        <v>116</v>
      </c>
      <c r="E270" s="171" t="s">
        <v>46</v>
      </c>
      <c r="F270" s="171" t="s">
        <v>680</v>
      </c>
      <c r="G270" s="171" t="s">
        <v>112</v>
      </c>
      <c r="H270" s="176">
        <v>1</v>
      </c>
      <c r="I270" s="177">
        <v>1682</v>
      </c>
      <c r="J270" s="175">
        <v>46101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-6.29</v>
      </c>
    </row>
    <row r="271" spans="1:16" ht="19.5" hidden="1" customHeight="1">
      <c r="A271" s="171" t="s">
        <v>3482</v>
      </c>
      <c r="B271" s="175">
        <v>46104</v>
      </c>
      <c r="C271" s="171" t="s">
        <v>110</v>
      </c>
      <c r="D271" s="171" t="s">
        <v>24</v>
      </c>
      <c r="E271" s="171" t="s">
        <v>61</v>
      </c>
      <c r="F271" s="171" t="s">
        <v>776</v>
      </c>
      <c r="G271" s="171" t="s">
        <v>177</v>
      </c>
      <c r="H271" s="176">
        <v>1</v>
      </c>
      <c r="I271" s="177">
        <v>3188</v>
      </c>
      <c r="J271" s="175">
        <v>46103</v>
      </c>
      <c r="K271" s="171" t="s">
        <v>113</v>
      </c>
      <c r="L271" s="171" t="s">
        <v>114</v>
      </c>
      <c r="M271" s="178">
        <v>0.43</v>
      </c>
      <c r="N271" s="176"/>
      <c r="O271" s="176">
        <v>41</v>
      </c>
      <c r="P271" s="179">
        <v>-173.77</v>
      </c>
    </row>
    <row r="272" spans="1:16" ht="19.5" hidden="1" customHeight="1">
      <c r="A272" s="171" t="s">
        <v>3482</v>
      </c>
      <c r="B272" s="175">
        <v>46104</v>
      </c>
      <c r="C272" s="171" t="s">
        <v>127</v>
      </c>
      <c r="D272" s="171" t="s">
        <v>128</v>
      </c>
      <c r="E272" s="171" t="s">
        <v>61</v>
      </c>
      <c r="F272" s="171" t="s">
        <v>776</v>
      </c>
      <c r="G272" s="171" t="s">
        <v>177</v>
      </c>
      <c r="H272" s="176">
        <v>1</v>
      </c>
      <c r="I272" s="177">
        <v>3188</v>
      </c>
      <c r="J272" s="175">
        <v>46103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1233.18</v>
      </c>
    </row>
    <row r="273" spans="1:16" ht="19.5" hidden="1" customHeight="1">
      <c r="A273" s="171" t="s">
        <v>3482</v>
      </c>
      <c r="B273" s="175">
        <v>46104</v>
      </c>
      <c r="C273" s="171" t="s">
        <v>127</v>
      </c>
      <c r="D273" s="171" t="s">
        <v>129</v>
      </c>
      <c r="E273" s="171" t="s">
        <v>61</v>
      </c>
      <c r="F273" s="171" t="s">
        <v>776</v>
      </c>
      <c r="G273" s="171" t="s">
        <v>177</v>
      </c>
      <c r="H273" s="176">
        <v>1</v>
      </c>
      <c r="I273" s="177">
        <v>3188</v>
      </c>
      <c r="J273" s="175">
        <v>46103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12.33</v>
      </c>
    </row>
    <row r="274" spans="1:16" ht="19.5" hidden="1" customHeight="1">
      <c r="A274" s="171" t="s">
        <v>3482</v>
      </c>
      <c r="B274" s="175">
        <v>46104</v>
      </c>
      <c r="C274" s="171" t="s">
        <v>127</v>
      </c>
      <c r="D274" s="171" t="s">
        <v>130</v>
      </c>
      <c r="E274" s="171" t="s">
        <v>61</v>
      </c>
      <c r="F274" s="171" t="s">
        <v>776</v>
      </c>
      <c r="G274" s="171" t="s">
        <v>177</v>
      </c>
      <c r="H274" s="176">
        <v>1</v>
      </c>
      <c r="I274" s="177">
        <v>3188</v>
      </c>
      <c r="J274" s="175">
        <v>46103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1942.49</v>
      </c>
    </row>
    <row r="275" spans="1:16" ht="19.5" hidden="1" customHeight="1">
      <c r="A275" s="171" t="s">
        <v>3482</v>
      </c>
      <c r="B275" s="175">
        <v>46104</v>
      </c>
      <c r="C275" s="171" t="s">
        <v>131</v>
      </c>
      <c r="D275" s="171" t="s">
        <v>132</v>
      </c>
      <c r="E275" s="171" t="s">
        <v>61</v>
      </c>
      <c r="F275" s="171" t="s">
        <v>776</v>
      </c>
      <c r="G275" s="171" t="s">
        <v>177</v>
      </c>
      <c r="H275" s="176">
        <v>1</v>
      </c>
      <c r="I275" s="177">
        <v>3188</v>
      </c>
      <c r="J275" s="175">
        <v>46103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-1370.84</v>
      </c>
    </row>
    <row r="276" spans="1:16" ht="19.5" hidden="1" customHeight="1">
      <c r="A276" s="171" t="s">
        <v>3482</v>
      </c>
      <c r="B276" s="175">
        <v>46104</v>
      </c>
      <c r="C276" s="171" t="s">
        <v>2119</v>
      </c>
      <c r="D276" s="171" t="s">
        <v>116</v>
      </c>
      <c r="E276" s="171" t="s">
        <v>61</v>
      </c>
      <c r="F276" s="171" t="s">
        <v>776</v>
      </c>
      <c r="G276" s="171" t="s">
        <v>177</v>
      </c>
      <c r="H276" s="176">
        <v>1</v>
      </c>
      <c r="I276" s="177">
        <v>3188</v>
      </c>
      <c r="J276" s="175">
        <v>46103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-6.95</v>
      </c>
    </row>
    <row r="277" spans="1:16" ht="19.5" hidden="1" customHeight="1">
      <c r="A277" s="171" t="s">
        <v>3482</v>
      </c>
      <c r="B277" s="175">
        <v>46104</v>
      </c>
      <c r="C277" s="171" t="s">
        <v>2119</v>
      </c>
      <c r="D277" s="171" t="s">
        <v>135</v>
      </c>
      <c r="E277" s="171" t="s">
        <v>61</v>
      </c>
      <c r="F277" s="171" t="s">
        <v>776</v>
      </c>
      <c r="G277" s="171" t="s">
        <v>177</v>
      </c>
      <c r="H277" s="176">
        <v>1</v>
      </c>
      <c r="I277" s="177">
        <v>0</v>
      </c>
      <c r="J277" s="175">
        <v>46103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-23.43</v>
      </c>
    </row>
    <row r="278" spans="1:16" ht="19.5" hidden="1" customHeight="1">
      <c r="A278" s="171" t="s">
        <v>3481</v>
      </c>
      <c r="B278" s="175">
        <v>46104</v>
      </c>
      <c r="C278" s="171" t="s">
        <v>2119</v>
      </c>
      <c r="D278" s="171" t="s">
        <v>135</v>
      </c>
      <c r="E278" s="171" t="s">
        <v>46</v>
      </c>
      <c r="F278" s="171" t="s">
        <v>680</v>
      </c>
      <c r="G278" s="171" t="s">
        <v>112</v>
      </c>
      <c r="H278" s="176">
        <v>1</v>
      </c>
      <c r="I278" s="177">
        <v>0</v>
      </c>
      <c r="J278" s="175">
        <v>46101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-18.71</v>
      </c>
    </row>
    <row r="279" spans="1:16" ht="19.5" hidden="1" customHeight="1">
      <c r="A279" s="171" t="s">
        <v>3414</v>
      </c>
      <c r="B279" s="175">
        <v>46104</v>
      </c>
      <c r="C279" s="171" t="s">
        <v>110</v>
      </c>
      <c r="D279" s="171" t="s">
        <v>24</v>
      </c>
      <c r="E279" s="171" t="s">
        <v>45</v>
      </c>
      <c r="F279" s="171" t="s">
        <v>162</v>
      </c>
      <c r="G279" s="171" t="s">
        <v>163</v>
      </c>
      <c r="H279" s="176">
        <v>1</v>
      </c>
      <c r="I279" s="177">
        <v>0</v>
      </c>
      <c r="J279" s="175">
        <v>46100</v>
      </c>
      <c r="K279" s="171" t="s">
        <v>113</v>
      </c>
      <c r="L279" s="171" t="s">
        <v>114</v>
      </c>
      <c r="M279" s="178">
        <v>0</v>
      </c>
      <c r="N279" s="176"/>
      <c r="O279" s="176">
        <v>40</v>
      </c>
      <c r="P279" s="179">
        <v>-46.77</v>
      </c>
    </row>
    <row r="280" spans="1:16" ht="19.5" hidden="1" customHeight="1">
      <c r="A280" s="171" t="s">
        <v>3414</v>
      </c>
      <c r="B280" s="175">
        <v>46104</v>
      </c>
      <c r="C280" s="171" t="s">
        <v>2119</v>
      </c>
      <c r="D280" s="171" t="s">
        <v>116</v>
      </c>
      <c r="E280" s="171" t="s">
        <v>45</v>
      </c>
      <c r="F280" s="171" t="s">
        <v>162</v>
      </c>
      <c r="G280" s="171" t="s">
        <v>163</v>
      </c>
      <c r="H280" s="176">
        <v>1</v>
      </c>
      <c r="I280" s="177">
        <v>0</v>
      </c>
      <c r="J280" s="175">
        <v>46100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-7.07</v>
      </c>
    </row>
    <row r="281" spans="1:16" ht="19.5" hidden="1" customHeight="1">
      <c r="A281" s="171" t="s">
        <v>3414</v>
      </c>
      <c r="B281" s="175">
        <v>46104</v>
      </c>
      <c r="C281" s="171" t="s">
        <v>110</v>
      </c>
      <c r="D281" s="171" t="s">
        <v>117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46100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0</v>
      </c>
    </row>
    <row r="282" spans="1:16" ht="19.5" hidden="1" customHeight="1">
      <c r="A282" s="171" t="s">
        <v>3414</v>
      </c>
      <c r="B282" s="175">
        <v>46104</v>
      </c>
      <c r="C282" s="171" t="s">
        <v>110</v>
      </c>
      <c r="D282" s="171" t="s">
        <v>118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46100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-46.77</v>
      </c>
    </row>
    <row r="283" spans="1:16" ht="19.5" hidden="1" customHeight="1">
      <c r="A283" s="171" t="s">
        <v>3414</v>
      </c>
      <c r="B283" s="175">
        <v>46104</v>
      </c>
      <c r="C283" s="171" t="s">
        <v>2119</v>
      </c>
      <c r="D283" s="171" t="s">
        <v>119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46100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-15</v>
      </c>
    </row>
    <row r="284" spans="1:16" ht="19.5" hidden="1" customHeight="1">
      <c r="A284" s="171" t="s">
        <v>3483</v>
      </c>
      <c r="B284" s="175">
        <v>46104</v>
      </c>
      <c r="C284" s="171" t="s">
        <v>1315</v>
      </c>
      <c r="D284" s="171" t="s">
        <v>508</v>
      </c>
      <c r="E284" s="171" t="s">
        <v>78</v>
      </c>
      <c r="F284" s="171" t="s">
        <v>176</v>
      </c>
      <c r="G284" s="171" t="s">
        <v>177</v>
      </c>
      <c r="H284" s="176">
        <v>1</v>
      </c>
      <c r="I284" s="177">
        <v>0</v>
      </c>
      <c r="J284" s="175">
        <v>46104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-5</v>
      </c>
    </row>
    <row r="285" spans="1:16" ht="19.5" hidden="1" customHeight="1">
      <c r="A285" s="171" t="s">
        <v>3483</v>
      </c>
      <c r="B285" s="175">
        <v>46104</v>
      </c>
      <c r="C285" s="171" t="s">
        <v>2119</v>
      </c>
      <c r="D285" s="171" t="s">
        <v>510</v>
      </c>
      <c r="E285" s="171" t="s">
        <v>78</v>
      </c>
      <c r="F285" s="171" t="s">
        <v>176</v>
      </c>
      <c r="G285" s="171" t="s">
        <v>177</v>
      </c>
      <c r="H285" s="176">
        <v>1</v>
      </c>
      <c r="I285" s="177">
        <v>0</v>
      </c>
      <c r="J285" s="175">
        <v>46104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</v>
      </c>
    </row>
    <row r="286" spans="1:16" ht="19.5" hidden="1" customHeight="1">
      <c r="A286" s="171" t="s">
        <v>3484</v>
      </c>
      <c r="B286" s="175">
        <v>46104</v>
      </c>
      <c r="C286" s="171" t="s">
        <v>110</v>
      </c>
      <c r="D286" s="171" t="s">
        <v>117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0</v>
      </c>
      <c r="J286" s="175">
        <v>46093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0</v>
      </c>
    </row>
    <row r="287" spans="1:16" ht="19.5" hidden="1" customHeight="1">
      <c r="A287" s="171" t="s">
        <v>3484</v>
      </c>
      <c r="B287" s="175">
        <v>46104</v>
      </c>
      <c r="C287" s="171" t="s">
        <v>110</v>
      </c>
      <c r="D287" s="171" t="s">
        <v>118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0</v>
      </c>
      <c r="J287" s="175">
        <v>46093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-46.77</v>
      </c>
    </row>
    <row r="288" spans="1:16" ht="19.5" hidden="1" customHeight="1">
      <c r="A288" s="171" t="s">
        <v>3484</v>
      </c>
      <c r="B288" s="175">
        <v>46104</v>
      </c>
      <c r="C288" s="171" t="s">
        <v>2119</v>
      </c>
      <c r="D288" s="171" t="s">
        <v>119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0</v>
      </c>
      <c r="J288" s="175">
        <v>46093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-15</v>
      </c>
    </row>
    <row r="289" spans="1:16" ht="19.5" hidden="1" customHeight="1">
      <c r="A289" s="171" t="s">
        <v>3484</v>
      </c>
      <c r="B289" s="175">
        <v>46104</v>
      </c>
      <c r="C289" s="171" t="s">
        <v>110</v>
      </c>
      <c r="D289" s="171" t="s">
        <v>24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0</v>
      </c>
      <c r="J289" s="175">
        <v>46093</v>
      </c>
      <c r="K289" s="171" t="s">
        <v>113</v>
      </c>
      <c r="L289" s="171" t="s">
        <v>114</v>
      </c>
      <c r="M289" s="178">
        <v>0</v>
      </c>
      <c r="N289" s="176"/>
      <c r="O289" s="176">
        <v>40</v>
      </c>
      <c r="P289" s="179">
        <v>-46.77</v>
      </c>
    </row>
    <row r="290" spans="1:16" ht="19.5" hidden="1" customHeight="1">
      <c r="A290" s="171" t="s">
        <v>3484</v>
      </c>
      <c r="B290" s="175">
        <v>46104</v>
      </c>
      <c r="C290" s="171" t="s">
        <v>2119</v>
      </c>
      <c r="D290" s="171" t="s">
        <v>116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0</v>
      </c>
      <c r="J290" s="175">
        <v>46093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-19.149999999999999</v>
      </c>
    </row>
    <row r="291" spans="1:16" ht="19.5" hidden="1" customHeight="1">
      <c r="A291" s="171" t="s">
        <v>3485</v>
      </c>
      <c r="B291" s="175">
        <v>46104</v>
      </c>
      <c r="C291" s="171" t="s">
        <v>2119</v>
      </c>
      <c r="D291" s="171" t="s">
        <v>135</v>
      </c>
      <c r="E291" s="171" t="s">
        <v>41</v>
      </c>
      <c r="F291" s="171" t="s">
        <v>138</v>
      </c>
      <c r="G291" s="171" t="s">
        <v>112</v>
      </c>
      <c r="H291" s="176">
        <v>1</v>
      </c>
      <c r="I291" s="177">
        <v>0</v>
      </c>
      <c r="J291" s="175">
        <v>46104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-27.16</v>
      </c>
    </row>
    <row r="292" spans="1:16" ht="19.5" hidden="1" customHeight="1">
      <c r="A292" s="171" t="s">
        <v>3486</v>
      </c>
      <c r="B292" s="175">
        <v>46104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46100</v>
      </c>
      <c r="K292" s="171" t="s">
        <v>113</v>
      </c>
      <c r="L292" s="171" t="s">
        <v>114</v>
      </c>
      <c r="M292" s="178">
        <v>0</v>
      </c>
      <c r="N292" s="176"/>
      <c r="O292" s="176">
        <v>40</v>
      </c>
      <c r="P292" s="179">
        <v>-46.77</v>
      </c>
    </row>
    <row r="293" spans="1:16" ht="19.5" hidden="1" customHeight="1">
      <c r="A293" s="171" t="s">
        <v>3486</v>
      </c>
      <c r="B293" s="175">
        <v>46104</v>
      </c>
      <c r="C293" s="171" t="s">
        <v>2119</v>
      </c>
      <c r="D293" s="171" t="s">
        <v>116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46100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-5.9</v>
      </c>
    </row>
    <row r="294" spans="1:16" ht="19.5" hidden="1" customHeight="1">
      <c r="A294" s="171" t="s">
        <v>3486</v>
      </c>
      <c r="B294" s="175">
        <v>46104</v>
      </c>
      <c r="C294" s="171" t="s">
        <v>110</v>
      </c>
      <c r="D294" s="171" t="s">
        <v>117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46100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3486</v>
      </c>
      <c r="B295" s="175">
        <v>46104</v>
      </c>
      <c r="C295" s="171" t="s">
        <v>110</v>
      </c>
      <c r="D295" s="171" t="s">
        <v>118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46100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-46.77</v>
      </c>
    </row>
    <row r="296" spans="1:16" ht="19.5" hidden="1" customHeight="1">
      <c r="A296" s="171" t="s">
        <v>3486</v>
      </c>
      <c r="B296" s="175">
        <v>46104</v>
      </c>
      <c r="C296" s="171" t="s">
        <v>2119</v>
      </c>
      <c r="D296" s="171" t="s">
        <v>119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46100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-15</v>
      </c>
    </row>
    <row r="297" spans="1:16" ht="19.5" hidden="1" customHeight="1">
      <c r="A297" s="171" t="s">
        <v>3487</v>
      </c>
      <c r="B297" s="175">
        <v>46104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46093</v>
      </c>
      <c r="K297" s="171" t="s">
        <v>113</v>
      </c>
      <c r="L297" s="171" t="s">
        <v>114</v>
      </c>
      <c r="M297" s="178">
        <v>0</v>
      </c>
      <c r="N297" s="176"/>
      <c r="O297" s="176">
        <v>40</v>
      </c>
      <c r="P297" s="179">
        <v>-46.77</v>
      </c>
    </row>
    <row r="298" spans="1:16" ht="19.5" hidden="1" customHeight="1">
      <c r="A298" s="171" t="s">
        <v>3487</v>
      </c>
      <c r="B298" s="175">
        <v>46104</v>
      </c>
      <c r="C298" s="171" t="s">
        <v>2119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46093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-5.51</v>
      </c>
    </row>
    <row r="299" spans="1:16" ht="19.5" hidden="1" customHeight="1">
      <c r="A299" s="171" t="s">
        <v>3487</v>
      </c>
      <c r="B299" s="175">
        <v>46104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46093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3487</v>
      </c>
      <c r="B300" s="175">
        <v>46104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46093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3487</v>
      </c>
      <c r="B301" s="175">
        <v>46104</v>
      </c>
      <c r="C301" s="171" t="s">
        <v>2119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46093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3337</v>
      </c>
      <c r="B302" s="175">
        <v>46104</v>
      </c>
      <c r="C302" s="171" t="s">
        <v>110</v>
      </c>
      <c r="D302" s="171" t="s">
        <v>117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46100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3337</v>
      </c>
      <c r="B303" s="175">
        <v>46104</v>
      </c>
      <c r="C303" s="171" t="s">
        <v>110</v>
      </c>
      <c r="D303" s="171" t="s">
        <v>118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0</v>
      </c>
      <c r="J303" s="175">
        <v>46100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3337</v>
      </c>
      <c r="B304" s="175">
        <v>46104</v>
      </c>
      <c r="C304" s="171" t="s">
        <v>2119</v>
      </c>
      <c r="D304" s="171" t="s">
        <v>119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0</v>
      </c>
      <c r="J304" s="175">
        <v>46100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3337</v>
      </c>
      <c r="B305" s="175">
        <v>46104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0</v>
      </c>
      <c r="J305" s="175">
        <v>46100</v>
      </c>
      <c r="K305" s="171" t="s">
        <v>113</v>
      </c>
      <c r="L305" s="171" t="s">
        <v>114</v>
      </c>
      <c r="M305" s="178">
        <v>0</v>
      </c>
      <c r="N305" s="176"/>
      <c r="O305" s="176">
        <v>40</v>
      </c>
      <c r="P305" s="179">
        <v>-46.77</v>
      </c>
    </row>
    <row r="306" spans="1:16" ht="19.5" hidden="1" customHeight="1">
      <c r="A306" s="171" t="s">
        <v>3337</v>
      </c>
      <c r="B306" s="175">
        <v>46104</v>
      </c>
      <c r="C306" s="171" t="s">
        <v>2119</v>
      </c>
      <c r="D306" s="171" t="s">
        <v>116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46100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-9.6199999999999992</v>
      </c>
    </row>
    <row r="307" spans="1:16" ht="19.5" hidden="1" customHeight="1">
      <c r="A307" s="171" t="s">
        <v>3488</v>
      </c>
      <c r="B307" s="175">
        <v>46104</v>
      </c>
      <c r="C307" s="171" t="s">
        <v>151</v>
      </c>
      <c r="D307" s="171" t="s">
        <v>152</v>
      </c>
      <c r="E307" s="171" t="s">
        <v>125</v>
      </c>
      <c r="F307" s="171" t="s">
        <v>125</v>
      </c>
      <c r="G307" s="171" t="s">
        <v>125</v>
      </c>
      <c r="H307" s="176">
        <v>0</v>
      </c>
      <c r="I307" s="177">
        <v>0</v>
      </c>
      <c r="J307" s="175">
        <v>46104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-282.33</v>
      </c>
    </row>
    <row r="308" spans="1:16" ht="19.5" hidden="1" customHeight="1">
      <c r="A308" s="171" t="s">
        <v>2381</v>
      </c>
      <c r="B308" s="175">
        <v>46104</v>
      </c>
      <c r="C308" s="171" t="s">
        <v>151</v>
      </c>
      <c r="D308" s="171" t="s">
        <v>152</v>
      </c>
      <c r="E308" s="171" t="s">
        <v>125</v>
      </c>
      <c r="F308" s="171" t="s">
        <v>125</v>
      </c>
      <c r="G308" s="171" t="s">
        <v>125</v>
      </c>
      <c r="H308" s="176">
        <v>0</v>
      </c>
      <c r="I308" s="177">
        <v>0</v>
      </c>
      <c r="J308" s="175">
        <v>46104</v>
      </c>
      <c r="K308" s="171" t="s">
        <v>125</v>
      </c>
      <c r="L308" s="171" t="s">
        <v>125</v>
      </c>
      <c r="M308" s="178">
        <v>0</v>
      </c>
      <c r="N308" s="176"/>
      <c r="O308" s="176"/>
      <c r="P308" s="179">
        <v>-65.680000000000007</v>
      </c>
    </row>
    <row r="309" spans="1:16" ht="19.5" hidden="1" customHeight="1">
      <c r="A309" s="171" t="s">
        <v>2004</v>
      </c>
      <c r="B309" s="175">
        <v>46104</v>
      </c>
      <c r="C309" s="171" t="s">
        <v>151</v>
      </c>
      <c r="D309" s="171" t="s">
        <v>152</v>
      </c>
      <c r="E309" s="171" t="s">
        <v>125</v>
      </c>
      <c r="F309" s="171" t="s">
        <v>125</v>
      </c>
      <c r="G309" s="171" t="s">
        <v>125</v>
      </c>
      <c r="H309" s="176">
        <v>0</v>
      </c>
      <c r="I309" s="177">
        <v>0</v>
      </c>
      <c r="J309" s="175">
        <v>46104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-80.849999999999994</v>
      </c>
    </row>
    <row r="310" spans="1:16" ht="19.5" hidden="1" customHeight="1">
      <c r="A310" s="171" t="s">
        <v>1547</v>
      </c>
      <c r="B310" s="175">
        <v>46104</v>
      </c>
      <c r="C310" s="171" t="s">
        <v>151</v>
      </c>
      <c r="D310" s="171" t="s">
        <v>152</v>
      </c>
      <c r="E310" s="171" t="s">
        <v>125</v>
      </c>
      <c r="F310" s="171" t="s">
        <v>125</v>
      </c>
      <c r="G310" s="171" t="s">
        <v>125</v>
      </c>
      <c r="H310" s="176">
        <v>0</v>
      </c>
      <c r="I310" s="177">
        <v>0</v>
      </c>
      <c r="J310" s="175">
        <v>46104</v>
      </c>
      <c r="K310" s="171" t="s">
        <v>125</v>
      </c>
      <c r="L310" s="171" t="s">
        <v>125</v>
      </c>
      <c r="M310" s="178">
        <v>0</v>
      </c>
      <c r="N310" s="176"/>
      <c r="O310" s="176"/>
      <c r="P310" s="179">
        <v>-1500</v>
      </c>
    </row>
    <row r="311" spans="1:16" ht="19.5" hidden="1" customHeight="1">
      <c r="A311" s="171" t="s">
        <v>150</v>
      </c>
      <c r="B311" s="175">
        <v>46104</v>
      </c>
      <c r="C311" s="171" t="s">
        <v>151</v>
      </c>
      <c r="D311" s="171" t="s">
        <v>152</v>
      </c>
      <c r="E311" s="171" t="s">
        <v>125</v>
      </c>
      <c r="F311" s="171" t="s">
        <v>125</v>
      </c>
      <c r="G311" s="171" t="s">
        <v>125</v>
      </c>
      <c r="H311" s="176">
        <v>0</v>
      </c>
      <c r="I311" s="177">
        <v>0</v>
      </c>
      <c r="J311" s="175">
        <v>46104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-1308.77</v>
      </c>
    </row>
    <row r="312" spans="1:16" ht="19.5" hidden="1" customHeight="1">
      <c r="A312" s="171" t="s">
        <v>155</v>
      </c>
      <c r="B312" s="175">
        <v>46104</v>
      </c>
      <c r="C312" s="171" t="s">
        <v>151</v>
      </c>
      <c r="D312" s="171" t="s">
        <v>156</v>
      </c>
      <c r="E312" s="171" t="s">
        <v>125</v>
      </c>
      <c r="F312" s="171" t="s">
        <v>125</v>
      </c>
      <c r="G312" s="171" t="s">
        <v>125</v>
      </c>
      <c r="H312" s="176">
        <v>0</v>
      </c>
      <c r="I312" s="177">
        <v>0</v>
      </c>
      <c r="J312" s="175">
        <v>46104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-8796.08</v>
      </c>
    </row>
    <row r="313" spans="1:16" ht="19.5" hidden="1" customHeight="1">
      <c r="A313" s="171" t="s">
        <v>3489</v>
      </c>
      <c r="B313" s="175">
        <v>46105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46090</v>
      </c>
      <c r="K313" s="171" t="s">
        <v>113</v>
      </c>
      <c r="L313" s="171" t="s">
        <v>114</v>
      </c>
      <c r="M313" s="178">
        <v>0</v>
      </c>
      <c r="N313" s="176"/>
      <c r="O313" s="176">
        <v>43</v>
      </c>
      <c r="P313" s="179">
        <v>-46.77</v>
      </c>
    </row>
    <row r="314" spans="1:16" ht="19.5" hidden="1" customHeight="1">
      <c r="A314" s="171" t="s">
        <v>3489</v>
      </c>
      <c r="B314" s="175">
        <v>46105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46090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3489</v>
      </c>
      <c r="B315" s="175">
        <v>46105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46090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3412</v>
      </c>
      <c r="B316" s="175">
        <v>46105</v>
      </c>
      <c r="C316" s="171" t="s">
        <v>110</v>
      </c>
      <c r="D316" s="171" t="s">
        <v>24</v>
      </c>
      <c r="E316" s="171" t="s">
        <v>40</v>
      </c>
      <c r="F316" s="171" t="s">
        <v>149</v>
      </c>
      <c r="G316" s="171" t="s">
        <v>112</v>
      </c>
      <c r="H316" s="176">
        <v>1</v>
      </c>
      <c r="I316" s="177">
        <v>0</v>
      </c>
      <c r="J316" s="175">
        <v>46097</v>
      </c>
      <c r="K316" s="171" t="s">
        <v>113</v>
      </c>
      <c r="L316" s="171" t="s">
        <v>114</v>
      </c>
      <c r="M316" s="178">
        <v>0</v>
      </c>
      <c r="N316" s="176"/>
      <c r="O316" s="176">
        <v>39</v>
      </c>
      <c r="P316" s="179">
        <v>-46.77</v>
      </c>
    </row>
    <row r="317" spans="1:16" ht="19.5" hidden="1" customHeight="1">
      <c r="A317" s="171" t="s">
        <v>3412</v>
      </c>
      <c r="B317" s="175">
        <v>46105</v>
      </c>
      <c r="C317" s="171" t="s">
        <v>2119</v>
      </c>
      <c r="D317" s="171" t="s">
        <v>116</v>
      </c>
      <c r="E317" s="171" t="s">
        <v>40</v>
      </c>
      <c r="F317" s="171" t="s">
        <v>149</v>
      </c>
      <c r="G317" s="171" t="s">
        <v>112</v>
      </c>
      <c r="H317" s="176">
        <v>1</v>
      </c>
      <c r="I317" s="177">
        <v>0</v>
      </c>
      <c r="J317" s="175">
        <v>46097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-6.94</v>
      </c>
    </row>
    <row r="318" spans="1:16" ht="19.5" hidden="1" customHeight="1">
      <c r="A318" s="171" t="s">
        <v>3412</v>
      </c>
      <c r="B318" s="175">
        <v>46105</v>
      </c>
      <c r="C318" s="171" t="s">
        <v>110</v>
      </c>
      <c r="D318" s="171" t="s">
        <v>117</v>
      </c>
      <c r="E318" s="171" t="s">
        <v>40</v>
      </c>
      <c r="F318" s="171" t="s">
        <v>149</v>
      </c>
      <c r="G318" s="171" t="s">
        <v>112</v>
      </c>
      <c r="H318" s="176">
        <v>1</v>
      </c>
      <c r="I318" s="177">
        <v>0</v>
      </c>
      <c r="J318" s="175">
        <v>46097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3412</v>
      </c>
      <c r="B319" s="175">
        <v>46105</v>
      </c>
      <c r="C319" s="171" t="s">
        <v>110</v>
      </c>
      <c r="D319" s="171" t="s">
        <v>118</v>
      </c>
      <c r="E319" s="171" t="s">
        <v>40</v>
      </c>
      <c r="F319" s="171" t="s">
        <v>149</v>
      </c>
      <c r="G319" s="171" t="s">
        <v>112</v>
      </c>
      <c r="H319" s="176">
        <v>1</v>
      </c>
      <c r="I319" s="177">
        <v>0</v>
      </c>
      <c r="J319" s="175">
        <v>46097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3412</v>
      </c>
      <c r="B320" s="175">
        <v>46105</v>
      </c>
      <c r="C320" s="171" t="s">
        <v>2119</v>
      </c>
      <c r="D320" s="171" t="s">
        <v>119</v>
      </c>
      <c r="E320" s="171" t="s">
        <v>40</v>
      </c>
      <c r="F320" s="171" t="s">
        <v>149</v>
      </c>
      <c r="G320" s="171" t="s">
        <v>112</v>
      </c>
      <c r="H320" s="176">
        <v>1</v>
      </c>
      <c r="I320" s="177">
        <v>0</v>
      </c>
      <c r="J320" s="175">
        <v>46097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-15</v>
      </c>
    </row>
    <row r="321" spans="1:16" ht="19.5" hidden="1" customHeight="1">
      <c r="A321" s="171" t="s">
        <v>3189</v>
      </c>
      <c r="B321" s="175">
        <v>46105</v>
      </c>
      <c r="C321" s="171" t="s">
        <v>2119</v>
      </c>
      <c r="D321" s="171" t="s">
        <v>135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46100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22.85</v>
      </c>
    </row>
    <row r="322" spans="1:16" ht="19.5" hidden="1" customHeight="1">
      <c r="A322" s="171" t="s">
        <v>3490</v>
      </c>
      <c r="B322" s="175">
        <v>46105</v>
      </c>
      <c r="C322" s="171" t="s">
        <v>110</v>
      </c>
      <c r="D322" s="171" t="s">
        <v>24</v>
      </c>
      <c r="E322" s="171" t="s">
        <v>39</v>
      </c>
      <c r="F322" s="171" t="s">
        <v>141</v>
      </c>
      <c r="G322" s="171" t="s">
        <v>112</v>
      </c>
      <c r="H322" s="176">
        <v>1</v>
      </c>
      <c r="I322" s="177">
        <v>0</v>
      </c>
      <c r="J322" s="175">
        <v>46098</v>
      </c>
      <c r="K322" s="171" t="s">
        <v>113</v>
      </c>
      <c r="L322" s="171" t="s">
        <v>114</v>
      </c>
      <c r="M322" s="178">
        <v>0</v>
      </c>
      <c r="N322" s="176"/>
      <c r="O322" s="176">
        <v>40</v>
      </c>
      <c r="P322" s="179">
        <v>-46.77</v>
      </c>
    </row>
    <row r="323" spans="1:16" ht="19.5" hidden="1" customHeight="1">
      <c r="A323" s="171" t="s">
        <v>3490</v>
      </c>
      <c r="B323" s="175">
        <v>46105</v>
      </c>
      <c r="C323" s="171" t="s">
        <v>2119</v>
      </c>
      <c r="D323" s="171" t="s">
        <v>116</v>
      </c>
      <c r="E323" s="171" t="s">
        <v>39</v>
      </c>
      <c r="F323" s="171" t="s">
        <v>141</v>
      </c>
      <c r="G323" s="171" t="s">
        <v>112</v>
      </c>
      <c r="H323" s="176">
        <v>1</v>
      </c>
      <c r="I323" s="177">
        <v>0</v>
      </c>
      <c r="J323" s="175">
        <v>46098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-7.07</v>
      </c>
    </row>
    <row r="324" spans="1:16" ht="19.5" hidden="1" customHeight="1">
      <c r="A324" s="171" t="s">
        <v>3490</v>
      </c>
      <c r="B324" s="175">
        <v>46105</v>
      </c>
      <c r="C324" s="171" t="s">
        <v>110</v>
      </c>
      <c r="D324" s="171" t="s">
        <v>117</v>
      </c>
      <c r="E324" s="171" t="s">
        <v>39</v>
      </c>
      <c r="F324" s="171" t="s">
        <v>141</v>
      </c>
      <c r="G324" s="171" t="s">
        <v>112</v>
      </c>
      <c r="H324" s="176">
        <v>1</v>
      </c>
      <c r="I324" s="177">
        <v>0</v>
      </c>
      <c r="J324" s="175">
        <v>46098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0</v>
      </c>
    </row>
    <row r="325" spans="1:16" ht="19.5" hidden="1" customHeight="1">
      <c r="A325" s="171" t="s">
        <v>3490</v>
      </c>
      <c r="B325" s="175">
        <v>46105</v>
      </c>
      <c r="C325" s="171" t="s">
        <v>110</v>
      </c>
      <c r="D325" s="171" t="s">
        <v>118</v>
      </c>
      <c r="E325" s="171" t="s">
        <v>39</v>
      </c>
      <c r="F325" s="171" t="s">
        <v>141</v>
      </c>
      <c r="G325" s="171" t="s">
        <v>112</v>
      </c>
      <c r="H325" s="176">
        <v>1</v>
      </c>
      <c r="I325" s="177">
        <v>0</v>
      </c>
      <c r="J325" s="175">
        <v>46098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-46.77</v>
      </c>
    </row>
    <row r="326" spans="1:16" ht="19.5" hidden="1" customHeight="1">
      <c r="A326" s="171" t="s">
        <v>3490</v>
      </c>
      <c r="B326" s="175">
        <v>46105</v>
      </c>
      <c r="C326" s="171" t="s">
        <v>2119</v>
      </c>
      <c r="D326" s="171" t="s">
        <v>119</v>
      </c>
      <c r="E326" s="171" t="s">
        <v>39</v>
      </c>
      <c r="F326" s="171" t="s">
        <v>141</v>
      </c>
      <c r="G326" s="171" t="s">
        <v>112</v>
      </c>
      <c r="H326" s="176">
        <v>1</v>
      </c>
      <c r="I326" s="177">
        <v>0</v>
      </c>
      <c r="J326" s="175">
        <v>46098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-15</v>
      </c>
    </row>
    <row r="327" spans="1:16" ht="19.5" hidden="1" customHeight="1">
      <c r="A327" s="171" t="s">
        <v>3491</v>
      </c>
      <c r="B327" s="175">
        <v>46105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2650</v>
      </c>
      <c r="J327" s="175">
        <v>46089</v>
      </c>
      <c r="K327" s="171" t="s">
        <v>113</v>
      </c>
      <c r="L327" s="171" t="s">
        <v>114</v>
      </c>
      <c r="M327" s="178">
        <v>0.43</v>
      </c>
      <c r="N327" s="176"/>
      <c r="O327" s="176">
        <v>43</v>
      </c>
      <c r="P327" s="179">
        <v>-154.33000000000001</v>
      </c>
    </row>
    <row r="328" spans="1:16" ht="19.5" hidden="1" customHeight="1">
      <c r="A328" s="171" t="s">
        <v>3491</v>
      </c>
      <c r="B328" s="175">
        <v>46105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2650</v>
      </c>
      <c r="J328" s="175">
        <v>46089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1150.33</v>
      </c>
    </row>
    <row r="329" spans="1:16" ht="19.5" hidden="1" customHeight="1">
      <c r="A329" s="171" t="s">
        <v>3491</v>
      </c>
      <c r="B329" s="175">
        <v>46105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2650</v>
      </c>
      <c r="J329" s="175">
        <v>46089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11.5</v>
      </c>
    </row>
    <row r="330" spans="1:16" ht="19.5" hidden="1" customHeight="1">
      <c r="A330" s="171" t="s">
        <v>3491</v>
      </c>
      <c r="B330" s="175">
        <v>46105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2650</v>
      </c>
      <c r="J330" s="175">
        <v>46089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1488.17</v>
      </c>
    </row>
    <row r="331" spans="1:16" ht="19.5" hidden="1" customHeight="1">
      <c r="A331" s="171" t="s">
        <v>3491</v>
      </c>
      <c r="B331" s="175">
        <v>46105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2650</v>
      </c>
      <c r="J331" s="175">
        <v>46089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-1139.5</v>
      </c>
    </row>
    <row r="332" spans="1:16" ht="19.5" hidden="1" customHeight="1">
      <c r="A332" s="171" t="s">
        <v>3491</v>
      </c>
      <c r="B332" s="175">
        <v>46105</v>
      </c>
      <c r="C332" s="171" t="s">
        <v>2119</v>
      </c>
      <c r="D332" s="171" t="s">
        <v>116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2650</v>
      </c>
      <c r="J332" s="175">
        <v>46089</v>
      </c>
      <c r="K332" s="171" t="s">
        <v>113</v>
      </c>
      <c r="L332" s="171" t="s">
        <v>114</v>
      </c>
      <c r="M332" s="178">
        <v>0.43</v>
      </c>
      <c r="N332" s="176"/>
      <c r="O332" s="176"/>
      <c r="P332" s="179">
        <v>-13.97</v>
      </c>
    </row>
    <row r="333" spans="1:16" ht="19.5" hidden="1" customHeight="1">
      <c r="A333" s="171" t="s">
        <v>3191</v>
      </c>
      <c r="B333" s="175">
        <v>46105</v>
      </c>
      <c r="C333" s="171" t="s">
        <v>2119</v>
      </c>
      <c r="D333" s="171" t="s">
        <v>135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46100</v>
      </c>
      <c r="K333" s="171" t="s">
        <v>125</v>
      </c>
      <c r="L333" s="171" t="s">
        <v>125</v>
      </c>
      <c r="M333" s="178">
        <v>0</v>
      </c>
      <c r="N333" s="176"/>
      <c r="O333" s="176"/>
      <c r="P333" s="179">
        <v>23.99</v>
      </c>
    </row>
    <row r="334" spans="1:16" ht="19.5" hidden="1" customHeight="1">
      <c r="A334" s="171" t="s">
        <v>3491</v>
      </c>
      <c r="B334" s="175">
        <v>46105</v>
      </c>
      <c r="C334" s="171" t="s">
        <v>2119</v>
      </c>
      <c r="D334" s="171" t="s">
        <v>135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0</v>
      </c>
      <c r="J334" s="175">
        <v>46089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-21.86</v>
      </c>
    </row>
    <row r="335" spans="1:16" ht="19.5" hidden="1" customHeight="1">
      <c r="A335" s="171" t="s">
        <v>3492</v>
      </c>
      <c r="B335" s="175">
        <v>46105</v>
      </c>
      <c r="C335" s="171" t="s">
        <v>110</v>
      </c>
      <c r="D335" s="171" t="s">
        <v>24</v>
      </c>
      <c r="E335" s="171" t="s">
        <v>45</v>
      </c>
      <c r="F335" s="171" t="s">
        <v>162</v>
      </c>
      <c r="G335" s="171" t="s">
        <v>163</v>
      </c>
      <c r="H335" s="176">
        <v>1</v>
      </c>
      <c r="I335" s="177">
        <v>0</v>
      </c>
      <c r="J335" s="175">
        <v>46099</v>
      </c>
      <c r="K335" s="171" t="s">
        <v>113</v>
      </c>
      <c r="L335" s="171" t="s">
        <v>114</v>
      </c>
      <c r="M335" s="178">
        <v>0</v>
      </c>
      <c r="N335" s="176"/>
      <c r="O335" s="176">
        <v>40</v>
      </c>
      <c r="P335" s="179">
        <v>-46.77</v>
      </c>
    </row>
    <row r="336" spans="1:16" ht="19.5" hidden="1" customHeight="1">
      <c r="A336" s="171" t="s">
        <v>3492</v>
      </c>
      <c r="B336" s="175">
        <v>46105</v>
      </c>
      <c r="C336" s="171" t="s">
        <v>2119</v>
      </c>
      <c r="D336" s="171" t="s">
        <v>116</v>
      </c>
      <c r="E336" s="171" t="s">
        <v>45</v>
      </c>
      <c r="F336" s="171" t="s">
        <v>162</v>
      </c>
      <c r="G336" s="171" t="s">
        <v>163</v>
      </c>
      <c r="H336" s="176">
        <v>1</v>
      </c>
      <c r="I336" s="177">
        <v>0</v>
      </c>
      <c r="J336" s="175">
        <v>46099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-8.34</v>
      </c>
    </row>
    <row r="337" spans="1:16" ht="19.5" hidden="1" customHeight="1">
      <c r="A337" s="171" t="s">
        <v>3492</v>
      </c>
      <c r="B337" s="175">
        <v>46105</v>
      </c>
      <c r="C337" s="171" t="s">
        <v>110</v>
      </c>
      <c r="D337" s="171" t="s">
        <v>117</v>
      </c>
      <c r="E337" s="171" t="s">
        <v>45</v>
      </c>
      <c r="F337" s="171" t="s">
        <v>162</v>
      </c>
      <c r="G337" s="171" t="s">
        <v>163</v>
      </c>
      <c r="H337" s="176">
        <v>1</v>
      </c>
      <c r="I337" s="177">
        <v>0</v>
      </c>
      <c r="J337" s="175">
        <v>46099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3492</v>
      </c>
      <c r="B338" s="175">
        <v>46105</v>
      </c>
      <c r="C338" s="171" t="s">
        <v>110</v>
      </c>
      <c r="D338" s="171" t="s">
        <v>118</v>
      </c>
      <c r="E338" s="171" t="s">
        <v>45</v>
      </c>
      <c r="F338" s="171" t="s">
        <v>162</v>
      </c>
      <c r="G338" s="171" t="s">
        <v>163</v>
      </c>
      <c r="H338" s="176">
        <v>1</v>
      </c>
      <c r="I338" s="177">
        <v>0</v>
      </c>
      <c r="J338" s="175">
        <v>46099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3492</v>
      </c>
      <c r="B339" s="175">
        <v>46105</v>
      </c>
      <c r="C339" s="171" t="s">
        <v>2119</v>
      </c>
      <c r="D339" s="171" t="s">
        <v>119</v>
      </c>
      <c r="E339" s="171" t="s">
        <v>45</v>
      </c>
      <c r="F339" s="171" t="s">
        <v>162</v>
      </c>
      <c r="G339" s="171" t="s">
        <v>163</v>
      </c>
      <c r="H339" s="176">
        <v>1</v>
      </c>
      <c r="I339" s="177">
        <v>0</v>
      </c>
      <c r="J339" s="175">
        <v>46099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3493</v>
      </c>
      <c r="B340" s="175">
        <v>46105</v>
      </c>
      <c r="C340" s="171" t="s">
        <v>110</v>
      </c>
      <c r="D340" s="171" t="s">
        <v>24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2750</v>
      </c>
      <c r="J340" s="175">
        <v>46103</v>
      </c>
      <c r="K340" s="171" t="s">
        <v>113</v>
      </c>
      <c r="L340" s="171" t="s">
        <v>114</v>
      </c>
      <c r="M340" s="178">
        <v>0.43</v>
      </c>
      <c r="N340" s="176"/>
      <c r="O340" s="176">
        <v>41</v>
      </c>
      <c r="P340" s="179">
        <v>-146.28</v>
      </c>
    </row>
    <row r="341" spans="1:16" ht="19.5" hidden="1" customHeight="1">
      <c r="A341" s="171" t="s">
        <v>3493</v>
      </c>
      <c r="B341" s="175">
        <v>46105</v>
      </c>
      <c r="C341" s="171" t="s">
        <v>127</v>
      </c>
      <c r="D341" s="171" t="s">
        <v>128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2750</v>
      </c>
      <c r="J341" s="175">
        <v>46103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1276.19</v>
      </c>
    </row>
    <row r="342" spans="1:16" ht="19.5" hidden="1" customHeight="1">
      <c r="A342" s="171" t="s">
        <v>3493</v>
      </c>
      <c r="B342" s="175">
        <v>46105</v>
      </c>
      <c r="C342" s="171" t="s">
        <v>127</v>
      </c>
      <c r="D342" s="171" t="s">
        <v>129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2750</v>
      </c>
      <c r="J342" s="175">
        <v>46103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0</v>
      </c>
    </row>
    <row r="343" spans="1:16" ht="19.5" hidden="1" customHeight="1">
      <c r="A343" s="171" t="s">
        <v>3493</v>
      </c>
      <c r="B343" s="175">
        <v>46105</v>
      </c>
      <c r="C343" s="171" t="s">
        <v>127</v>
      </c>
      <c r="D343" s="171" t="s">
        <v>130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2750</v>
      </c>
      <c r="J343" s="175">
        <v>46103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1473.81</v>
      </c>
    </row>
    <row r="344" spans="1:16" ht="19.5" hidden="1" customHeight="1">
      <c r="A344" s="171" t="s">
        <v>3493</v>
      </c>
      <c r="B344" s="175">
        <v>46105</v>
      </c>
      <c r="C344" s="171" t="s">
        <v>131</v>
      </c>
      <c r="D344" s="171" t="s">
        <v>132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46103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-1182.5</v>
      </c>
    </row>
    <row r="345" spans="1:16" ht="19.5" hidden="1" customHeight="1">
      <c r="A345" s="171" t="s">
        <v>3493</v>
      </c>
      <c r="B345" s="175">
        <v>46105</v>
      </c>
      <c r="C345" s="171" t="s">
        <v>2119</v>
      </c>
      <c r="D345" s="171" t="s">
        <v>116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46103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-11.79</v>
      </c>
    </row>
    <row r="346" spans="1:16" ht="19.5" hidden="1" customHeight="1">
      <c r="A346" s="171" t="s">
        <v>3494</v>
      </c>
      <c r="B346" s="175">
        <v>46105</v>
      </c>
      <c r="C346" s="171" t="s">
        <v>110</v>
      </c>
      <c r="D346" s="171" t="s">
        <v>24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46096</v>
      </c>
      <c r="K346" s="171" t="s">
        <v>113</v>
      </c>
      <c r="L346" s="171" t="s">
        <v>114</v>
      </c>
      <c r="M346" s="178">
        <v>0</v>
      </c>
      <c r="N346" s="176"/>
      <c r="O346" s="176">
        <v>39</v>
      </c>
      <c r="P346" s="179">
        <v>-46.77</v>
      </c>
    </row>
    <row r="347" spans="1:16" ht="19.5" hidden="1" customHeight="1">
      <c r="A347" s="171" t="s">
        <v>3494</v>
      </c>
      <c r="B347" s="175">
        <v>46105</v>
      </c>
      <c r="C347" s="171" t="s">
        <v>2119</v>
      </c>
      <c r="D347" s="171" t="s">
        <v>116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46096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-9.98</v>
      </c>
    </row>
    <row r="348" spans="1:16" ht="19.5" hidden="1" customHeight="1">
      <c r="A348" s="171" t="s">
        <v>3494</v>
      </c>
      <c r="B348" s="175">
        <v>46105</v>
      </c>
      <c r="C348" s="171" t="s">
        <v>110</v>
      </c>
      <c r="D348" s="171" t="s">
        <v>117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46096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0</v>
      </c>
    </row>
    <row r="349" spans="1:16" ht="19.5" hidden="1" customHeight="1">
      <c r="A349" s="171" t="s">
        <v>3494</v>
      </c>
      <c r="B349" s="175">
        <v>46105</v>
      </c>
      <c r="C349" s="171" t="s">
        <v>110</v>
      </c>
      <c r="D349" s="171" t="s">
        <v>118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46096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-46.77</v>
      </c>
    </row>
    <row r="350" spans="1:16" ht="19.5" hidden="1" customHeight="1">
      <c r="A350" s="171" t="s">
        <v>3494</v>
      </c>
      <c r="B350" s="175">
        <v>46105</v>
      </c>
      <c r="C350" s="171" t="s">
        <v>2119</v>
      </c>
      <c r="D350" s="171" t="s">
        <v>119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46096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-15</v>
      </c>
    </row>
    <row r="351" spans="1:16" ht="19.5" hidden="1" customHeight="1">
      <c r="A351" s="171" t="s">
        <v>3495</v>
      </c>
      <c r="B351" s="175">
        <v>46105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46102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3495</v>
      </c>
      <c r="B352" s="175">
        <v>46105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46102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1321.9</v>
      </c>
    </row>
    <row r="353" spans="1:16" ht="19.5" hidden="1" customHeight="1">
      <c r="A353" s="171" t="s">
        <v>3495</v>
      </c>
      <c r="B353" s="175">
        <v>46105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46102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13.22</v>
      </c>
    </row>
    <row r="354" spans="1:16" ht="19.5" hidden="1" customHeight="1">
      <c r="A354" s="171" t="s">
        <v>3495</v>
      </c>
      <c r="B354" s="175">
        <v>46105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46102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1414.88</v>
      </c>
    </row>
    <row r="355" spans="1:16" ht="19.5" hidden="1" customHeight="1">
      <c r="A355" s="171" t="s">
        <v>3495</v>
      </c>
      <c r="B355" s="175">
        <v>46105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46102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hidden="1" customHeight="1">
      <c r="A356" s="171" t="s">
        <v>3493</v>
      </c>
      <c r="B356" s="175">
        <v>46105</v>
      </c>
      <c r="C356" s="171" t="s">
        <v>2119</v>
      </c>
      <c r="D356" s="171" t="s">
        <v>135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46103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-7.02</v>
      </c>
    </row>
    <row r="357" spans="1:16" ht="19.5" hidden="1" customHeight="1">
      <c r="A357" s="171" t="s">
        <v>3416</v>
      </c>
      <c r="B357" s="175">
        <v>46105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46095</v>
      </c>
      <c r="K357" s="171" t="s">
        <v>113</v>
      </c>
      <c r="L357" s="171" t="s">
        <v>114</v>
      </c>
      <c r="M357" s="178">
        <v>0</v>
      </c>
      <c r="N357" s="176"/>
      <c r="O357" s="176">
        <v>40</v>
      </c>
      <c r="P357" s="179">
        <v>-46.77</v>
      </c>
    </row>
    <row r="358" spans="1:16" ht="19.5" hidden="1" customHeight="1">
      <c r="A358" s="171" t="s">
        <v>3416</v>
      </c>
      <c r="B358" s="175">
        <v>46105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-6.34</v>
      </c>
    </row>
    <row r="359" spans="1:16" ht="19.5" hidden="1" customHeight="1">
      <c r="A359" s="171" t="s">
        <v>3416</v>
      </c>
      <c r="B359" s="175">
        <v>46105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3416</v>
      </c>
      <c r="B360" s="175">
        <v>46105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46095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3416</v>
      </c>
      <c r="B361" s="175">
        <v>46105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3496</v>
      </c>
      <c r="B362" s="175">
        <v>46105</v>
      </c>
      <c r="C362" s="171" t="s">
        <v>110</v>
      </c>
      <c r="D362" s="171" t="s">
        <v>24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0</v>
      </c>
      <c r="J362" s="175">
        <v>46094</v>
      </c>
      <c r="K362" s="171" t="s">
        <v>113</v>
      </c>
      <c r="L362" s="171" t="s">
        <v>114</v>
      </c>
      <c r="M362" s="178">
        <v>0</v>
      </c>
      <c r="N362" s="176"/>
      <c r="O362" s="176">
        <v>40</v>
      </c>
      <c r="P362" s="179">
        <v>-46.77</v>
      </c>
    </row>
    <row r="363" spans="1:16" ht="19.5" hidden="1" customHeight="1">
      <c r="A363" s="171" t="s">
        <v>3496</v>
      </c>
      <c r="B363" s="175">
        <v>46105</v>
      </c>
      <c r="C363" s="171" t="s">
        <v>2119</v>
      </c>
      <c r="D363" s="171" t="s">
        <v>116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-6.27</v>
      </c>
    </row>
    <row r="364" spans="1:16" ht="19.5" hidden="1" customHeight="1">
      <c r="A364" s="171" t="s">
        <v>3496</v>
      </c>
      <c r="B364" s="175">
        <v>46105</v>
      </c>
      <c r="C364" s="171" t="s">
        <v>110</v>
      </c>
      <c r="D364" s="171" t="s">
        <v>117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0</v>
      </c>
      <c r="J364" s="175">
        <v>46094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3496</v>
      </c>
      <c r="B365" s="175">
        <v>46105</v>
      </c>
      <c r="C365" s="171" t="s">
        <v>110</v>
      </c>
      <c r="D365" s="171" t="s">
        <v>118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0</v>
      </c>
      <c r="J365" s="175">
        <v>46094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hidden="1" customHeight="1">
      <c r="A366" s="171" t="s">
        <v>3496</v>
      </c>
      <c r="B366" s="175">
        <v>46105</v>
      </c>
      <c r="C366" s="171" t="s">
        <v>2119</v>
      </c>
      <c r="D366" s="171" t="s">
        <v>119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3497</v>
      </c>
      <c r="B367" s="175">
        <v>46105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46100</v>
      </c>
      <c r="K367" s="171" t="s">
        <v>113</v>
      </c>
      <c r="L367" s="171" t="s">
        <v>114</v>
      </c>
      <c r="M367" s="178">
        <v>0</v>
      </c>
      <c r="N367" s="176"/>
      <c r="O367" s="176">
        <v>40</v>
      </c>
      <c r="P367" s="179">
        <v>-46.77</v>
      </c>
    </row>
    <row r="368" spans="1:16" ht="19.5" hidden="1" customHeight="1">
      <c r="A368" s="171" t="s">
        <v>3497</v>
      </c>
      <c r="B368" s="175">
        <v>46105</v>
      </c>
      <c r="C368" s="171" t="s">
        <v>2119</v>
      </c>
      <c r="D368" s="171" t="s">
        <v>116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46100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-6.27</v>
      </c>
    </row>
    <row r="369" spans="1:16" ht="19.5" hidden="1" customHeight="1">
      <c r="A369" s="171" t="s">
        <v>3497</v>
      </c>
      <c r="B369" s="175">
        <v>46105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46100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hidden="1" customHeight="1">
      <c r="A370" s="171" t="s">
        <v>3497</v>
      </c>
      <c r="B370" s="175">
        <v>46105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46100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hidden="1" customHeight="1">
      <c r="A371" s="171" t="s">
        <v>3497</v>
      </c>
      <c r="B371" s="175">
        <v>46105</v>
      </c>
      <c r="C371" s="171" t="s">
        <v>2119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46100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hidden="1" customHeight="1">
      <c r="A372" s="171" t="s">
        <v>3498</v>
      </c>
      <c r="B372" s="175">
        <v>46105</v>
      </c>
      <c r="C372" s="171" t="s">
        <v>110</v>
      </c>
      <c r="D372" s="171" t="s">
        <v>24</v>
      </c>
      <c r="E372" s="171" t="s">
        <v>78</v>
      </c>
      <c r="F372" s="171" t="s">
        <v>176</v>
      </c>
      <c r="G372" s="171" t="s">
        <v>177</v>
      </c>
      <c r="H372" s="176">
        <v>1</v>
      </c>
      <c r="I372" s="177">
        <v>0</v>
      </c>
      <c r="J372" s="175">
        <v>46098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-56.94</v>
      </c>
    </row>
    <row r="373" spans="1:16" ht="19.5" hidden="1" customHeight="1">
      <c r="A373" s="171" t="s">
        <v>3498</v>
      </c>
      <c r="B373" s="175">
        <v>46105</v>
      </c>
      <c r="C373" s="171" t="s">
        <v>2119</v>
      </c>
      <c r="D373" s="171" t="s">
        <v>116</v>
      </c>
      <c r="E373" s="171" t="s">
        <v>78</v>
      </c>
      <c r="F373" s="171" t="s">
        <v>176</v>
      </c>
      <c r="G373" s="171" t="s">
        <v>177</v>
      </c>
      <c r="H373" s="176">
        <v>1</v>
      </c>
      <c r="I373" s="177">
        <v>0</v>
      </c>
      <c r="J373" s="175">
        <v>46098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-23.13</v>
      </c>
    </row>
    <row r="374" spans="1:16" ht="19.5" hidden="1" customHeight="1">
      <c r="A374" s="171" t="s">
        <v>3498</v>
      </c>
      <c r="B374" s="175">
        <v>46105</v>
      </c>
      <c r="C374" s="171" t="s">
        <v>110</v>
      </c>
      <c r="D374" s="171" t="s">
        <v>117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46098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3498</v>
      </c>
      <c r="B375" s="175">
        <v>46105</v>
      </c>
      <c r="C375" s="171" t="s">
        <v>110</v>
      </c>
      <c r="D375" s="171" t="s">
        <v>118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46098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-56.94</v>
      </c>
    </row>
    <row r="376" spans="1:16" ht="19.5" hidden="1" customHeight="1">
      <c r="A376" s="171" t="s">
        <v>3498</v>
      </c>
      <c r="B376" s="175">
        <v>46105</v>
      </c>
      <c r="C376" s="171" t="s">
        <v>2119</v>
      </c>
      <c r="D376" s="171" t="s">
        <v>119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46098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hidden="1" customHeight="1">
      <c r="A377" s="171" t="s">
        <v>3329</v>
      </c>
      <c r="B377" s="175">
        <v>46105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46102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12.77</v>
      </c>
    </row>
    <row r="378" spans="1:16" ht="19.5" hidden="1" customHeight="1">
      <c r="A378" s="171" t="s">
        <v>3499</v>
      </c>
      <c r="B378" s="175">
        <v>46105</v>
      </c>
      <c r="C378" s="171" t="s">
        <v>2119</v>
      </c>
      <c r="D378" s="171" t="s">
        <v>135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46105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-15.7</v>
      </c>
    </row>
    <row r="379" spans="1:16" ht="19.5" hidden="1" customHeight="1">
      <c r="A379" s="171" t="s">
        <v>3500</v>
      </c>
      <c r="B379" s="175">
        <v>46105</v>
      </c>
      <c r="C379" s="171" t="s">
        <v>110</v>
      </c>
      <c r="D379" s="171" t="s">
        <v>24</v>
      </c>
      <c r="E379" s="171" t="s">
        <v>79</v>
      </c>
      <c r="F379" s="171" t="s">
        <v>441</v>
      </c>
      <c r="G379" s="171" t="s">
        <v>177</v>
      </c>
      <c r="H379" s="176">
        <v>1</v>
      </c>
      <c r="I379" s="177">
        <v>0</v>
      </c>
      <c r="J379" s="175">
        <v>46101</v>
      </c>
      <c r="K379" s="171" t="s">
        <v>113</v>
      </c>
      <c r="L379" s="171" t="s">
        <v>114</v>
      </c>
      <c r="M379" s="178">
        <v>0</v>
      </c>
      <c r="N379" s="176"/>
      <c r="O379" s="176">
        <v>40</v>
      </c>
      <c r="P379" s="179">
        <v>-56.94</v>
      </c>
    </row>
    <row r="380" spans="1:16" ht="19.5" hidden="1" customHeight="1">
      <c r="A380" s="171" t="s">
        <v>3500</v>
      </c>
      <c r="B380" s="175">
        <v>46105</v>
      </c>
      <c r="C380" s="171" t="s">
        <v>2119</v>
      </c>
      <c r="D380" s="171" t="s">
        <v>116</v>
      </c>
      <c r="E380" s="171" t="s">
        <v>79</v>
      </c>
      <c r="F380" s="171" t="s">
        <v>441</v>
      </c>
      <c r="G380" s="171" t="s">
        <v>177</v>
      </c>
      <c r="H380" s="176">
        <v>1</v>
      </c>
      <c r="I380" s="177">
        <v>0</v>
      </c>
      <c r="J380" s="175">
        <v>46101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-6.91</v>
      </c>
    </row>
    <row r="381" spans="1:16" ht="19.5" hidden="1" customHeight="1">
      <c r="A381" s="171" t="s">
        <v>3501</v>
      </c>
      <c r="B381" s="175">
        <v>46105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2750</v>
      </c>
      <c r="J381" s="175">
        <v>46101</v>
      </c>
      <c r="K381" s="171" t="s">
        <v>113</v>
      </c>
      <c r="L381" s="171" t="s">
        <v>114</v>
      </c>
      <c r="M381" s="178">
        <v>0.43</v>
      </c>
      <c r="N381" s="176"/>
      <c r="O381" s="176">
        <v>40</v>
      </c>
      <c r="P381" s="179">
        <v>-140.75</v>
      </c>
    </row>
    <row r="382" spans="1:16" ht="19.5" hidden="1" customHeight="1">
      <c r="A382" s="171" t="s">
        <v>3501</v>
      </c>
      <c r="B382" s="175">
        <v>46105</v>
      </c>
      <c r="C382" s="171" t="s">
        <v>127</v>
      </c>
      <c r="D382" s="171" t="s">
        <v>128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2750</v>
      </c>
      <c r="J382" s="175">
        <v>46101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1262.6099999999999</v>
      </c>
    </row>
    <row r="383" spans="1:16" ht="19.5" hidden="1" customHeight="1">
      <c r="A383" s="171" t="s">
        <v>3501</v>
      </c>
      <c r="B383" s="175">
        <v>46105</v>
      </c>
      <c r="C383" s="171" t="s">
        <v>127</v>
      </c>
      <c r="D383" s="171" t="s">
        <v>129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2750</v>
      </c>
      <c r="J383" s="175">
        <v>46101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12.63</v>
      </c>
    </row>
    <row r="384" spans="1:16" ht="19.5" hidden="1" customHeight="1">
      <c r="A384" s="171" t="s">
        <v>3501</v>
      </c>
      <c r="B384" s="175">
        <v>46105</v>
      </c>
      <c r="C384" s="171" t="s">
        <v>127</v>
      </c>
      <c r="D384" s="171" t="s">
        <v>130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2750</v>
      </c>
      <c r="J384" s="175">
        <v>46101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1474.76</v>
      </c>
    </row>
    <row r="385" spans="1:16" ht="19.5" hidden="1" customHeight="1">
      <c r="A385" s="171" t="s">
        <v>3501</v>
      </c>
      <c r="B385" s="175">
        <v>46105</v>
      </c>
      <c r="C385" s="171" t="s">
        <v>131</v>
      </c>
      <c r="D385" s="171" t="s">
        <v>132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2750</v>
      </c>
      <c r="J385" s="175">
        <v>46101</v>
      </c>
      <c r="K385" s="171" t="s">
        <v>113</v>
      </c>
      <c r="L385" s="171" t="s">
        <v>114</v>
      </c>
      <c r="M385" s="178">
        <v>0.43</v>
      </c>
      <c r="N385" s="176"/>
      <c r="O385" s="176"/>
      <c r="P385" s="179">
        <v>-1182.5</v>
      </c>
    </row>
    <row r="386" spans="1:16" ht="19.5" hidden="1" customHeight="1">
      <c r="A386" s="171" t="s">
        <v>3501</v>
      </c>
      <c r="B386" s="175">
        <v>46105</v>
      </c>
      <c r="C386" s="171" t="s">
        <v>2119</v>
      </c>
      <c r="D386" s="171" t="s">
        <v>116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2750</v>
      </c>
      <c r="J386" s="175">
        <v>46101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-6.5</v>
      </c>
    </row>
    <row r="387" spans="1:16" ht="19.5" hidden="1" customHeight="1">
      <c r="A387" s="171" t="s">
        <v>3500</v>
      </c>
      <c r="B387" s="175">
        <v>46105</v>
      </c>
      <c r="C387" s="171" t="s">
        <v>110</v>
      </c>
      <c r="D387" s="171" t="s">
        <v>117</v>
      </c>
      <c r="E387" s="171" t="s">
        <v>79</v>
      </c>
      <c r="F387" s="171" t="s">
        <v>441</v>
      </c>
      <c r="G387" s="171" t="s">
        <v>177</v>
      </c>
      <c r="H387" s="176">
        <v>1</v>
      </c>
      <c r="I387" s="177">
        <v>0</v>
      </c>
      <c r="J387" s="175">
        <v>46101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3500</v>
      </c>
      <c r="B388" s="175">
        <v>46105</v>
      </c>
      <c r="C388" s="171" t="s">
        <v>110</v>
      </c>
      <c r="D388" s="171" t="s">
        <v>118</v>
      </c>
      <c r="E388" s="171" t="s">
        <v>79</v>
      </c>
      <c r="F388" s="171" t="s">
        <v>441</v>
      </c>
      <c r="G388" s="171" t="s">
        <v>177</v>
      </c>
      <c r="H388" s="176">
        <v>1</v>
      </c>
      <c r="I388" s="177">
        <v>0</v>
      </c>
      <c r="J388" s="175">
        <v>46101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hidden="1" customHeight="1">
      <c r="A389" s="171" t="s">
        <v>3500</v>
      </c>
      <c r="B389" s="175">
        <v>46105</v>
      </c>
      <c r="C389" s="171" t="s">
        <v>2119</v>
      </c>
      <c r="D389" s="171" t="s">
        <v>119</v>
      </c>
      <c r="E389" s="171" t="s">
        <v>79</v>
      </c>
      <c r="F389" s="171" t="s">
        <v>441</v>
      </c>
      <c r="G389" s="171" t="s">
        <v>177</v>
      </c>
      <c r="H389" s="176">
        <v>1</v>
      </c>
      <c r="I389" s="177">
        <v>0</v>
      </c>
      <c r="J389" s="175">
        <v>46101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3501</v>
      </c>
      <c r="B390" s="175">
        <v>46105</v>
      </c>
      <c r="C390" s="171" t="s">
        <v>2119</v>
      </c>
      <c r="D390" s="171" t="s">
        <v>135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46101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-23.99</v>
      </c>
    </row>
    <row r="391" spans="1:16" ht="19.5" hidden="1" customHeight="1">
      <c r="A391" s="171" t="s">
        <v>3502</v>
      </c>
      <c r="B391" s="175">
        <v>46105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2750</v>
      </c>
      <c r="J391" s="175">
        <v>46096</v>
      </c>
      <c r="K391" s="171" t="s">
        <v>113</v>
      </c>
      <c r="L391" s="171" t="s">
        <v>114</v>
      </c>
      <c r="M391" s="178">
        <v>0.43</v>
      </c>
      <c r="N391" s="176"/>
      <c r="O391" s="176">
        <v>39</v>
      </c>
      <c r="P391" s="179">
        <v>-135.22</v>
      </c>
    </row>
    <row r="392" spans="1:16" ht="19.5" hidden="1" customHeight="1">
      <c r="A392" s="171" t="s">
        <v>3502</v>
      </c>
      <c r="B392" s="175">
        <v>46105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2750</v>
      </c>
      <c r="J392" s="175">
        <v>46096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1291.43</v>
      </c>
    </row>
    <row r="393" spans="1:16" ht="19.5" hidden="1" customHeight="1">
      <c r="A393" s="171" t="s">
        <v>3502</v>
      </c>
      <c r="B393" s="175">
        <v>46105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2750</v>
      </c>
      <c r="J393" s="175">
        <v>46096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0</v>
      </c>
    </row>
    <row r="394" spans="1:16" ht="19.5" hidden="1" customHeight="1">
      <c r="A394" s="171" t="s">
        <v>3502</v>
      </c>
      <c r="B394" s="175">
        <v>46105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2750</v>
      </c>
      <c r="J394" s="175">
        <v>46096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1458.57</v>
      </c>
    </row>
    <row r="395" spans="1:16" ht="19.5" hidden="1" customHeight="1">
      <c r="A395" s="171" t="s">
        <v>3502</v>
      </c>
      <c r="B395" s="175">
        <v>46105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2750</v>
      </c>
      <c r="J395" s="175">
        <v>46096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-1182.5</v>
      </c>
    </row>
    <row r="396" spans="1:16" ht="19.5" hidden="1" customHeight="1">
      <c r="A396" s="171" t="s">
        <v>3352</v>
      </c>
      <c r="B396" s="175">
        <v>46105</v>
      </c>
      <c r="C396" s="171" t="s">
        <v>110</v>
      </c>
      <c r="D396" s="171" t="s">
        <v>117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0</v>
      </c>
      <c r="J396" s="175">
        <v>46101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hidden="1" customHeight="1">
      <c r="A397" s="171" t="s">
        <v>3352</v>
      </c>
      <c r="B397" s="175">
        <v>46105</v>
      </c>
      <c r="C397" s="171" t="s">
        <v>110</v>
      </c>
      <c r="D397" s="171" t="s">
        <v>118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0</v>
      </c>
      <c r="J397" s="175">
        <v>46101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hidden="1" customHeight="1">
      <c r="A398" s="171" t="s">
        <v>3352</v>
      </c>
      <c r="B398" s="175">
        <v>46105</v>
      </c>
      <c r="C398" s="171" t="s">
        <v>2119</v>
      </c>
      <c r="D398" s="171" t="s">
        <v>119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0</v>
      </c>
      <c r="J398" s="175">
        <v>46101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hidden="1" customHeight="1">
      <c r="A399" s="171" t="s">
        <v>3352</v>
      </c>
      <c r="B399" s="175">
        <v>46105</v>
      </c>
      <c r="C399" s="171" t="s">
        <v>110</v>
      </c>
      <c r="D399" s="171" t="s">
        <v>24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0</v>
      </c>
      <c r="J399" s="175">
        <v>46101</v>
      </c>
      <c r="K399" s="171" t="s">
        <v>113</v>
      </c>
      <c r="L399" s="171" t="s">
        <v>114</v>
      </c>
      <c r="M399" s="178">
        <v>0</v>
      </c>
      <c r="N399" s="176"/>
      <c r="O399" s="176">
        <v>40</v>
      </c>
      <c r="P399" s="179">
        <v>-46.77</v>
      </c>
    </row>
    <row r="400" spans="1:16" ht="19.5" hidden="1" customHeight="1">
      <c r="A400" s="171" t="s">
        <v>3352</v>
      </c>
      <c r="B400" s="175">
        <v>46105</v>
      </c>
      <c r="C400" s="171" t="s">
        <v>2119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0</v>
      </c>
      <c r="J400" s="175">
        <v>46101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-5.61</v>
      </c>
    </row>
    <row r="401" spans="1:16" ht="19.5" hidden="1" customHeight="1">
      <c r="A401" s="171" t="s">
        <v>3503</v>
      </c>
      <c r="B401" s="175">
        <v>46105</v>
      </c>
      <c r="C401" s="171" t="s">
        <v>110</v>
      </c>
      <c r="D401" s="171" t="s">
        <v>24</v>
      </c>
      <c r="E401" s="171" t="s">
        <v>40</v>
      </c>
      <c r="F401" s="171" t="s">
        <v>149</v>
      </c>
      <c r="G401" s="171" t="s">
        <v>112</v>
      </c>
      <c r="H401" s="176">
        <v>1</v>
      </c>
      <c r="I401" s="177">
        <v>2500</v>
      </c>
      <c r="J401" s="175">
        <v>46100</v>
      </c>
      <c r="K401" s="171" t="s">
        <v>113</v>
      </c>
      <c r="L401" s="171" t="s">
        <v>114</v>
      </c>
      <c r="M401" s="178">
        <v>0.43</v>
      </c>
      <c r="N401" s="176"/>
      <c r="O401" s="176">
        <v>40</v>
      </c>
      <c r="P401" s="179">
        <v>-134.37</v>
      </c>
    </row>
    <row r="402" spans="1:16" ht="19.5" hidden="1" customHeight="1">
      <c r="A402" s="171" t="s">
        <v>3503</v>
      </c>
      <c r="B402" s="175">
        <v>46105</v>
      </c>
      <c r="C402" s="171" t="s">
        <v>127</v>
      </c>
      <c r="D402" s="171" t="s">
        <v>128</v>
      </c>
      <c r="E402" s="171" t="s">
        <v>40</v>
      </c>
      <c r="F402" s="171" t="s">
        <v>149</v>
      </c>
      <c r="G402" s="171" t="s">
        <v>112</v>
      </c>
      <c r="H402" s="176">
        <v>1</v>
      </c>
      <c r="I402" s="177">
        <v>2500</v>
      </c>
      <c r="J402" s="175">
        <v>46100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1157.1400000000001</v>
      </c>
    </row>
    <row r="403" spans="1:16" ht="19.5" hidden="1" customHeight="1">
      <c r="A403" s="171" t="s">
        <v>3503</v>
      </c>
      <c r="B403" s="175">
        <v>46105</v>
      </c>
      <c r="C403" s="171" t="s">
        <v>127</v>
      </c>
      <c r="D403" s="171" t="s">
        <v>129</v>
      </c>
      <c r="E403" s="171" t="s">
        <v>40</v>
      </c>
      <c r="F403" s="171" t="s">
        <v>149</v>
      </c>
      <c r="G403" s="171" t="s">
        <v>112</v>
      </c>
      <c r="H403" s="176">
        <v>1</v>
      </c>
      <c r="I403" s="177">
        <v>2500</v>
      </c>
      <c r="J403" s="175">
        <v>46100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11.57</v>
      </c>
    </row>
    <row r="404" spans="1:16" ht="19.5" hidden="1" customHeight="1">
      <c r="A404" s="171" t="s">
        <v>3503</v>
      </c>
      <c r="B404" s="175">
        <v>46105</v>
      </c>
      <c r="C404" s="171" t="s">
        <v>127</v>
      </c>
      <c r="D404" s="171" t="s">
        <v>130</v>
      </c>
      <c r="E404" s="171" t="s">
        <v>40</v>
      </c>
      <c r="F404" s="171" t="s">
        <v>149</v>
      </c>
      <c r="G404" s="171" t="s">
        <v>112</v>
      </c>
      <c r="H404" s="176">
        <v>1</v>
      </c>
      <c r="I404" s="177">
        <v>2500</v>
      </c>
      <c r="J404" s="175">
        <v>46100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1331.29</v>
      </c>
    </row>
    <row r="405" spans="1:16" ht="19.5" hidden="1" customHeight="1">
      <c r="A405" s="171" t="s">
        <v>3503</v>
      </c>
      <c r="B405" s="175">
        <v>46105</v>
      </c>
      <c r="C405" s="171" t="s">
        <v>131</v>
      </c>
      <c r="D405" s="171" t="s">
        <v>132</v>
      </c>
      <c r="E405" s="171" t="s">
        <v>40</v>
      </c>
      <c r="F405" s="171" t="s">
        <v>149</v>
      </c>
      <c r="G405" s="171" t="s">
        <v>112</v>
      </c>
      <c r="H405" s="176">
        <v>1</v>
      </c>
      <c r="I405" s="177">
        <v>2500</v>
      </c>
      <c r="J405" s="175">
        <v>46100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-1075</v>
      </c>
    </row>
    <row r="406" spans="1:16" ht="19.5" hidden="1" customHeight="1">
      <c r="A406" s="171" t="s">
        <v>3503</v>
      </c>
      <c r="B406" s="175">
        <v>46105</v>
      </c>
      <c r="C406" s="171" t="s">
        <v>2119</v>
      </c>
      <c r="D406" s="171" t="s">
        <v>116</v>
      </c>
      <c r="E406" s="171" t="s">
        <v>40</v>
      </c>
      <c r="F406" s="171" t="s">
        <v>149</v>
      </c>
      <c r="G406" s="171" t="s">
        <v>112</v>
      </c>
      <c r="H406" s="176">
        <v>1</v>
      </c>
      <c r="I406" s="177">
        <v>2500</v>
      </c>
      <c r="J406" s="175">
        <v>46100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-5.66</v>
      </c>
    </row>
    <row r="407" spans="1:16" ht="19.5" hidden="1" customHeight="1">
      <c r="A407" s="171" t="s">
        <v>3504</v>
      </c>
      <c r="B407" s="175">
        <v>46105</v>
      </c>
      <c r="C407" s="171" t="s">
        <v>110</v>
      </c>
      <c r="D407" s="171" t="s">
        <v>24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2750</v>
      </c>
      <c r="J407" s="175">
        <v>46098</v>
      </c>
      <c r="K407" s="171" t="s">
        <v>113</v>
      </c>
      <c r="L407" s="171" t="s">
        <v>114</v>
      </c>
      <c r="M407" s="178">
        <v>0.43</v>
      </c>
      <c r="N407" s="176"/>
      <c r="O407" s="176">
        <v>40</v>
      </c>
      <c r="P407" s="179">
        <v>-140.75</v>
      </c>
    </row>
    <row r="408" spans="1:16" ht="19.5" hidden="1" customHeight="1">
      <c r="A408" s="171" t="s">
        <v>3504</v>
      </c>
      <c r="B408" s="175">
        <v>46105</v>
      </c>
      <c r="C408" s="171" t="s">
        <v>127</v>
      </c>
      <c r="D408" s="171" t="s">
        <v>128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2750</v>
      </c>
      <c r="J408" s="175">
        <v>46098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1159.7</v>
      </c>
    </row>
    <row r="409" spans="1:16" ht="19.5" hidden="1" customHeight="1">
      <c r="A409" s="171" t="s">
        <v>3504</v>
      </c>
      <c r="B409" s="175">
        <v>46105</v>
      </c>
      <c r="C409" s="171" t="s">
        <v>127</v>
      </c>
      <c r="D409" s="171" t="s">
        <v>129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2750</v>
      </c>
      <c r="J409" s="175">
        <v>46098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11.6</v>
      </c>
    </row>
    <row r="410" spans="1:16" ht="19.5" hidden="1" customHeight="1">
      <c r="A410" s="171" t="s">
        <v>3504</v>
      </c>
      <c r="B410" s="175">
        <v>46105</v>
      </c>
      <c r="C410" s="171" t="s">
        <v>127</v>
      </c>
      <c r="D410" s="171" t="s">
        <v>130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2750</v>
      </c>
      <c r="J410" s="175">
        <v>46098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1578.7</v>
      </c>
    </row>
    <row r="411" spans="1:16" ht="19.5" hidden="1" customHeight="1">
      <c r="A411" s="171" t="s">
        <v>3504</v>
      </c>
      <c r="B411" s="175">
        <v>46105</v>
      </c>
      <c r="C411" s="171" t="s">
        <v>131</v>
      </c>
      <c r="D411" s="171" t="s">
        <v>132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2750</v>
      </c>
      <c r="J411" s="175">
        <v>46098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-1182.5</v>
      </c>
    </row>
    <row r="412" spans="1:16" ht="19.5" hidden="1" customHeight="1">
      <c r="A412" s="171" t="s">
        <v>3504</v>
      </c>
      <c r="B412" s="175">
        <v>46105</v>
      </c>
      <c r="C412" s="171" t="s">
        <v>2119</v>
      </c>
      <c r="D412" s="171" t="s">
        <v>116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2750</v>
      </c>
      <c r="J412" s="175">
        <v>46098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-13.21</v>
      </c>
    </row>
    <row r="413" spans="1:16" ht="19.5" hidden="1" customHeight="1">
      <c r="A413" s="171" t="s">
        <v>3505</v>
      </c>
      <c r="B413" s="175">
        <v>46105</v>
      </c>
      <c r="C413" s="171" t="s">
        <v>110</v>
      </c>
      <c r="D413" s="171" t="s">
        <v>24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2750</v>
      </c>
      <c r="J413" s="175">
        <v>46100</v>
      </c>
      <c r="K413" s="171" t="s">
        <v>113</v>
      </c>
      <c r="L413" s="171" t="s">
        <v>114</v>
      </c>
      <c r="M413" s="178">
        <v>0.43</v>
      </c>
      <c r="N413" s="176"/>
      <c r="O413" s="176">
        <v>40</v>
      </c>
      <c r="P413" s="179">
        <v>-140.75</v>
      </c>
    </row>
    <row r="414" spans="1:16" ht="19.5" hidden="1" customHeight="1">
      <c r="A414" s="171" t="s">
        <v>3505</v>
      </c>
      <c r="B414" s="175">
        <v>46105</v>
      </c>
      <c r="C414" s="171" t="s">
        <v>127</v>
      </c>
      <c r="D414" s="171" t="s">
        <v>128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2750</v>
      </c>
      <c r="J414" s="175">
        <v>46100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1202.8599999999999</v>
      </c>
    </row>
    <row r="415" spans="1:16" ht="19.5" hidden="1" customHeight="1">
      <c r="A415" s="171" t="s">
        <v>3505</v>
      </c>
      <c r="B415" s="175">
        <v>46105</v>
      </c>
      <c r="C415" s="171" t="s">
        <v>127</v>
      </c>
      <c r="D415" s="171" t="s">
        <v>129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2750</v>
      </c>
      <c r="J415" s="175">
        <v>46100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12.03</v>
      </c>
    </row>
    <row r="416" spans="1:16" ht="19.5" hidden="1" customHeight="1">
      <c r="A416" s="171" t="s">
        <v>3505</v>
      </c>
      <c r="B416" s="175">
        <v>46105</v>
      </c>
      <c r="C416" s="171" t="s">
        <v>127</v>
      </c>
      <c r="D416" s="171" t="s">
        <v>130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2750</v>
      </c>
      <c r="J416" s="175">
        <v>46100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1535.11</v>
      </c>
    </row>
    <row r="417" spans="1:16" ht="19.5" hidden="1" customHeight="1">
      <c r="A417" s="171" t="s">
        <v>3505</v>
      </c>
      <c r="B417" s="175">
        <v>46105</v>
      </c>
      <c r="C417" s="171" t="s">
        <v>131</v>
      </c>
      <c r="D417" s="171" t="s">
        <v>132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2750</v>
      </c>
      <c r="J417" s="175">
        <v>46100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-1182.5</v>
      </c>
    </row>
    <row r="418" spans="1:16" ht="19.5" hidden="1" customHeight="1">
      <c r="A418" s="171" t="s">
        <v>3505</v>
      </c>
      <c r="B418" s="175">
        <v>46105</v>
      </c>
      <c r="C418" s="171" t="s">
        <v>2119</v>
      </c>
      <c r="D418" s="171" t="s">
        <v>116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2750</v>
      </c>
      <c r="J418" s="175">
        <v>46100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-6.55</v>
      </c>
    </row>
    <row r="419" spans="1:16" ht="19.5" hidden="1" customHeight="1">
      <c r="A419" s="171" t="s">
        <v>3506</v>
      </c>
      <c r="B419" s="175">
        <v>46105</v>
      </c>
      <c r="C419" s="171" t="s">
        <v>2119</v>
      </c>
      <c r="D419" s="171" t="s">
        <v>135</v>
      </c>
      <c r="E419" s="171" t="s">
        <v>61</v>
      </c>
      <c r="F419" s="171" t="s">
        <v>776</v>
      </c>
      <c r="G419" s="171" t="s">
        <v>177</v>
      </c>
      <c r="H419" s="176">
        <v>1</v>
      </c>
      <c r="I419" s="177">
        <v>0</v>
      </c>
      <c r="J419" s="175">
        <v>46105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-24.15</v>
      </c>
    </row>
    <row r="420" spans="1:16" ht="19.5" hidden="1" customHeight="1">
      <c r="A420" s="171" t="s">
        <v>3507</v>
      </c>
      <c r="B420" s="175">
        <v>46105</v>
      </c>
      <c r="C420" s="171" t="s">
        <v>110</v>
      </c>
      <c r="D420" s="171" t="s">
        <v>24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46098</v>
      </c>
      <c r="K420" s="171" t="s">
        <v>113</v>
      </c>
      <c r="L420" s="171" t="s">
        <v>114</v>
      </c>
      <c r="M420" s="178">
        <v>0</v>
      </c>
      <c r="N420" s="176"/>
      <c r="O420" s="176">
        <v>40</v>
      </c>
      <c r="P420" s="179">
        <v>-46.77</v>
      </c>
    </row>
    <row r="421" spans="1:16" ht="19.5" hidden="1" customHeight="1">
      <c r="A421" s="171" t="s">
        <v>3507</v>
      </c>
      <c r="B421" s="175">
        <v>46105</v>
      </c>
      <c r="C421" s="171" t="s">
        <v>2119</v>
      </c>
      <c r="D421" s="171" t="s">
        <v>116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46098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-6.47</v>
      </c>
    </row>
    <row r="422" spans="1:16" ht="19.5" hidden="1" customHeight="1">
      <c r="A422" s="171" t="s">
        <v>3503</v>
      </c>
      <c r="B422" s="175">
        <v>46105</v>
      </c>
      <c r="C422" s="171" t="s">
        <v>2119</v>
      </c>
      <c r="D422" s="171" t="s">
        <v>135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46100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-21.99</v>
      </c>
    </row>
    <row r="423" spans="1:16" ht="19.5" hidden="1" customHeight="1">
      <c r="A423" s="171" t="s">
        <v>3507</v>
      </c>
      <c r="B423" s="175">
        <v>46105</v>
      </c>
      <c r="C423" s="171" t="s">
        <v>110</v>
      </c>
      <c r="D423" s="171" t="s">
        <v>117</v>
      </c>
      <c r="E423" s="171" t="s">
        <v>38</v>
      </c>
      <c r="F423" s="171" t="s">
        <v>111</v>
      </c>
      <c r="G423" s="171" t="s">
        <v>112</v>
      </c>
      <c r="H423" s="176">
        <v>1</v>
      </c>
      <c r="I423" s="177">
        <v>0</v>
      </c>
      <c r="J423" s="175">
        <v>46098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0</v>
      </c>
    </row>
    <row r="424" spans="1:16" ht="19.5" hidden="1" customHeight="1">
      <c r="A424" s="171" t="s">
        <v>3507</v>
      </c>
      <c r="B424" s="175">
        <v>46105</v>
      </c>
      <c r="C424" s="171" t="s">
        <v>110</v>
      </c>
      <c r="D424" s="171" t="s">
        <v>118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-46.77</v>
      </c>
    </row>
    <row r="425" spans="1:16" ht="19.5" hidden="1" customHeight="1">
      <c r="A425" s="171" t="s">
        <v>3507</v>
      </c>
      <c r="B425" s="175">
        <v>46105</v>
      </c>
      <c r="C425" s="171" t="s">
        <v>2119</v>
      </c>
      <c r="D425" s="171" t="s">
        <v>119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-15</v>
      </c>
    </row>
    <row r="426" spans="1:16" ht="19.5" hidden="1" customHeight="1">
      <c r="A426" s="171" t="s">
        <v>3504</v>
      </c>
      <c r="B426" s="175">
        <v>46105</v>
      </c>
      <c r="C426" s="171" t="s">
        <v>2119</v>
      </c>
      <c r="D426" s="171" t="s">
        <v>135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46098</v>
      </c>
      <c r="K426" s="171" t="s">
        <v>125</v>
      </c>
      <c r="L426" s="171" t="s">
        <v>125</v>
      </c>
      <c r="M426" s="178">
        <v>0</v>
      </c>
      <c r="N426" s="176"/>
      <c r="O426" s="176"/>
      <c r="P426" s="179">
        <v>-22.03</v>
      </c>
    </row>
    <row r="427" spans="1:16" ht="19.5" hidden="1" customHeight="1">
      <c r="A427" s="171" t="s">
        <v>3505</v>
      </c>
      <c r="B427" s="175">
        <v>46105</v>
      </c>
      <c r="C427" s="171" t="s">
        <v>2119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46100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-22.85</v>
      </c>
    </row>
    <row r="428" spans="1:16" ht="19.5" hidden="1" customHeight="1">
      <c r="A428" s="171" t="s">
        <v>3508</v>
      </c>
      <c r="B428" s="175">
        <v>46105</v>
      </c>
      <c r="C428" s="171" t="s">
        <v>1315</v>
      </c>
      <c r="D428" s="171" t="s">
        <v>508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46098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</v>
      </c>
    </row>
    <row r="429" spans="1:16" ht="19.5" hidden="1" customHeight="1">
      <c r="A429" s="171" t="s">
        <v>3508</v>
      </c>
      <c r="B429" s="175">
        <v>46105</v>
      </c>
      <c r="C429" s="171" t="s">
        <v>2119</v>
      </c>
      <c r="D429" s="171" t="s">
        <v>510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0</v>
      </c>
      <c r="J429" s="175">
        <v>46098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-10</v>
      </c>
    </row>
    <row r="430" spans="1:16" ht="19.5" hidden="1" customHeight="1">
      <c r="A430" s="171" t="s">
        <v>3509</v>
      </c>
      <c r="B430" s="175">
        <v>46105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2750</v>
      </c>
      <c r="J430" s="175">
        <v>46096</v>
      </c>
      <c r="K430" s="171" t="s">
        <v>113</v>
      </c>
      <c r="L430" s="171" t="s">
        <v>114</v>
      </c>
      <c r="M430" s="178">
        <v>0.43</v>
      </c>
      <c r="N430" s="176"/>
      <c r="O430" s="176">
        <v>39</v>
      </c>
      <c r="P430" s="179">
        <v>-135.22</v>
      </c>
    </row>
    <row r="431" spans="1:16" ht="19.5" hidden="1" customHeight="1">
      <c r="A431" s="171" t="s">
        <v>3509</v>
      </c>
      <c r="B431" s="175">
        <v>46105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2750</v>
      </c>
      <c r="J431" s="175">
        <v>46096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1060.95</v>
      </c>
    </row>
    <row r="432" spans="1:16" ht="19.5" hidden="1" customHeight="1">
      <c r="A432" s="171" t="s">
        <v>3509</v>
      </c>
      <c r="B432" s="175">
        <v>46105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2750</v>
      </c>
      <c r="J432" s="175">
        <v>46096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10.61</v>
      </c>
    </row>
    <row r="433" spans="1:16" ht="19.5" hidden="1" customHeight="1">
      <c r="A433" s="171" t="s">
        <v>3509</v>
      </c>
      <c r="B433" s="175">
        <v>46105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2750</v>
      </c>
      <c r="J433" s="175">
        <v>46096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1678.44</v>
      </c>
    </row>
    <row r="434" spans="1:16" ht="19.5" hidden="1" customHeight="1">
      <c r="A434" s="171" t="s">
        <v>3509</v>
      </c>
      <c r="B434" s="175">
        <v>46105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2750</v>
      </c>
      <c r="J434" s="175">
        <v>46096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-1182.5</v>
      </c>
    </row>
    <row r="435" spans="1:16" ht="19.5" hidden="1" customHeight="1">
      <c r="A435" s="171" t="s">
        <v>3509</v>
      </c>
      <c r="B435" s="175">
        <v>46105</v>
      </c>
      <c r="C435" s="171" t="s">
        <v>2119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2750</v>
      </c>
      <c r="J435" s="175">
        <v>46096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-9.3800000000000008</v>
      </c>
    </row>
    <row r="436" spans="1:16" ht="19.5" hidden="1" customHeight="1">
      <c r="A436" s="171" t="s">
        <v>3509</v>
      </c>
      <c r="B436" s="175">
        <v>46105</v>
      </c>
      <c r="C436" s="171" t="s">
        <v>2119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46096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-20.16</v>
      </c>
    </row>
    <row r="437" spans="1:16" ht="19.5" hidden="1" customHeight="1">
      <c r="A437" s="171" t="s">
        <v>3510</v>
      </c>
      <c r="B437" s="175">
        <v>46105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46103</v>
      </c>
      <c r="K437" s="171" t="s">
        <v>113</v>
      </c>
      <c r="L437" s="171" t="s">
        <v>114</v>
      </c>
      <c r="M437" s="178">
        <v>0.43</v>
      </c>
      <c r="N437" s="176"/>
      <c r="O437" s="176">
        <v>41</v>
      </c>
      <c r="P437" s="179">
        <v>-146.28</v>
      </c>
    </row>
    <row r="438" spans="1:16" ht="19.5" hidden="1" customHeight="1">
      <c r="A438" s="171" t="s">
        <v>3510</v>
      </c>
      <c r="B438" s="175">
        <v>46105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46103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1399.05</v>
      </c>
    </row>
    <row r="439" spans="1:16" ht="19.5" hidden="1" customHeight="1">
      <c r="A439" s="171" t="s">
        <v>3510</v>
      </c>
      <c r="B439" s="175">
        <v>46105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46103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13.99</v>
      </c>
    </row>
    <row r="440" spans="1:16" ht="19.5" hidden="1" customHeight="1">
      <c r="A440" s="171" t="s">
        <v>3510</v>
      </c>
      <c r="B440" s="175">
        <v>46105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46103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1336.96</v>
      </c>
    </row>
    <row r="441" spans="1:16" ht="19.5" hidden="1" customHeight="1">
      <c r="A441" s="171" t="s">
        <v>3510</v>
      </c>
      <c r="B441" s="175">
        <v>46105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46103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-1182.5</v>
      </c>
    </row>
    <row r="442" spans="1:16" ht="19.5" hidden="1" customHeight="1">
      <c r="A442" s="171" t="s">
        <v>3510</v>
      </c>
      <c r="B442" s="175">
        <v>46105</v>
      </c>
      <c r="C442" s="171" t="s">
        <v>2119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2750</v>
      </c>
      <c r="J442" s="175">
        <v>46103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-5.72</v>
      </c>
    </row>
    <row r="443" spans="1:16" ht="19.5" hidden="1" customHeight="1">
      <c r="A443" s="171" t="s">
        <v>3511</v>
      </c>
      <c r="B443" s="175">
        <v>46105</v>
      </c>
      <c r="C443" s="171" t="s">
        <v>110</v>
      </c>
      <c r="D443" s="171" t="s">
        <v>24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46096</v>
      </c>
      <c r="K443" s="171" t="s">
        <v>113</v>
      </c>
      <c r="L443" s="171" t="s">
        <v>114</v>
      </c>
      <c r="M443" s="178">
        <v>0</v>
      </c>
      <c r="N443" s="176"/>
      <c r="O443" s="176">
        <v>39</v>
      </c>
      <c r="P443" s="179">
        <v>-46.77</v>
      </c>
    </row>
    <row r="444" spans="1:16" ht="19.5" hidden="1" customHeight="1">
      <c r="A444" s="171" t="s">
        <v>3511</v>
      </c>
      <c r="B444" s="175">
        <v>46105</v>
      </c>
      <c r="C444" s="171" t="s">
        <v>2119</v>
      </c>
      <c r="D444" s="171" t="s">
        <v>116</v>
      </c>
      <c r="E444" s="171" t="s">
        <v>41</v>
      </c>
      <c r="F444" s="171" t="s">
        <v>138</v>
      </c>
      <c r="G444" s="171" t="s">
        <v>112</v>
      </c>
      <c r="H444" s="176">
        <v>1</v>
      </c>
      <c r="I444" s="177">
        <v>0</v>
      </c>
      <c r="J444" s="175">
        <v>46096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-9.74</v>
      </c>
    </row>
    <row r="445" spans="1:16" ht="19.5" hidden="1" customHeight="1">
      <c r="A445" s="171" t="s">
        <v>3511</v>
      </c>
      <c r="B445" s="175">
        <v>46105</v>
      </c>
      <c r="C445" s="171" t="s">
        <v>110</v>
      </c>
      <c r="D445" s="171" t="s">
        <v>117</v>
      </c>
      <c r="E445" s="171" t="s">
        <v>41</v>
      </c>
      <c r="F445" s="171" t="s">
        <v>138</v>
      </c>
      <c r="G445" s="171" t="s">
        <v>112</v>
      </c>
      <c r="H445" s="176">
        <v>1</v>
      </c>
      <c r="I445" s="177">
        <v>0</v>
      </c>
      <c r="J445" s="175">
        <v>46096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0</v>
      </c>
    </row>
    <row r="446" spans="1:16" ht="19.5" hidden="1" customHeight="1">
      <c r="A446" s="171" t="s">
        <v>3511</v>
      </c>
      <c r="B446" s="175">
        <v>46105</v>
      </c>
      <c r="C446" s="171" t="s">
        <v>110</v>
      </c>
      <c r="D446" s="171" t="s">
        <v>118</v>
      </c>
      <c r="E446" s="171" t="s">
        <v>41</v>
      </c>
      <c r="F446" s="171" t="s">
        <v>138</v>
      </c>
      <c r="G446" s="171" t="s">
        <v>112</v>
      </c>
      <c r="H446" s="176">
        <v>1</v>
      </c>
      <c r="I446" s="177">
        <v>0</v>
      </c>
      <c r="J446" s="175">
        <v>46096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-46.77</v>
      </c>
    </row>
    <row r="447" spans="1:16" ht="19.5" hidden="1" customHeight="1">
      <c r="A447" s="171" t="s">
        <v>3511</v>
      </c>
      <c r="B447" s="175">
        <v>46105</v>
      </c>
      <c r="C447" s="171" t="s">
        <v>2119</v>
      </c>
      <c r="D447" s="171" t="s">
        <v>119</v>
      </c>
      <c r="E447" s="171" t="s">
        <v>41</v>
      </c>
      <c r="F447" s="171" t="s">
        <v>138</v>
      </c>
      <c r="G447" s="171" t="s">
        <v>112</v>
      </c>
      <c r="H447" s="176">
        <v>1</v>
      </c>
      <c r="I447" s="177">
        <v>0</v>
      </c>
      <c r="J447" s="175">
        <v>46096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-15</v>
      </c>
    </row>
    <row r="448" spans="1:16" ht="19.5" customHeight="1">
      <c r="A448" s="171" t="s">
        <v>3512</v>
      </c>
      <c r="B448" s="175">
        <v>46105</v>
      </c>
      <c r="C448" s="171" t="s">
        <v>1315</v>
      </c>
      <c r="D448" s="171" t="s">
        <v>508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46100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-5</v>
      </c>
    </row>
    <row r="449" spans="1:16" ht="19.5" hidden="1" customHeight="1">
      <c r="A449" s="171" t="s">
        <v>3512</v>
      </c>
      <c r="B449" s="175">
        <v>46105</v>
      </c>
      <c r="C449" s="171" t="s">
        <v>2119</v>
      </c>
      <c r="D449" s="171" t="s">
        <v>510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46100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-10</v>
      </c>
    </row>
    <row r="450" spans="1:16" ht="19.5" hidden="1" customHeight="1">
      <c r="A450" s="171" t="s">
        <v>3513</v>
      </c>
      <c r="B450" s="175">
        <v>46105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2750</v>
      </c>
      <c r="J450" s="175">
        <v>46103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-146.28</v>
      </c>
    </row>
    <row r="451" spans="1:16" ht="19.5" hidden="1" customHeight="1">
      <c r="A451" s="171" t="s">
        <v>3513</v>
      </c>
      <c r="B451" s="175">
        <v>46105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2750</v>
      </c>
      <c r="J451" s="175">
        <v>46103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1397.72</v>
      </c>
    </row>
    <row r="452" spans="1:16" ht="19.5" hidden="1" customHeight="1">
      <c r="A452" s="171" t="s">
        <v>3513</v>
      </c>
      <c r="B452" s="175">
        <v>46105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2750</v>
      </c>
      <c r="J452" s="175">
        <v>46103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13.98</v>
      </c>
    </row>
    <row r="453" spans="1:16" ht="19.5" hidden="1" customHeight="1">
      <c r="A453" s="171" t="s">
        <v>3513</v>
      </c>
      <c r="B453" s="175">
        <v>46105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2750</v>
      </c>
      <c r="J453" s="175">
        <v>46103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1338.3</v>
      </c>
    </row>
    <row r="454" spans="1:16" ht="19.5" hidden="1" customHeight="1">
      <c r="A454" s="171" t="s">
        <v>3513</v>
      </c>
      <c r="B454" s="175">
        <v>46105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2750</v>
      </c>
      <c r="J454" s="175">
        <v>46103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-1182.5</v>
      </c>
    </row>
    <row r="455" spans="1:16" ht="19.5" hidden="1" customHeight="1">
      <c r="A455" s="171" t="s">
        <v>3513</v>
      </c>
      <c r="B455" s="175">
        <v>46105</v>
      </c>
      <c r="C455" s="171" t="s">
        <v>2119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2750</v>
      </c>
      <c r="J455" s="175">
        <v>46103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-10.9</v>
      </c>
    </row>
    <row r="456" spans="1:16" ht="19.5" hidden="1" customHeight="1">
      <c r="A456" s="171" t="s">
        <v>3514</v>
      </c>
      <c r="B456" s="175">
        <v>46105</v>
      </c>
      <c r="C456" s="171" t="s">
        <v>2119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46105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-24.1</v>
      </c>
    </row>
    <row r="457" spans="1:16" ht="19.5" hidden="1" customHeight="1">
      <c r="A457" s="171" t="s">
        <v>3515</v>
      </c>
      <c r="B457" s="175">
        <v>46105</v>
      </c>
      <c r="C457" s="171" t="s">
        <v>2119</v>
      </c>
      <c r="D457" s="171" t="s">
        <v>135</v>
      </c>
      <c r="E457" s="171" t="s">
        <v>61</v>
      </c>
      <c r="F457" s="171" t="s">
        <v>776</v>
      </c>
      <c r="G457" s="171" t="s">
        <v>177</v>
      </c>
      <c r="H457" s="176">
        <v>1</v>
      </c>
      <c r="I457" s="177">
        <v>0</v>
      </c>
      <c r="J457" s="175">
        <v>46105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-23.8</v>
      </c>
    </row>
    <row r="458" spans="1:16" ht="19.5" hidden="1" customHeight="1">
      <c r="A458" s="171" t="s">
        <v>3516</v>
      </c>
      <c r="B458" s="175">
        <v>46105</v>
      </c>
      <c r="C458" s="171" t="s">
        <v>110</v>
      </c>
      <c r="D458" s="171" t="s">
        <v>24</v>
      </c>
      <c r="E458" s="171" t="s">
        <v>42</v>
      </c>
      <c r="F458" s="171" t="s">
        <v>248</v>
      </c>
      <c r="G458" s="171" t="s">
        <v>112</v>
      </c>
      <c r="H458" s="176">
        <v>1</v>
      </c>
      <c r="I458" s="177">
        <v>0</v>
      </c>
      <c r="J458" s="175">
        <v>46092</v>
      </c>
      <c r="K458" s="171" t="s">
        <v>113</v>
      </c>
      <c r="L458" s="171" t="s">
        <v>114</v>
      </c>
      <c r="M458" s="178">
        <v>0</v>
      </c>
      <c r="N458" s="176"/>
      <c r="O458" s="176">
        <v>42</v>
      </c>
      <c r="P458" s="179">
        <v>-46.77</v>
      </c>
    </row>
    <row r="459" spans="1:16" ht="19.5" hidden="1" customHeight="1">
      <c r="A459" s="171" t="s">
        <v>3516</v>
      </c>
      <c r="B459" s="175">
        <v>46105</v>
      </c>
      <c r="C459" s="171" t="s">
        <v>2119</v>
      </c>
      <c r="D459" s="171" t="s">
        <v>116</v>
      </c>
      <c r="E459" s="171" t="s">
        <v>42</v>
      </c>
      <c r="F459" s="171" t="s">
        <v>248</v>
      </c>
      <c r="G459" s="171" t="s">
        <v>112</v>
      </c>
      <c r="H459" s="176">
        <v>1</v>
      </c>
      <c r="I459" s="177">
        <v>0</v>
      </c>
      <c r="J459" s="175">
        <v>46092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-7.75</v>
      </c>
    </row>
    <row r="460" spans="1:16" ht="19.5" hidden="1" customHeight="1">
      <c r="A460" s="171" t="s">
        <v>3516</v>
      </c>
      <c r="B460" s="175">
        <v>46105</v>
      </c>
      <c r="C460" s="171" t="s">
        <v>110</v>
      </c>
      <c r="D460" s="171" t="s">
        <v>117</v>
      </c>
      <c r="E460" s="171" t="s">
        <v>42</v>
      </c>
      <c r="F460" s="171" t="s">
        <v>248</v>
      </c>
      <c r="G460" s="171" t="s">
        <v>112</v>
      </c>
      <c r="H460" s="176">
        <v>1</v>
      </c>
      <c r="I460" s="177">
        <v>0</v>
      </c>
      <c r="J460" s="175">
        <v>46092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hidden="1" customHeight="1">
      <c r="A461" s="171" t="s">
        <v>3516</v>
      </c>
      <c r="B461" s="175">
        <v>46105</v>
      </c>
      <c r="C461" s="171" t="s">
        <v>110</v>
      </c>
      <c r="D461" s="171" t="s">
        <v>118</v>
      </c>
      <c r="E461" s="171" t="s">
        <v>42</v>
      </c>
      <c r="F461" s="171" t="s">
        <v>248</v>
      </c>
      <c r="G461" s="171" t="s">
        <v>112</v>
      </c>
      <c r="H461" s="176">
        <v>1</v>
      </c>
      <c r="I461" s="177">
        <v>0</v>
      </c>
      <c r="J461" s="175">
        <v>46092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-46.77</v>
      </c>
    </row>
    <row r="462" spans="1:16" ht="19.5" hidden="1" customHeight="1">
      <c r="A462" s="171" t="s">
        <v>3516</v>
      </c>
      <c r="B462" s="175">
        <v>46105</v>
      </c>
      <c r="C462" s="171" t="s">
        <v>2119</v>
      </c>
      <c r="D462" s="171" t="s">
        <v>119</v>
      </c>
      <c r="E462" s="171" t="s">
        <v>42</v>
      </c>
      <c r="F462" s="171" t="s">
        <v>248</v>
      </c>
      <c r="G462" s="171" t="s">
        <v>112</v>
      </c>
      <c r="H462" s="176">
        <v>1</v>
      </c>
      <c r="I462" s="177">
        <v>0</v>
      </c>
      <c r="J462" s="175">
        <v>46092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hidden="1" customHeight="1">
      <c r="A463" s="171" t="s">
        <v>3517</v>
      </c>
      <c r="B463" s="175">
        <v>46105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2750</v>
      </c>
      <c r="J463" s="175">
        <v>46104</v>
      </c>
      <c r="K463" s="171" t="s">
        <v>113</v>
      </c>
      <c r="L463" s="171" t="s">
        <v>114</v>
      </c>
      <c r="M463" s="178">
        <v>0.43</v>
      </c>
      <c r="N463" s="176"/>
      <c r="O463" s="176">
        <v>41</v>
      </c>
      <c r="P463" s="179">
        <v>-146.28</v>
      </c>
    </row>
    <row r="464" spans="1:16" ht="19.5" hidden="1" customHeight="1">
      <c r="A464" s="171" t="s">
        <v>3517</v>
      </c>
      <c r="B464" s="175">
        <v>46105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2750</v>
      </c>
      <c r="J464" s="175">
        <v>46104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1274.3599999999999</v>
      </c>
    </row>
    <row r="465" spans="1:16" ht="19.5" hidden="1" customHeight="1">
      <c r="A465" s="171" t="s">
        <v>3517</v>
      </c>
      <c r="B465" s="175">
        <v>46105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2750</v>
      </c>
      <c r="J465" s="175">
        <v>46104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12.74</v>
      </c>
    </row>
    <row r="466" spans="1:16" ht="19.5" hidden="1" customHeight="1">
      <c r="A466" s="171" t="s">
        <v>3517</v>
      </c>
      <c r="B466" s="175">
        <v>46105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2750</v>
      </c>
      <c r="J466" s="175">
        <v>46104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1462.9</v>
      </c>
    </row>
    <row r="467" spans="1:16" ht="19.5" hidden="1" customHeight="1">
      <c r="A467" s="171" t="s">
        <v>3517</v>
      </c>
      <c r="B467" s="175">
        <v>46105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2750</v>
      </c>
      <c r="J467" s="175">
        <v>46104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-1182.5</v>
      </c>
    </row>
    <row r="468" spans="1:16" ht="19.5" hidden="1" customHeight="1">
      <c r="A468" s="171" t="s">
        <v>3517</v>
      </c>
      <c r="B468" s="175">
        <v>46105</v>
      </c>
      <c r="C468" s="171" t="s">
        <v>2119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2750</v>
      </c>
      <c r="J468" s="175">
        <v>46104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-5.16</v>
      </c>
    </row>
    <row r="469" spans="1:16" ht="19.5" hidden="1" customHeight="1">
      <c r="A469" s="171" t="s">
        <v>3518</v>
      </c>
      <c r="B469" s="175">
        <v>46105</v>
      </c>
      <c r="C469" s="171" t="s">
        <v>110</v>
      </c>
      <c r="D469" s="171" t="s">
        <v>24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46098</v>
      </c>
      <c r="K469" s="171" t="s">
        <v>113</v>
      </c>
      <c r="L469" s="171" t="s">
        <v>114</v>
      </c>
      <c r="M469" s="178">
        <v>0</v>
      </c>
      <c r="N469" s="176"/>
      <c r="O469" s="176">
        <v>40</v>
      </c>
      <c r="P469" s="179">
        <v>-46.77</v>
      </c>
    </row>
    <row r="470" spans="1:16" ht="19.5" hidden="1" customHeight="1">
      <c r="A470" s="171" t="s">
        <v>3518</v>
      </c>
      <c r="B470" s="175">
        <v>46105</v>
      </c>
      <c r="C470" s="171" t="s">
        <v>2119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46098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-5.5</v>
      </c>
    </row>
    <row r="471" spans="1:16" ht="19.5" hidden="1" customHeight="1">
      <c r="A471" s="171" t="s">
        <v>3483</v>
      </c>
      <c r="B471" s="175">
        <v>46105</v>
      </c>
      <c r="C471" s="171" t="s">
        <v>110</v>
      </c>
      <c r="D471" s="171" t="s">
        <v>24</v>
      </c>
      <c r="E471" s="171" t="s">
        <v>78</v>
      </c>
      <c r="F471" s="171" t="s">
        <v>176</v>
      </c>
      <c r="G471" s="171" t="s">
        <v>177</v>
      </c>
      <c r="H471" s="176">
        <v>1</v>
      </c>
      <c r="I471" s="177">
        <v>0</v>
      </c>
      <c r="J471" s="175">
        <v>46104</v>
      </c>
      <c r="K471" s="171" t="s">
        <v>113</v>
      </c>
      <c r="L471" s="171" t="s">
        <v>114</v>
      </c>
      <c r="M471" s="178">
        <v>0</v>
      </c>
      <c r="N471" s="176"/>
      <c r="O471" s="176">
        <v>41</v>
      </c>
      <c r="P471" s="179">
        <v>-56.94</v>
      </c>
    </row>
    <row r="472" spans="1:16" ht="19.5" hidden="1" customHeight="1">
      <c r="A472" s="171" t="s">
        <v>3483</v>
      </c>
      <c r="B472" s="175">
        <v>46105</v>
      </c>
      <c r="C472" s="171" t="s">
        <v>2119</v>
      </c>
      <c r="D472" s="171" t="s">
        <v>116</v>
      </c>
      <c r="E472" s="171" t="s">
        <v>78</v>
      </c>
      <c r="F472" s="171" t="s">
        <v>176</v>
      </c>
      <c r="G472" s="171" t="s">
        <v>177</v>
      </c>
      <c r="H472" s="176">
        <v>1</v>
      </c>
      <c r="I472" s="177">
        <v>0</v>
      </c>
      <c r="J472" s="175">
        <v>46104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-6.76</v>
      </c>
    </row>
    <row r="473" spans="1:16" ht="19.5" hidden="1" customHeight="1">
      <c r="A473" s="171" t="s">
        <v>3517</v>
      </c>
      <c r="B473" s="175">
        <v>46105</v>
      </c>
      <c r="C473" s="171" t="s">
        <v>2119</v>
      </c>
      <c r="D473" s="171" t="s">
        <v>135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46104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-24.21</v>
      </c>
    </row>
    <row r="474" spans="1:16" ht="19.5" hidden="1" customHeight="1">
      <c r="A474" s="171" t="s">
        <v>3483</v>
      </c>
      <c r="B474" s="175">
        <v>46105</v>
      </c>
      <c r="C474" s="171" t="s">
        <v>110</v>
      </c>
      <c r="D474" s="171" t="s">
        <v>117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46104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0</v>
      </c>
    </row>
    <row r="475" spans="1:16" ht="19.5" hidden="1" customHeight="1">
      <c r="A475" s="171" t="s">
        <v>3483</v>
      </c>
      <c r="B475" s="175">
        <v>46105</v>
      </c>
      <c r="C475" s="171" t="s">
        <v>110</v>
      </c>
      <c r="D475" s="171" t="s">
        <v>118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46104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-56.94</v>
      </c>
    </row>
    <row r="476" spans="1:16" ht="19.5" hidden="1" customHeight="1">
      <c r="A476" s="171" t="s">
        <v>3483</v>
      </c>
      <c r="B476" s="175">
        <v>46105</v>
      </c>
      <c r="C476" s="171" t="s">
        <v>2119</v>
      </c>
      <c r="D476" s="171" t="s">
        <v>119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46104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-15</v>
      </c>
    </row>
    <row r="477" spans="1:16" ht="19.5" hidden="1" customHeight="1">
      <c r="A477" s="171" t="s">
        <v>3518</v>
      </c>
      <c r="B477" s="175">
        <v>46105</v>
      </c>
      <c r="C477" s="171" t="s">
        <v>110</v>
      </c>
      <c r="D477" s="171" t="s">
        <v>117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46098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3518</v>
      </c>
      <c r="B478" s="175">
        <v>46105</v>
      </c>
      <c r="C478" s="171" t="s">
        <v>110</v>
      </c>
      <c r="D478" s="171" t="s">
        <v>118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46098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-46.77</v>
      </c>
    </row>
    <row r="479" spans="1:16" ht="19.5" hidden="1" customHeight="1">
      <c r="A479" s="171" t="s">
        <v>3518</v>
      </c>
      <c r="B479" s="175">
        <v>46105</v>
      </c>
      <c r="C479" s="171" t="s">
        <v>2119</v>
      </c>
      <c r="D479" s="171" t="s">
        <v>119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0</v>
      </c>
      <c r="J479" s="175">
        <v>46098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hidden="1" customHeight="1">
      <c r="A480" s="171" t="s">
        <v>3425</v>
      </c>
      <c r="B480" s="175">
        <v>46105</v>
      </c>
      <c r="C480" s="171" t="s">
        <v>110</v>
      </c>
      <c r="D480" s="171" t="s">
        <v>24</v>
      </c>
      <c r="E480" s="171" t="s">
        <v>44</v>
      </c>
      <c r="F480" s="171" t="s">
        <v>213</v>
      </c>
      <c r="G480" s="171" t="s">
        <v>214</v>
      </c>
      <c r="H480" s="176">
        <v>1</v>
      </c>
      <c r="I480" s="177">
        <v>0</v>
      </c>
      <c r="J480" s="175">
        <v>46097</v>
      </c>
      <c r="K480" s="171" t="s">
        <v>113</v>
      </c>
      <c r="L480" s="171" t="s">
        <v>114</v>
      </c>
      <c r="M480" s="178">
        <v>0</v>
      </c>
      <c r="N480" s="176"/>
      <c r="O480" s="176">
        <v>39</v>
      </c>
      <c r="P480" s="179">
        <v>-46.77</v>
      </c>
    </row>
    <row r="481" spans="1:16" ht="19.5" hidden="1" customHeight="1">
      <c r="A481" s="171" t="s">
        <v>3425</v>
      </c>
      <c r="B481" s="175">
        <v>46105</v>
      </c>
      <c r="C481" s="171" t="s">
        <v>2119</v>
      </c>
      <c r="D481" s="171" t="s">
        <v>116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46097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-6.75</v>
      </c>
    </row>
    <row r="482" spans="1:16" ht="19.5" hidden="1" customHeight="1">
      <c r="A482" s="171" t="s">
        <v>3425</v>
      </c>
      <c r="B482" s="175">
        <v>46105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46097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3425</v>
      </c>
      <c r="B483" s="175">
        <v>46105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46097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3425</v>
      </c>
      <c r="B484" s="175">
        <v>46105</v>
      </c>
      <c r="C484" s="171" t="s">
        <v>2119</v>
      </c>
      <c r="D484" s="171" t="s">
        <v>119</v>
      </c>
      <c r="E484" s="171" t="s">
        <v>44</v>
      </c>
      <c r="F484" s="171" t="s">
        <v>213</v>
      </c>
      <c r="G484" s="171" t="s">
        <v>214</v>
      </c>
      <c r="H484" s="176">
        <v>1</v>
      </c>
      <c r="I484" s="177">
        <v>0</v>
      </c>
      <c r="J484" s="175">
        <v>46097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-15</v>
      </c>
    </row>
    <row r="485" spans="1:16" ht="19.5" hidden="1" customHeight="1">
      <c r="A485" s="171" t="s">
        <v>3519</v>
      </c>
      <c r="B485" s="175">
        <v>46105</v>
      </c>
      <c r="C485" s="171" t="s">
        <v>110</v>
      </c>
      <c r="D485" s="171" t="s">
        <v>24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46103</v>
      </c>
      <c r="K485" s="171" t="s">
        <v>113</v>
      </c>
      <c r="L485" s="171" t="s">
        <v>114</v>
      </c>
      <c r="M485" s="178">
        <v>0.43</v>
      </c>
      <c r="N485" s="176"/>
      <c r="O485" s="176">
        <v>41</v>
      </c>
      <c r="P485" s="179">
        <v>-146.28</v>
      </c>
    </row>
    <row r="486" spans="1:16" ht="19.5" hidden="1" customHeight="1">
      <c r="A486" s="171" t="s">
        <v>3519</v>
      </c>
      <c r="B486" s="175">
        <v>46105</v>
      </c>
      <c r="C486" s="171" t="s">
        <v>127</v>
      </c>
      <c r="D486" s="171" t="s">
        <v>128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46103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1167.6199999999999</v>
      </c>
    </row>
    <row r="487" spans="1:16" ht="19.5" hidden="1" customHeight="1">
      <c r="A487" s="171" t="s">
        <v>3519</v>
      </c>
      <c r="B487" s="175">
        <v>46105</v>
      </c>
      <c r="C487" s="171" t="s">
        <v>127</v>
      </c>
      <c r="D487" s="171" t="s">
        <v>129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46103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11.68</v>
      </c>
    </row>
    <row r="488" spans="1:16" ht="19.5" hidden="1" customHeight="1">
      <c r="A488" s="171" t="s">
        <v>3519</v>
      </c>
      <c r="B488" s="175">
        <v>46105</v>
      </c>
      <c r="C488" s="171" t="s">
        <v>127</v>
      </c>
      <c r="D488" s="171" t="s">
        <v>130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2750</v>
      </c>
      <c r="J488" s="175">
        <v>46103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1570.7</v>
      </c>
    </row>
    <row r="489" spans="1:16" ht="19.5" hidden="1" customHeight="1">
      <c r="A489" s="171" t="s">
        <v>3519</v>
      </c>
      <c r="B489" s="175">
        <v>46105</v>
      </c>
      <c r="C489" s="171" t="s">
        <v>131</v>
      </c>
      <c r="D489" s="171" t="s">
        <v>132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2750</v>
      </c>
      <c r="J489" s="175">
        <v>46103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-1182.5</v>
      </c>
    </row>
    <row r="490" spans="1:16" ht="19.5" hidden="1" customHeight="1">
      <c r="A490" s="171" t="s">
        <v>3519</v>
      </c>
      <c r="B490" s="175">
        <v>46105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2750</v>
      </c>
      <c r="J490" s="175">
        <v>46103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-7.15</v>
      </c>
    </row>
    <row r="491" spans="1:16" ht="19.5" hidden="1" customHeight="1">
      <c r="A491" s="171" t="s">
        <v>3520</v>
      </c>
      <c r="B491" s="175">
        <v>46105</v>
      </c>
      <c r="C491" s="171" t="s">
        <v>2119</v>
      </c>
      <c r="D491" s="171" t="s">
        <v>135</v>
      </c>
      <c r="E491" s="171" t="s">
        <v>41</v>
      </c>
      <c r="F491" s="171" t="s">
        <v>138</v>
      </c>
      <c r="G491" s="171" t="s">
        <v>112</v>
      </c>
      <c r="H491" s="176">
        <v>1</v>
      </c>
      <c r="I491" s="177">
        <v>0</v>
      </c>
      <c r="J491" s="175">
        <v>46105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-27.22</v>
      </c>
    </row>
    <row r="492" spans="1:16" ht="19.5" hidden="1" customHeight="1">
      <c r="A492" s="171" t="s">
        <v>3519</v>
      </c>
      <c r="B492" s="175">
        <v>46105</v>
      </c>
      <c r="C492" s="171" t="s">
        <v>2119</v>
      </c>
      <c r="D492" s="171" t="s">
        <v>135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46103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-22.18</v>
      </c>
    </row>
    <row r="493" spans="1:16" ht="19.5" hidden="1" customHeight="1">
      <c r="A493" s="171" t="s">
        <v>3521</v>
      </c>
      <c r="B493" s="175">
        <v>46105</v>
      </c>
      <c r="C493" s="171" t="s">
        <v>110</v>
      </c>
      <c r="D493" s="171" t="s">
        <v>24</v>
      </c>
      <c r="E493" s="171" t="s">
        <v>40</v>
      </c>
      <c r="F493" s="171" t="s">
        <v>149</v>
      </c>
      <c r="G493" s="171" t="s">
        <v>112</v>
      </c>
      <c r="H493" s="176">
        <v>1</v>
      </c>
      <c r="I493" s="177">
        <v>2500</v>
      </c>
      <c r="J493" s="175">
        <v>46102</v>
      </c>
      <c r="K493" s="171" t="s">
        <v>113</v>
      </c>
      <c r="L493" s="171" t="s">
        <v>114</v>
      </c>
      <c r="M493" s="178">
        <v>0.43</v>
      </c>
      <c r="N493" s="176"/>
      <c r="O493" s="176">
        <v>40</v>
      </c>
      <c r="P493" s="179">
        <v>-134.37</v>
      </c>
    </row>
    <row r="494" spans="1:16" ht="19.5" hidden="1" customHeight="1">
      <c r="A494" s="171" t="s">
        <v>3521</v>
      </c>
      <c r="B494" s="175">
        <v>46105</v>
      </c>
      <c r="C494" s="171" t="s">
        <v>127</v>
      </c>
      <c r="D494" s="171" t="s">
        <v>128</v>
      </c>
      <c r="E494" s="171" t="s">
        <v>40</v>
      </c>
      <c r="F494" s="171" t="s">
        <v>149</v>
      </c>
      <c r="G494" s="171" t="s">
        <v>112</v>
      </c>
      <c r="H494" s="176">
        <v>1</v>
      </c>
      <c r="I494" s="177">
        <v>2500</v>
      </c>
      <c r="J494" s="175">
        <v>46102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1134.03</v>
      </c>
    </row>
    <row r="495" spans="1:16" ht="19.5" hidden="1" customHeight="1">
      <c r="A495" s="171" t="s">
        <v>3521</v>
      </c>
      <c r="B495" s="175">
        <v>46105</v>
      </c>
      <c r="C495" s="171" t="s">
        <v>127</v>
      </c>
      <c r="D495" s="171" t="s">
        <v>129</v>
      </c>
      <c r="E495" s="171" t="s">
        <v>40</v>
      </c>
      <c r="F495" s="171" t="s">
        <v>149</v>
      </c>
      <c r="G495" s="171" t="s">
        <v>112</v>
      </c>
      <c r="H495" s="176">
        <v>1</v>
      </c>
      <c r="I495" s="177">
        <v>2500</v>
      </c>
      <c r="J495" s="175">
        <v>46102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11.34</v>
      </c>
    </row>
    <row r="496" spans="1:16" ht="19.5" hidden="1" customHeight="1">
      <c r="A496" s="171" t="s">
        <v>3521</v>
      </c>
      <c r="B496" s="175">
        <v>46105</v>
      </c>
      <c r="C496" s="171" t="s">
        <v>127</v>
      </c>
      <c r="D496" s="171" t="s">
        <v>130</v>
      </c>
      <c r="E496" s="171" t="s">
        <v>40</v>
      </c>
      <c r="F496" s="171" t="s">
        <v>149</v>
      </c>
      <c r="G496" s="171" t="s">
        <v>112</v>
      </c>
      <c r="H496" s="176">
        <v>1</v>
      </c>
      <c r="I496" s="177">
        <v>2500</v>
      </c>
      <c r="J496" s="175">
        <v>46102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1354.63</v>
      </c>
    </row>
    <row r="497" spans="1:16" ht="19.5" hidden="1" customHeight="1">
      <c r="A497" s="171" t="s">
        <v>3521</v>
      </c>
      <c r="B497" s="175">
        <v>46105</v>
      </c>
      <c r="C497" s="171" t="s">
        <v>131</v>
      </c>
      <c r="D497" s="171" t="s">
        <v>132</v>
      </c>
      <c r="E497" s="171" t="s">
        <v>40</v>
      </c>
      <c r="F497" s="171" t="s">
        <v>149</v>
      </c>
      <c r="G497" s="171" t="s">
        <v>112</v>
      </c>
      <c r="H497" s="176">
        <v>1</v>
      </c>
      <c r="I497" s="177">
        <v>2500</v>
      </c>
      <c r="J497" s="175">
        <v>46102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-1075</v>
      </c>
    </row>
    <row r="498" spans="1:16" ht="19.5" hidden="1" customHeight="1">
      <c r="A498" s="171" t="s">
        <v>3521</v>
      </c>
      <c r="B498" s="175">
        <v>46105</v>
      </c>
      <c r="C498" s="171" t="s">
        <v>2119</v>
      </c>
      <c r="D498" s="171" t="s">
        <v>116</v>
      </c>
      <c r="E498" s="171" t="s">
        <v>40</v>
      </c>
      <c r="F498" s="171" t="s">
        <v>149</v>
      </c>
      <c r="G498" s="171" t="s">
        <v>112</v>
      </c>
      <c r="H498" s="176">
        <v>1</v>
      </c>
      <c r="I498" s="177">
        <v>2500</v>
      </c>
      <c r="J498" s="175">
        <v>46102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-6.75</v>
      </c>
    </row>
    <row r="499" spans="1:16" ht="19.5" customHeight="1">
      <c r="A499" s="171" t="s">
        <v>3522</v>
      </c>
      <c r="B499" s="175">
        <v>46105</v>
      </c>
      <c r="C499" s="171" t="s">
        <v>1315</v>
      </c>
      <c r="D499" s="171" t="s">
        <v>508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46104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-5</v>
      </c>
    </row>
    <row r="500" spans="1:16" ht="19.5" hidden="1" customHeight="1">
      <c r="A500" s="171" t="s">
        <v>3522</v>
      </c>
      <c r="B500" s="175">
        <v>46105</v>
      </c>
      <c r="C500" s="171" t="s">
        <v>2119</v>
      </c>
      <c r="D500" s="171" t="s">
        <v>510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46104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-10</v>
      </c>
    </row>
    <row r="501" spans="1:16" ht="19.5" customHeight="1">
      <c r="A501" s="171" t="s">
        <v>3523</v>
      </c>
      <c r="B501" s="175">
        <v>46105</v>
      </c>
      <c r="C501" s="171" t="s">
        <v>1315</v>
      </c>
      <c r="D501" s="171" t="s">
        <v>508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0</v>
      </c>
      <c r="J501" s="175">
        <v>46104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-5</v>
      </c>
    </row>
    <row r="502" spans="1:16" ht="19.5" hidden="1" customHeight="1">
      <c r="A502" s="171" t="s">
        <v>3523</v>
      </c>
      <c r="B502" s="175">
        <v>46105</v>
      </c>
      <c r="C502" s="171" t="s">
        <v>2119</v>
      </c>
      <c r="D502" s="171" t="s">
        <v>510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46104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-10</v>
      </c>
    </row>
    <row r="503" spans="1:16" ht="19.5" hidden="1" customHeight="1">
      <c r="A503" s="171" t="s">
        <v>3524</v>
      </c>
      <c r="B503" s="175">
        <v>46105</v>
      </c>
      <c r="C503" s="171" t="s">
        <v>110</v>
      </c>
      <c r="D503" s="171" t="s">
        <v>24</v>
      </c>
      <c r="E503" s="171" t="s">
        <v>61</v>
      </c>
      <c r="F503" s="171" t="s">
        <v>776</v>
      </c>
      <c r="G503" s="171" t="s">
        <v>177</v>
      </c>
      <c r="H503" s="176">
        <v>1</v>
      </c>
      <c r="I503" s="177">
        <v>3188</v>
      </c>
      <c r="J503" s="175">
        <v>46103</v>
      </c>
      <c r="K503" s="171" t="s">
        <v>113</v>
      </c>
      <c r="L503" s="171" t="s">
        <v>114</v>
      </c>
      <c r="M503" s="178">
        <v>0.43</v>
      </c>
      <c r="N503" s="176"/>
      <c r="O503" s="176">
        <v>41</v>
      </c>
      <c r="P503" s="179">
        <v>-173.77</v>
      </c>
    </row>
    <row r="504" spans="1:16" ht="19.5" hidden="1" customHeight="1">
      <c r="A504" s="171" t="s">
        <v>3524</v>
      </c>
      <c r="B504" s="175">
        <v>46105</v>
      </c>
      <c r="C504" s="171" t="s">
        <v>127</v>
      </c>
      <c r="D504" s="171" t="s">
        <v>128</v>
      </c>
      <c r="E504" s="171" t="s">
        <v>61</v>
      </c>
      <c r="F504" s="171" t="s">
        <v>776</v>
      </c>
      <c r="G504" s="171" t="s">
        <v>177</v>
      </c>
      <c r="H504" s="176">
        <v>1</v>
      </c>
      <c r="I504" s="177">
        <v>3188</v>
      </c>
      <c r="J504" s="175">
        <v>46103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1274.8800000000001</v>
      </c>
    </row>
    <row r="505" spans="1:16" ht="19.5" hidden="1" customHeight="1">
      <c r="A505" s="171" t="s">
        <v>3524</v>
      </c>
      <c r="B505" s="175">
        <v>46105</v>
      </c>
      <c r="C505" s="171" t="s">
        <v>127</v>
      </c>
      <c r="D505" s="171" t="s">
        <v>129</v>
      </c>
      <c r="E505" s="171" t="s">
        <v>61</v>
      </c>
      <c r="F505" s="171" t="s">
        <v>776</v>
      </c>
      <c r="G505" s="171" t="s">
        <v>177</v>
      </c>
      <c r="H505" s="176">
        <v>1</v>
      </c>
      <c r="I505" s="177">
        <v>3188</v>
      </c>
      <c r="J505" s="175">
        <v>46103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12.75</v>
      </c>
    </row>
    <row r="506" spans="1:16" ht="19.5" hidden="1" customHeight="1">
      <c r="A506" s="171" t="s">
        <v>3524</v>
      </c>
      <c r="B506" s="175">
        <v>46105</v>
      </c>
      <c r="C506" s="171" t="s">
        <v>127</v>
      </c>
      <c r="D506" s="171" t="s">
        <v>130</v>
      </c>
      <c r="E506" s="171" t="s">
        <v>61</v>
      </c>
      <c r="F506" s="171" t="s">
        <v>776</v>
      </c>
      <c r="G506" s="171" t="s">
        <v>177</v>
      </c>
      <c r="H506" s="176">
        <v>1</v>
      </c>
      <c r="I506" s="177">
        <v>3188</v>
      </c>
      <c r="J506" s="175">
        <v>46103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1900.37</v>
      </c>
    </row>
    <row r="507" spans="1:16" ht="19.5" hidden="1" customHeight="1">
      <c r="A507" s="171" t="s">
        <v>3524</v>
      </c>
      <c r="B507" s="175">
        <v>46105</v>
      </c>
      <c r="C507" s="171" t="s">
        <v>131</v>
      </c>
      <c r="D507" s="171" t="s">
        <v>132</v>
      </c>
      <c r="E507" s="171" t="s">
        <v>61</v>
      </c>
      <c r="F507" s="171" t="s">
        <v>776</v>
      </c>
      <c r="G507" s="171" t="s">
        <v>177</v>
      </c>
      <c r="H507" s="176">
        <v>1</v>
      </c>
      <c r="I507" s="177">
        <v>3188</v>
      </c>
      <c r="J507" s="175">
        <v>46103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-1370.84</v>
      </c>
    </row>
    <row r="508" spans="1:16" ht="19.5" hidden="1" customHeight="1">
      <c r="A508" s="171" t="s">
        <v>3524</v>
      </c>
      <c r="B508" s="175">
        <v>46105</v>
      </c>
      <c r="C508" s="171" t="s">
        <v>2119</v>
      </c>
      <c r="D508" s="171" t="s">
        <v>116</v>
      </c>
      <c r="E508" s="171" t="s">
        <v>61</v>
      </c>
      <c r="F508" s="171" t="s">
        <v>776</v>
      </c>
      <c r="G508" s="171" t="s">
        <v>177</v>
      </c>
      <c r="H508" s="176">
        <v>1</v>
      </c>
      <c r="I508" s="177">
        <v>3188</v>
      </c>
      <c r="J508" s="175">
        <v>46103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-6.58</v>
      </c>
    </row>
    <row r="509" spans="1:16" ht="19.5" hidden="1" customHeight="1">
      <c r="A509" s="171" t="s">
        <v>3524</v>
      </c>
      <c r="B509" s="175">
        <v>46105</v>
      </c>
      <c r="C509" s="171" t="s">
        <v>2119</v>
      </c>
      <c r="D509" s="171" t="s">
        <v>135</v>
      </c>
      <c r="E509" s="171" t="s">
        <v>61</v>
      </c>
      <c r="F509" s="171" t="s">
        <v>776</v>
      </c>
      <c r="G509" s="171" t="s">
        <v>177</v>
      </c>
      <c r="H509" s="176">
        <v>1</v>
      </c>
      <c r="I509" s="177">
        <v>0</v>
      </c>
      <c r="J509" s="175">
        <v>46103</v>
      </c>
      <c r="K509" s="171" t="s">
        <v>125</v>
      </c>
      <c r="L509" s="171" t="s">
        <v>125</v>
      </c>
      <c r="M509" s="178">
        <v>0</v>
      </c>
      <c r="N509" s="176"/>
      <c r="O509" s="176"/>
      <c r="P509" s="179">
        <v>-24.22</v>
      </c>
    </row>
    <row r="510" spans="1:16" ht="19.5" hidden="1" customHeight="1">
      <c r="A510" s="171" t="s">
        <v>3525</v>
      </c>
      <c r="B510" s="175">
        <v>46105</v>
      </c>
      <c r="C510" s="171" t="s">
        <v>110</v>
      </c>
      <c r="D510" s="171" t="s">
        <v>24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2750</v>
      </c>
      <c r="J510" s="175">
        <v>46100</v>
      </c>
      <c r="K510" s="171" t="s">
        <v>113</v>
      </c>
      <c r="L510" s="171" t="s">
        <v>114</v>
      </c>
      <c r="M510" s="178">
        <v>0.43</v>
      </c>
      <c r="N510" s="176"/>
      <c r="O510" s="176">
        <v>40</v>
      </c>
      <c r="P510" s="179">
        <v>-140.75</v>
      </c>
    </row>
    <row r="511" spans="1:16" ht="19.5" hidden="1" customHeight="1">
      <c r="A511" s="171" t="s">
        <v>3525</v>
      </c>
      <c r="B511" s="175">
        <v>46105</v>
      </c>
      <c r="C511" s="171" t="s">
        <v>127</v>
      </c>
      <c r="D511" s="171" t="s">
        <v>128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2750</v>
      </c>
      <c r="J511" s="175">
        <v>46100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1261.4100000000001</v>
      </c>
    </row>
    <row r="512" spans="1:16" ht="19.5" hidden="1" customHeight="1">
      <c r="A512" s="171" t="s">
        <v>3525</v>
      </c>
      <c r="B512" s="175">
        <v>46105</v>
      </c>
      <c r="C512" s="171" t="s">
        <v>127</v>
      </c>
      <c r="D512" s="171" t="s">
        <v>129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2750</v>
      </c>
      <c r="J512" s="175">
        <v>46100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12.61</v>
      </c>
    </row>
    <row r="513" spans="1:16" ht="19.5" hidden="1" customHeight="1">
      <c r="A513" s="171" t="s">
        <v>3525</v>
      </c>
      <c r="B513" s="175">
        <v>46105</v>
      </c>
      <c r="C513" s="171" t="s">
        <v>127</v>
      </c>
      <c r="D513" s="171" t="s">
        <v>130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46100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1475.98</v>
      </c>
    </row>
    <row r="514" spans="1:16" ht="19.5" hidden="1" customHeight="1">
      <c r="A514" s="171" t="s">
        <v>3525</v>
      </c>
      <c r="B514" s="175">
        <v>46105</v>
      </c>
      <c r="C514" s="171" t="s">
        <v>131</v>
      </c>
      <c r="D514" s="171" t="s">
        <v>132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46100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-1182.5</v>
      </c>
    </row>
    <row r="515" spans="1:16" ht="19.5" hidden="1" customHeight="1">
      <c r="A515" s="171" t="s">
        <v>3525</v>
      </c>
      <c r="B515" s="175">
        <v>46105</v>
      </c>
      <c r="C515" s="171" t="s">
        <v>2119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46100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-11.64</v>
      </c>
    </row>
    <row r="516" spans="1:16" ht="19.5" hidden="1" customHeight="1">
      <c r="A516" s="171" t="s">
        <v>3525</v>
      </c>
      <c r="B516" s="175">
        <v>46105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46100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-23.97</v>
      </c>
    </row>
    <row r="517" spans="1:16" ht="19.5" hidden="1" customHeight="1">
      <c r="A517" s="171" t="s">
        <v>3526</v>
      </c>
      <c r="B517" s="175">
        <v>46105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46105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-13.79</v>
      </c>
    </row>
    <row r="518" spans="1:16" ht="19.5" hidden="1" customHeight="1">
      <c r="A518" s="171" t="s">
        <v>3527</v>
      </c>
      <c r="B518" s="175">
        <v>46105</v>
      </c>
      <c r="C518" s="171" t="s">
        <v>110</v>
      </c>
      <c r="D518" s="171" t="s">
        <v>24</v>
      </c>
      <c r="E518" s="171" t="s">
        <v>39</v>
      </c>
      <c r="F518" s="171" t="s">
        <v>141</v>
      </c>
      <c r="G518" s="171" t="s">
        <v>112</v>
      </c>
      <c r="H518" s="176">
        <v>1</v>
      </c>
      <c r="I518" s="177">
        <v>2750</v>
      </c>
      <c r="J518" s="175">
        <v>46103</v>
      </c>
      <c r="K518" s="171" t="s">
        <v>113</v>
      </c>
      <c r="L518" s="171" t="s">
        <v>114</v>
      </c>
      <c r="M518" s="178">
        <v>0.43</v>
      </c>
      <c r="N518" s="176"/>
      <c r="O518" s="176">
        <v>41</v>
      </c>
      <c r="P518" s="179">
        <v>-146.28</v>
      </c>
    </row>
    <row r="519" spans="1:16" ht="19.5" hidden="1" customHeight="1">
      <c r="A519" s="171" t="s">
        <v>3527</v>
      </c>
      <c r="B519" s="175">
        <v>46105</v>
      </c>
      <c r="C519" s="171" t="s">
        <v>127</v>
      </c>
      <c r="D519" s="171" t="s">
        <v>128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2750</v>
      </c>
      <c r="J519" s="175">
        <v>46103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1537.44</v>
      </c>
    </row>
    <row r="520" spans="1:16" ht="19.5" hidden="1" customHeight="1">
      <c r="A520" s="171" t="s">
        <v>3527</v>
      </c>
      <c r="B520" s="175">
        <v>46105</v>
      </c>
      <c r="C520" s="171" t="s">
        <v>127</v>
      </c>
      <c r="D520" s="171" t="s">
        <v>129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2750</v>
      </c>
      <c r="J520" s="175">
        <v>46103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15.37</v>
      </c>
    </row>
    <row r="521" spans="1:16" ht="19.5" hidden="1" customHeight="1">
      <c r="A521" s="171" t="s">
        <v>3527</v>
      </c>
      <c r="B521" s="175">
        <v>46105</v>
      </c>
      <c r="C521" s="171" t="s">
        <v>127</v>
      </c>
      <c r="D521" s="171" t="s">
        <v>130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2750</v>
      </c>
      <c r="J521" s="175">
        <v>46103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1197.19</v>
      </c>
    </row>
    <row r="522" spans="1:16" ht="19.5" hidden="1" customHeight="1">
      <c r="A522" s="171" t="s">
        <v>3527</v>
      </c>
      <c r="B522" s="175">
        <v>46105</v>
      </c>
      <c r="C522" s="171" t="s">
        <v>131</v>
      </c>
      <c r="D522" s="171" t="s">
        <v>132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2750</v>
      </c>
      <c r="J522" s="175">
        <v>46103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-1182.5</v>
      </c>
    </row>
    <row r="523" spans="1:16" ht="19.5" hidden="1" customHeight="1">
      <c r="A523" s="171" t="s">
        <v>3527</v>
      </c>
      <c r="B523" s="175">
        <v>46105</v>
      </c>
      <c r="C523" s="171" t="s">
        <v>2119</v>
      </c>
      <c r="D523" s="171" t="s">
        <v>116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2750</v>
      </c>
      <c r="J523" s="175">
        <v>46103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-11.31</v>
      </c>
    </row>
    <row r="524" spans="1:16" ht="19.5" hidden="1" customHeight="1">
      <c r="A524" s="171" t="s">
        <v>3528</v>
      </c>
      <c r="B524" s="175">
        <v>46105</v>
      </c>
      <c r="C524" s="171" t="s">
        <v>110</v>
      </c>
      <c r="D524" s="171" t="s">
        <v>24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2750</v>
      </c>
      <c r="J524" s="175">
        <v>46102</v>
      </c>
      <c r="K524" s="171" t="s">
        <v>113</v>
      </c>
      <c r="L524" s="171" t="s">
        <v>114</v>
      </c>
      <c r="M524" s="178">
        <v>0.43</v>
      </c>
      <c r="N524" s="176"/>
      <c r="O524" s="176">
        <v>40</v>
      </c>
      <c r="P524" s="179">
        <v>-140.75</v>
      </c>
    </row>
    <row r="525" spans="1:16" ht="19.5" hidden="1" customHeight="1">
      <c r="A525" s="171" t="s">
        <v>3528</v>
      </c>
      <c r="B525" s="175">
        <v>46105</v>
      </c>
      <c r="C525" s="171" t="s">
        <v>127</v>
      </c>
      <c r="D525" s="171" t="s">
        <v>128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2750</v>
      </c>
      <c r="J525" s="175">
        <v>46102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1285.17</v>
      </c>
    </row>
    <row r="526" spans="1:16" ht="19.5" hidden="1" customHeight="1">
      <c r="A526" s="171" t="s">
        <v>3528</v>
      </c>
      <c r="B526" s="175">
        <v>46105</v>
      </c>
      <c r="C526" s="171" t="s">
        <v>127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2750</v>
      </c>
      <c r="J526" s="175">
        <v>46102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12.85</v>
      </c>
    </row>
    <row r="527" spans="1:16" ht="19.5" hidden="1" customHeight="1">
      <c r="A527" s="171" t="s">
        <v>3528</v>
      </c>
      <c r="B527" s="175">
        <v>46105</v>
      </c>
      <c r="C527" s="171" t="s">
        <v>127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2750</v>
      </c>
      <c r="J527" s="175">
        <v>46102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1451.98</v>
      </c>
    </row>
    <row r="528" spans="1:16" ht="19.5" hidden="1" customHeight="1">
      <c r="A528" s="171" t="s">
        <v>3528</v>
      </c>
      <c r="B528" s="175">
        <v>46105</v>
      </c>
      <c r="C528" s="171" t="s">
        <v>131</v>
      </c>
      <c r="D528" s="171" t="s">
        <v>132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2750</v>
      </c>
      <c r="J528" s="175">
        <v>46102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-1182.5</v>
      </c>
    </row>
    <row r="529" spans="1:16" ht="19.5" hidden="1" customHeight="1">
      <c r="A529" s="171" t="s">
        <v>3528</v>
      </c>
      <c r="B529" s="175">
        <v>46105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2750</v>
      </c>
      <c r="J529" s="175">
        <v>46102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-10.6</v>
      </c>
    </row>
    <row r="530" spans="1:16" ht="19.5" hidden="1" customHeight="1">
      <c r="A530" s="171" t="s">
        <v>3529</v>
      </c>
      <c r="B530" s="175">
        <v>46105</v>
      </c>
      <c r="C530" s="171" t="s">
        <v>110</v>
      </c>
      <c r="D530" s="171" t="s">
        <v>24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2750</v>
      </c>
      <c r="J530" s="175">
        <v>46099</v>
      </c>
      <c r="K530" s="171" t="s">
        <v>113</v>
      </c>
      <c r="L530" s="171" t="s">
        <v>114</v>
      </c>
      <c r="M530" s="178">
        <v>0.43</v>
      </c>
      <c r="N530" s="176"/>
      <c r="O530" s="176">
        <v>40</v>
      </c>
      <c r="P530" s="179">
        <v>-140.75</v>
      </c>
    </row>
    <row r="531" spans="1:16" ht="19.5" hidden="1" customHeight="1">
      <c r="A531" s="171" t="s">
        <v>3529</v>
      </c>
      <c r="B531" s="175">
        <v>46105</v>
      </c>
      <c r="C531" s="171" t="s">
        <v>127</v>
      </c>
      <c r="D531" s="171" t="s">
        <v>128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2750</v>
      </c>
      <c r="J531" s="175">
        <v>46099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1359.85</v>
      </c>
    </row>
    <row r="532" spans="1:16" ht="19.5" hidden="1" customHeight="1">
      <c r="A532" s="171" t="s">
        <v>3529</v>
      </c>
      <c r="B532" s="175">
        <v>46105</v>
      </c>
      <c r="C532" s="171" t="s">
        <v>127</v>
      </c>
      <c r="D532" s="171" t="s">
        <v>129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2750</v>
      </c>
      <c r="J532" s="175">
        <v>46099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3529</v>
      </c>
      <c r="B533" s="175">
        <v>46105</v>
      </c>
      <c r="C533" s="171" t="s">
        <v>127</v>
      </c>
      <c r="D533" s="171" t="s">
        <v>130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2750</v>
      </c>
      <c r="J533" s="175">
        <v>46099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1390.15</v>
      </c>
    </row>
    <row r="534" spans="1:16" ht="19.5" hidden="1" customHeight="1">
      <c r="A534" s="171" t="s">
        <v>3529</v>
      </c>
      <c r="B534" s="175">
        <v>46105</v>
      </c>
      <c r="C534" s="171" t="s">
        <v>131</v>
      </c>
      <c r="D534" s="171" t="s">
        <v>132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2750</v>
      </c>
      <c r="J534" s="175">
        <v>46099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-1182.5</v>
      </c>
    </row>
    <row r="535" spans="1:16" ht="19.5" hidden="1" customHeight="1">
      <c r="A535" s="171" t="s">
        <v>3529</v>
      </c>
      <c r="B535" s="175">
        <v>46105</v>
      </c>
      <c r="C535" s="171" t="s">
        <v>2119</v>
      </c>
      <c r="D535" s="171" t="s">
        <v>116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2750</v>
      </c>
      <c r="J535" s="175">
        <v>46099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-7.47</v>
      </c>
    </row>
    <row r="536" spans="1:16" ht="19.5" hidden="1" customHeight="1">
      <c r="A536" s="171" t="s">
        <v>3528</v>
      </c>
      <c r="B536" s="175">
        <v>46105</v>
      </c>
      <c r="C536" s="171" t="s">
        <v>2119</v>
      </c>
      <c r="D536" s="171" t="s">
        <v>135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46102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-24.42</v>
      </c>
    </row>
    <row r="537" spans="1:16" ht="19.5" hidden="1" customHeight="1">
      <c r="A537" s="171" t="s">
        <v>3530</v>
      </c>
      <c r="B537" s="175">
        <v>46105</v>
      </c>
      <c r="C537" s="171" t="s">
        <v>2119</v>
      </c>
      <c r="D537" s="171" t="s">
        <v>135</v>
      </c>
      <c r="E537" s="171" t="s">
        <v>44</v>
      </c>
      <c r="F537" s="171" t="s">
        <v>213</v>
      </c>
      <c r="G537" s="171" t="s">
        <v>214</v>
      </c>
      <c r="H537" s="176">
        <v>1</v>
      </c>
      <c r="I537" s="177">
        <v>0</v>
      </c>
      <c r="J537" s="175">
        <v>46105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-25.03</v>
      </c>
    </row>
    <row r="538" spans="1:16" ht="19.5" hidden="1" customHeight="1">
      <c r="A538" s="171" t="s">
        <v>3531</v>
      </c>
      <c r="B538" s="175">
        <v>46105</v>
      </c>
      <c r="C538" s="171" t="s">
        <v>110</v>
      </c>
      <c r="D538" s="171" t="s">
        <v>24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46101</v>
      </c>
      <c r="K538" s="171" t="s">
        <v>113</v>
      </c>
      <c r="L538" s="171" t="s">
        <v>114</v>
      </c>
      <c r="M538" s="178">
        <v>0</v>
      </c>
      <c r="N538" s="176"/>
      <c r="O538" s="176">
        <v>40</v>
      </c>
      <c r="P538" s="179">
        <v>-46.77</v>
      </c>
    </row>
    <row r="539" spans="1:16" ht="19.5" hidden="1" customHeight="1">
      <c r="A539" s="171" t="s">
        <v>3531</v>
      </c>
      <c r="B539" s="175">
        <v>46105</v>
      </c>
      <c r="C539" s="171" t="s">
        <v>2119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46101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-6.87</v>
      </c>
    </row>
    <row r="540" spans="1:16" ht="19.5" customHeight="1">
      <c r="A540" s="171" t="s">
        <v>3532</v>
      </c>
      <c r="B540" s="175">
        <v>46105</v>
      </c>
      <c r="C540" s="171" t="s">
        <v>1315</v>
      </c>
      <c r="D540" s="171" t="s">
        <v>508</v>
      </c>
      <c r="E540" s="171" t="s">
        <v>41</v>
      </c>
      <c r="F540" s="171" t="s">
        <v>138</v>
      </c>
      <c r="G540" s="171" t="s">
        <v>112</v>
      </c>
      <c r="H540" s="176">
        <v>1</v>
      </c>
      <c r="I540" s="177">
        <v>0</v>
      </c>
      <c r="J540" s="175">
        <v>46103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-5</v>
      </c>
    </row>
    <row r="541" spans="1:16" ht="19.5" hidden="1" customHeight="1">
      <c r="A541" s="171" t="s">
        <v>3532</v>
      </c>
      <c r="B541" s="175">
        <v>46105</v>
      </c>
      <c r="C541" s="171" t="s">
        <v>2119</v>
      </c>
      <c r="D541" s="171" t="s">
        <v>510</v>
      </c>
      <c r="E541" s="171" t="s">
        <v>41</v>
      </c>
      <c r="F541" s="171" t="s">
        <v>138</v>
      </c>
      <c r="G541" s="171" t="s">
        <v>112</v>
      </c>
      <c r="H541" s="176">
        <v>1</v>
      </c>
      <c r="I541" s="177">
        <v>0</v>
      </c>
      <c r="J541" s="175">
        <v>46103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-10</v>
      </c>
    </row>
    <row r="542" spans="1:16" ht="19.5" hidden="1" customHeight="1">
      <c r="A542" s="171" t="s">
        <v>3531</v>
      </c>
      <c r="B542" s="175">
        <v>46105</v>
      </c>
      <c r="C542" s="171" t="s">
        <v>110</v>
      </c>
      <c r="D542" s="171" t="s">
        <v>117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46101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3531</v>
      </c>
      <c r="B543" s="175">
        <v>46105</v>
      </c>
      <c r="C543" s="171" t="s">
        <v>110</v>
      </c>
      <c r="D543" s="171" t="s">
        <v>118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46101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3531</v>
      </c>
      <c r="B544" s="175">
        <v>46105</v>
      </c>
      <c r="C544" s="171" t="s">
        <v>2119</v>
      </c>
      <c r="D544" s="171" t="s">
        <v>119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46101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3533</v>
      </c>
      <c r="B545" s="175">
        <v>46105</v>
      </c>
      <c r="C545" s="171" t="s">
        <v>110</v>
      </c>
      <c r="D545" s="171" t="s">
        <v>117</v>
      </c>
      <c r="E545" s="171" t="s">
        <v>46</v>
      </c>
      <c r="F545" s="171" t="s">
        <v>680</v>
      </c>
      <c r="G545" s="171" t="s">
        <v>112</v>
      </c>
      <c r="H545" s="176">
        <v>1</v>
      </c>
      <c r="I545" s="177">
        <v>0</v>
      </c>
      <c r="J545" s="175">
        <v>46098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3533</v>
      </c>
      <c r="B546" s="175">
        <v>46105</v>
      </c>
      <c r="C546" s="171" t="s">
        <v>110</v>
      </c>
      <c r="D546" s="171" t="s">
        <v>118</v>
      </c>
      <c r="E546" s="171" t="s">
        <v>46</v>
      </c>
      <c r="F546" s="171" t="s">
        <v>680</v>
      </c>
      <c r="G546" s="171" t="s">
        <v>112</v>
      </c>
      <c r="H546" s="176">
        <v>1</v>
      </c>
      <c r="I546" s="177">
        <v>0</v>
      </c>
      <c r="J546" s="175">
        <v>46098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3533</v>
      </c>
      <c r="B547" s="175">
        <v>46105</v>
      </c>
      <c r="C547" s="171" t="s">
        <v>110</v>
      </c>
      <c r="D547" s="171" t="s">
        <v>24</v>
      </c>
      <c r="E547" s="171" t="s">
        <v>46</v>
      </c>
      <c r="F547" s="171" t="s">
        <v>680</v>
      </c>
      <c r="G547" s="171" t="s">
        <v>112</v>
      </c>
      <c r="H547" s="176">
        <v>1</v>
      </c>
      <c r="I547" s="177">
        <v>0</v>
      </c>
      <c r="J547" s="175">
        <v>46098</v>
      </c>
      <c r="K547" s="171" t="s">
        <v>113</v>
      </c>
      <c r="L547" s="171" t="s">
        <v>114</v>
      </c>
      <c r="M547" s="178">
        <v>0</v>
      </c>
      <c r="N547" s="176"/>
      <c r="O547" s="176">
        <v>40</v>
      </c>
      <c r="P547" s="179">
        <v>-46.77</v>
      </c>
    </row>
    <row r="548" spans="1:16" ht="19.5" hidden="1" customHeight="1">
      <c r="A548" s="171" t="s">
        <v>3534</v>
      </c>
      <c r="B548" s="175">
        <v>46105</v>
      </c>
      <c r="C548" s="171" t="s">
        <v>2119</v>
      </c>
      <c r="D548" s="171" t="s">
        <v>135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46105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-24.71</v>
      </c>
    </row>
    <row r="549" spans="1:16" ht="19.5" hidden="1" customHeight="1">
      <c r="A549" s="171" t="s">
        <v>3398</v>
      </c>
      <c r="B549" s="175">
        <v>46105</v>
      </c>
      <c r="C549" s="171" t="s">
        <v>110</v>
      </c>
      <c r="D549" s="171" t="s">
        <v>24</v>
      </c>
      <c r="E549" s="171" t="s">
        <v>51</v>
      </c>
      <c r="F549" s="171" t="s">
        <v>227</v>
      </c>
      <c r="G549" s="171" t="s">
        <v>112</v>
      </c>
      <c r="H549" s="176">
        <v>1</v>
      </c>
      <c r="I549" s="177">
        <v>0</v>
      </c>
      <c r="J549" s="175">
        <v>46100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hidden="1" customHeight="1">
      <c r="A550" s="171" t="s">
        <v>3398</v>
      </c>
      <c r="B550" s="175">
        <v>46105</v>
      </c>
      <c r="C550" s="171" t="s">
        <v>2119</v>
      </c>
      <c r="D550" s="171" t="s">
        <v>116</v>
      </c>
      <c r="E550" s="171" t="s">
        <v>51</v>
      </c>
      <c r="F550" s="171" t="s">
        <v>227</v>
      </c>
      <c r="G550" s="171" t="s">
        <v>112</v>
      </c>
      <c r="H550" s="176">
        <v>1</v>
      </c>
      <c r="I550" s="177">
        <v>0</v>
      </c>
      <c r="J550" s="175">
        <v>46100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-7.91</v>
      </c>
    </row>
    <row r="551" spans="1:16" ht="19.5" hidden="1" customHeight="1">
      <c r="A551" s="171" t="s">
        <v>125</v>
      </c>
      <c r="B551" s="175">
        <v>46105</v>
      </c>
      <c r="C551" s="171" t="s">
        <v>151</v>
      </c>
      <c r="D551" s="171" t="s">
        <v>746</v>
      </c>
      <c r="E551" s="171" t="s">
        <v>125</v>
      </c>
      <c r="F551" s="171" t="s">
        <v>125</v>
      </c>
      <c r="G551" s="171" t="s">
        <v>125</v>
      </c>
      <c r="H551" s="176">
        <v>0</v>
      </c>
      <c r="I551" s="177">
        <v>0</v>
      </c>
      <c r="J551" s="175">
        <v>46105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-219.6</v>
      </c>
    </row>
    <row r="552" spans="1:16" ht="19.5" hidden="1" customHeight="1">
      <c r="A552" s="171" t="s">
        <v>3488</v>
      </c>
      <c r="B552" s="175">
        <v>46105</v>
      </c>
      <c r="C552" s="171" t="s">
        <v>151</v>
      </c>
      <c r="D552" s="171" t="s">
        <v>152</v>
      </c>
      <c r="E552" s="171" t="s">
        <v>125</v>
      </c>
      <c r="F552" s="171" t="s">
        <v>125</v>
      </c>
      <c r="G552" s="171" t="s">
        <v>125</v>
      </c>
      <c r="H552" s="176">
        <v>0</v>
      </c>
      <c r="I552" s="177">
        <v>0</v>
      </c>
      <c r="J552" s="175">
        <v>46105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-268.64999999999998</v>
      </c>
    </row>
    <row r="553" spans="1:16" ht="19.5" hidden="1" customHeight="1">
      <c r="A553" s="171" t="s">
        <v>1547</v>
      </c>
      <c r="B553" s="175">
        <v>46105</v>
      </c>
      <c r="C553" s="171" t="s">
        <v>151</v>
      </c>
      <c r="D553" s="171" t="s">
        <v>152</v>
      </c>
      <c r="E553" s="171" t="s">
        <v>125</v>
      </c>
      <c r="F553" s="171" t="s">
        <v>125</v>
      </c>
      <c r="G553" s="171" t="s">
        <v>125</v>
      </c>
      <c r="H553" s="176">
        <v>0</v>
      </c>
      <c r="I553" s="177">
        <v>0</v>
      </c>
      <c r="J553" s="175">
        <v>46105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-857.26</v>
      </c>
    </row>
    <row r="554" spans="1:16" ht="19.5" hidden="1" customHeight="1">
      <c r="A554" s="171" t="s">
        <v>150</v>
      </c>
      <c r="B554" s="175">
        <v>46105</v>
      </c>
      <c r="C554" s="171" t="s">
        <v>151</v>
      </c>
      <c r="D554" s="171" t="s">
        <v>152</v>
      </c>
      <c r="E554" s="171" t="s">
        <v>125</v>
      </c>
      <c r="F554" s="171" t="s">
        <v>125</v>
      </c>
      <c r="G554" s="171" t="s">
        <v>125</v>
      </c>
      <c r="H554" s="176">
        <v>0</v>
      </c>
      <c r="I554" s="177">
        <v>0</v>
      </c>
      <c r="J554" s="175">
        <v>46105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-1289.1600000000001</v>
      </c>
    </row>
    <row r="555" spans="1:16" ht="19.5" hidden="1" customHeight="1">
      <c r="A555" s="171" t="s">
        <v>155</v>
      </c>
      <c r="B555" s="175">
        <v>46105</v>
      </c>
      <c r="C555" s="171" t="s">
        <v>151</v>
      </c>
      <c r="D555" s="171" t="s">
        <v>156</v>
      </c>
      <c r="E555" s="171" t="s">
        <v>125</v>
      </c>
      <c r="F555" s="171" t="s">
        <v>125</v>
      </c>
      <c r="G555" s="171" t="s">
        <v>125</v>
      </c>
      <c r="H555" s="176">
        <v>0</v>
      </c>
      <c r="I555" s="177">
        <v>0</v>
      </c>
      <c r="J555" s="175">
        <v>46105</v>
      </c>
      <c r="K555" s="171" t="s">
        <v>125</v>
      </c>
      <c r="L555" s="171" t="s">
        <v>125</v>
      </c>
      <c r="M555" s="178">
        <v>0</v>
      </c>
      <c r="N555" s="176"/>
      <c r="O555" s="176"/>
      <c r="P555" s="179">
        <v>-6908.24</v>
      </c>
    </row>
    <row r="556" spans="1:16" ht="19.5" hidden="1" customHeight="1">
      <c r="A556" s="171" t="s">
        <v>3398</v>
      </c>
      <c r="B556" s="175">
        <v>46106</v>
      </c>
      <c r="C556" s="171" t="s">
        <v>110</v>
      </c>
      <c r="D556" s="171" t="s">
        <v>117</v>
      </c>
      <c r="E556" s="171" t="s">
        <v>51</v>
      </c>
      <c r="F556" s="171" t="s">
        <v>227</v>
      </c>
      <c r="G556" s="171" t="s">
        <v>112</v>
      </c>
      <c r="H556" s="176">
        <v>1</v>
      </c>
      <c r="I556" s="177">
        <v>0</v>
      </c>
      <c r="J556" s="175">
        <v>46100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3398</v>
      </c>
      <c r="B557" s="175">
        <v>46106</v>
      </c>
      <c r="C557" s="171" t="s">
        <v>110</v>
      </c>
      <c r="D557" s="171" t="s">
        <v>118</v>
      </c>
      <c r="E557" s="171" t="s">
        <v>51</v>
      </c>
      <c r="F557" s="171" t="s">
        <v>227</v>
      </c>
      <c r="G557" s="171" t="s">
        <v>112</v>
      </c>
      <c r="H557" s="176">
        <v>1</v>
      </c>
      <c r="I557" s="177">
        <v>0</v>
      </c>
      <c r="J557" s="175">
        <v>46100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hidden="1" customHeight="1">
      <c r="A558" s="171" t="s">
        <v>3398</v>
      </c>
      <c r="B558" s="175">
        <v>46106</v>
      </c>
      <c r="C558" s="171" t="s">
        <v>2119</v>
      </c>
      <c r="D558" s="171" t="s">
        <v>119</v>
      </c>
      <c r="E558" s="171" t="s">
        <v>51</v>
      </c>
      <c r="F558" s="171" t="s">
        <v>227</v>
      </c>
      <c r="G558" s="171" t="s">
        <v>112</v>
      </c>
      <c r="H558" s="176">
        <v>1</v>
      </c>
      <c r="I558" s="177">
        <v>0</v>
      </c>
      <c r="J558" s="175">
        <v>46100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3535</v>
      </c>
      <c r="B559" s="175">
        <v>46106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46100</v>
      </c>
      <c r="K559" s="171" t="s">
        <v>113</v>
      </c>
      <c r="L559" s="171" t="s">
        <v>114</v>
      </c>
      <c r="M559" s="178">
        <v>0</v>
      </c>
      <c r="N559" s="176"/>
      <c r="O559" s="176">
        <v>40</v>
      </c>
      <c r="P559" s="179">
        <v>-46.77</v>
      </c>
    </row>
    <row r="560" spans="1:16" ht="19.5" hidden="1" customHeight="1">
      <c r="A560" s="171" t="s">
        <v>3535</v>
      </c>
      <c r="B560" s="175">
        <v>46106</v>
      </c>
      <c r="C560" s="171" t="s">
        <v>2119</v>
      </c>
      <c r="D560" s="171" t="s">
        <v>116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46100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-5.33</v>
      </c>
    </row>
    <row r="561" spans="1:16" ht="19.5" hidden="1" customHeight="1">
      <c r="A561" s="171" t="s">
        <v>3535</v>
      </c>
      <c r="B561" s="175">
        <v>46106</v>
      </c>
      <c r="C561" s="171" t="s">
        <v>110</v>
      </c>
      <c r="D561" s="171" t="s">
        <v>117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46100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3535</v>
      </c>
      <c r="B562" s="175">
        <v>46106</v>
      </c>
      <c r="C562" s="171" t="s">
        <v>110</v>
      </c>
      <c r="D562" s="171" t="s">
        <v>118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46100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-46.77</v>
      </c>
    </row>
    <row r="563" spans="1:16" ht="19.5" hidden="1" customHeight="1">
      <c r="A563" s="171" t="s">
        <v>3535</v>
      </c>
      <c r="B563" s="175">
        <v>46106</v>
      </c>
      <c r="C563" s="171" t="s">
        <v>2119</v>
      </c>
      <c r="D563" s="171" t="s">
        <v>119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46100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3536</v>
      </c>
      <c r="B564" s="175">
        <v>46106</v>
      </c>
      <c r="C564" s="171" t="s">
        <v>110</v>
      </c>
      <c r="D564" s="171" t="s">
        <v>24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46098</v>
      </c>
      <c r="K564" s="171" t="s">
        <v>113</v>
      </c>
      <c r="L564" s="171" t="s">
        <v>114</v>
      </c>
      <c r="M564" s="178">
        <v>0</v>
      </c>
      <c r="N564" s="176"/>
      <c r="O564" s="176">
        <v>40</v>
      </c>
      <c r="P564" s="179">
        <v>-46.77</v>
      </c>
    </row>
    <row r="565" spans="1:16" ht="19.5" hidden="1" customHeight="1">
      <c r="A565" s="171" t="s">
        <v>3536</v>
      </c>
      <c r="B565" s="175">
        <v>46106</v>
      </c>
      <c r="C565" s="171" t="s">
        <v>110</v>
      </c>
      <c r="D565" s="171" t="s">
        <v>117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46098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0</v>
      </c>
    </row>
    <row r="566" spans="1:16" ht="19.5" hidden="1" customHeight="1">
      <c r="A566" s="171" t="s">
        <v>3536</v>
      </c>
      <c r="B566" s="175">
        <v>46106</v>
      </c>
      <c r="C566" s="171" t="s">
        <v>110</v>
      </c>
      <c r="D566" s="171" t="s">
        <v>118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46098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-46.77</v>
      </c>
    </row>
    <row r="567" spans="1:16" ht="19.5" hidden="1" customHeight="1">
      <c r="A567" s="171" t="s">
        <v>3536</v>
      </c>
      <c r="B567" s="175">
        <v>46106</v>
      </c>
      <c r="C567" s="171" t="s">
        <v>2119</v>
      </c>
      <c r="D567" s="171" t="s">
        <v>119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46098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-15</v>
      </c>
    </row>
    <row r="568" spans="1:16" ht="19.5" hidden="1" customHeight="1">
      <c r="A568" s="171" t="s">
        <v>3537</v>
      </c>
      <c r="B568" s="175">
        <v>46106</v>
      </c>
      <c r="C568" s="171" t="s">
        <v>110</v>
      </c>
      <c r="D568" s="171" t="s">
        <v>117</v>
      </c>
      <c r="E568" s="171" t="s">
        <v>42</v>
      </c>
      <c r="F568" s="171" t="s">
        <v>248</v>
      </c>
      <c r="G568" s="171" t="s">
        <v>112</v>
      </c>
      <c r="H568" s="176">
        <v>1</v>
      </c>
      <c r="I568" s="177">
        <v>0</v>
      </c>
      <c r="J568" s="175">
        <v>46100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3537</v>
      </c>
      <c r="B569" s="175">
        <v>46106</v>
      </c>
      <c r="C569" s="171" t="s">
        <v>110</v>
      </c>
      <c r="D569" s="171" t="s">
        <v>118</v>
      </c>
      <c r="E569" s="171" t="s">
        <v>42</v>
      </c>
      <c r="F569" s="171" t="s">
        <v>248</v>
      </c>
      <c r="G569" s="171" t="s">
        <v>112</v>
      </c>
      <c r="H569" s="176">
        <v>1</v>
      </c>
      <c r="I569" s="177">
        <v>0</v>
      </c>
      <c r="J569" s="175">
        <v>46100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3537</v>
      </c>
      <c r="B570" s="175">
        <v>46106</v>
      </c>
      <c r="C570" s="171" t="s">
        <v>2119</v>
      </c>
      <c r="D570" s="171" t="s">
        <v>119</v>
      </c>
      <c r="E570" s="171" t="s">
        <v>42</v>
      </c>
      <c r="F570" s="171" t="s">
        <v>248</v>
      </c>
      <c r="G570" s="171" t="s">
        <v>112</v>
      </c>
      <c r="H570" s="176">
        <v>1</v>
      </c>
      <c r="I570" s="177">
        <v>0</v>
      </c>
      <c r="J570" s="175">
        <v>46100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3537</v>
      </c>
      <c r="B571" s="175">
        <v>46106</v>
      </c>
      <c r="C571" s="171" t="s">
        <v>110</v>
      </c>
      <c r="D571" s="171" t="s">
        <v>24</v>
      </c>
      <c r="E571" s="171" t="s">
        <v>42</v>
      </c>
      <c r="F571" s="171" t="s">
        <v>248</v>
      </c>
      <c r="G571" s="171" t="s">
        <v>112</v>
      </c>
      <c r="H571" s="176">
        <v>1</v>
      </c>
      <c r="I571" s="177">
        <v>0</v>
      </c>
      <c r="J571" s="175">
        <v>46100</v>
      </c>
      <c r="K571" s="171" t="s">
        <v>113</v>
      </c>
      <c r="L571" s="171" t="s">
        <v>114</v>
      </c>
      <c r="M571" s="178">
        <v>0</v>
      </c>
      <c r="N571" s="176"/>
      <c r="O571" s="176">
        <v>40</v>
      </c>
      <c r="P571" s="179">
        <v>-46.77</v>
      </c>
    </row>
    <row r="572" spans="1:16" ht="19.5" hidden="1" customHeight="1">
      <c r="A572" s="171" t="s">
        <v>3537</v>
      </c>
      <c r="B572" s="175">
        <v>46106</v>
      </c>
      <c r="C572" s="171" t="s">
        <v>2119</v>
      </c>
      <c r="D572" s="171" t="s">
        <v>116</v>
      </c>
      <c r="E572" s="171" t="s">
        <v>42</v>
      </c>
      <c r="F572" s="171" t="s">
        <v>248</v>
      </c>
      <c r="G572" s="171" t="s">
        <v>112</v>
      </c>
      <c r="H572" s="176">
        <v>1</v>
      </c>
      <c r="I572" s="177">
        <v>0</v>
      </c>
      <c r="J572" s="175">
        <v>46100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-8.25</v>
      </c>
    </row>
    <row r="573" spans="1:16" ht="19.5" hidden="1" customHeight="1">
      <c r="A573" s="171" t="s">
        <v>3538</v>
      </c>
      <c r="B573" s="175">
        <v>46106</v>
      </c>
      <c r="C573" s="171" t="s">
        <v>110</v>
      </c>
      <c r="D573" s="171" t="s">
        <v>117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46094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3538</v>
      </c>
      <c r="B574" s="175">
        <v>46106</v>
      </c>
      <c r="C574" s="171" t="s">
        <v>110</v>
      </c>
      <c r="D574" s="171" t="s">
        <v>118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46094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-46.77</v>
      </c>
    </row>
    <row r="575" spans="1:16" ht="19.5" hidden="1" customHeight="1">
      <c r="A575" s="171" t="s">
        <v>3538</v>
      </c>
      <c r="B575" s="175">
        <v>46106</v>
      </c>
      <c r="C575" s="171" t="s">
        <v>2119</v>
      </c>
      <c r="D575" s="171" t="s">
        <v>119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46094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3538</v>
      </c>
      <c r="B576" s="175">
        <v>46106</v>
      </c>
      <c r="C576" s="171" t="s">
        <v>110</v>
      </c>
      <c r="D576" s="171" t="s">
        <v>24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46094</v>
      </c>
      <c r="K576" s="171" t="s">
        <v>113</v>
      </c>
      <c r="L576" s="171" t="s">
        <v>114</v>
      </c>
      <c r="M576" s="178">
        <v>0</v>
      </c>
      <c r="N576" s="176"/>
      <c r="O576" s="176">
        <v>40</v>
      </c>
      <c r="P576" s="179">
        <v>-46.77</v>
      </c>
    </row>
    <row r="577" spans="1:16" ht="19.5" hidden="1" customHeight="1">
      <c r="A577" s="171" t="s">
        <v>3538</v>
      </c>
      <c r="B577" s="175">
        <v>46106</v>
      </c>
      <c r="C577" s="171" t="s">
        <v>2119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-18.36</v>
      </c>
    </row>
    <row r="578" spans="1:16" ht="19.5" hidden="1" customHeight="1">
      <c r="A578" s="171" t="s">
        <v>3539</v>
      </c>
      <c r="B578" s="175">
        <v>46106</v>
      </c>
      <c r="C578" s="171" t="s">
        <v>110</v>
      </c>
      <c r="D578" s="171" t="s">
        <v>24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46100</v>
      </c>
      <c r="K578" s="171" t="s">
        <v>113</v>
      </c>
      <c r="L578" s="171" t="s">
        <v>114</v>
      </c>
      <c r="M578" s="178">
        <v>0</v>
      </c>
      <c r="N578" s="176"/>
      <c r="O578" s="176">
        <v>40</v>
      </c>
      <c r="P578" s="179">
        <v>-46.77</v>
      </c>
    </row>
    <row r="579" spans="1:16" ht="19.5" hidden="1" customHeight="1">
      <c r="A579" s="171" t="s">
        <v>3539</v>
      </c>
      <c r="B579" s="175">
        <v>46106</v>
      </c>
      <c r="C579" s="171" t="s">
        <v>2119</v>
      </c>
      <c r="D579" s="171" t="s">
        <v>116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46100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-6.43</v>
      </c>
    </row>
    <row r="580" spans="1:16" ht="19.5" hidden="1" customHeight="1">
      <c r="A580" s="171" t="s">
        <v>3540</v>
      </c>
      <c r="B580" s="175">
        <v>46106</v>
      </c>
      <c r="C580" s="171" t="s">
        <v>110</v>
      </c>
      <c r="D580" s="171" t="s">
        <v>117</v>
      </c>
      <c r="E580" s="171" t="s">
        <v>45</v>
      </c>
      <c r="F580" s="171" t="s">
        <v>162</v>
      </c>
      <c r="G580" s="171" t="s">
        <v>163</v>
      </c>
      <c r="H580" s="176">
        <v>1</v>
      </c>
      <c r="I580" s="177">
        <v>0</v>
      </c>
      <c r="J580" s="175">
        <v>46102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0</v>
      </c>
    </row>
    <row r="581" spans="1:16" ht="19.5" hidden="1" customHeight="1">
      <c r="A581" s="171" t="s">
        <v>3540</v>
      </c>
      <c r="B581" s="175">
        <v>46106</v>
      </c>
      <c r="C581" s="171" t="s">
        <v>110</v>
      </c>
      <c r="D581" s="171" t="s">
        <v>118</v>
      </c>
      <c r="E581" s="171" t="s">
        <v>45</v>
      </c>
      <c r="F581" s="171" t="s">
        <v>162</v>
      </c>
      <c r="G581" s="171" t="s">
        <v>163</v>
      </c>
      <c r="H581" s="176">
        <v>1</v>
      </c>
      <c r="I581" s="177">
        <v>0</v>
      </c>
      <c r="J581" s="175">
        <v>46102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-46.77</v>
      </c>
    </row>
    <row r="582" spans="1:16" ht="19.5" hidden="1" customHeight="1">
      <c r="A582" s="171" t="s">
        <v>3540</v>
      </c>
      <c r="B582" s="175">
        <v>46106</v>
      </c>
      <c r="C582" s="171" t="s">
        <v>2119</v>
      </c>
      <c r="D582" s="171" t="s">
        <v>119</v>
      </c>
      <c r="E582" s="171" t="s">
        <v>45</v>
      </c>
      <c r="F582" s="171" t="s">
        <v>162</v>
      </c>
      <c r="G582" s="171" t="s">
        <v>163</v>
      </c>
      <c r="H582" s="176">
        <v>1</v>
      </c>
      <c r="I582" s="177">
        <v>0</v>
      </c>
      <c r="J582" s="175">
        <v>46102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-15</v>
      </c>
    </row>
    <row r="583" spans="1:16" ht="19.5" hidden="1" customHeight="1">
      <c r="A583" s="171" t="s">
        <v>3539</v>
      </c>
      <c r="B583" s="175">
        <v>46106</v>
      </c>
      <c r="C583" s="171" t="s">
        <v>110</v>
      </c>
      <c r="D583" s="171" t="s">
        <v>117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46100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0</v>
      </c>
    </row>
    <row r="584" spans="1:16" ht="19.5" hidden="1" customHeight="1">
      <c r="A584" s="171" t="s">
        <v>3539</v>
      </c>
      <c r="B584" s="175">
        <v>46106</v>
      </c>
      <c r="C584" s="171" t="s">
        <v>110</v>
      </c>
      <c r="D584" s="171" t="s">
        <v>118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46100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-46.77</v>
      </c>
    </row>
    <row r="585" spans="1:16" ht="19.5" hidden="1" customHeight="1">
      <c r="A585" s="171" t="s">
        <v>3539</v>
      </c>
      <c r="B585" s="175">
        <v>46106</v>
      </c>
      <c r="C585" s="171" t="s">
        <v>2119</v>
      </c>
      <c r="D585" s="171" t="s">
        <v>119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46100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-15</v>
      </c>
    </row>
    <row r="586" spans="1:16" ht="19.5" hidden="1" customHeight="1">
      <c r="A586" s="171" t="s">
        <v>3540</v>
      </c>
      <c r="B586" s="175">
        <v>46106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0</v>
      </c>
      <c r="J586" s="175">
        <v>46102</v>
      </c>
      <c r="K586" s="171" t="s">
        <v>113</v>
      </c>
      <c r="L586" s="171" t="s">
        <v>114</v>
      </c>
      <c r="M586" s="178">
        <v>0</v>
      </c>
      <c r="N586" s="176"/>
      <c r="O586" s="176">
        <v>40</v>
      </c>
      <c r="P586" s="179">
        <v>-46.77</v>
      </c>
    </row>
    <row r="587" spans="1:16" ht="19.5" hidden="1" customHeight="1">
      <c r="A587" s="171" t="s">
        <v>3540</v>
      </c>
      <c r="B587" s="175">
        <v>46106</v>
      </c>
      <c r="C587" s="171" t="s">
        <v>2119</v>
      </c>
      <c r="D587" s="171" t="s">
        <v>116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46102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-16.22</v>
      </c>
    </row>
    <row r="588" spans="1:16" ht="19.5" hidden="1" customHeight="1">
      <c r="A588" s="171" t="s">
        <v>3541</v>
      </c>
      <c r="B588" s="175">
        <v>46106</v>
      </c>
      <c r="C588" s="171" t="s">
        <v>110</v>
      </c>
      <c r="D588" s="171" t="s">
        <v>117</v>
      </c>
      <c r="E588" s="171" t="s">
        <v>39</v>
      </c>
      <c r="F588" s="171" t="s">
        <v>141</v>
      </c>
      <c r="G588" s="171" t="s">
        <v>112</v>
      </c>
      <c r="H588" s="176">
        <v>1</v>
      </c>
      <c r="I588" s="177">
        <v>0</v>
      </c>
      <c r="J588" s="175">
        <v>46100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hidden="1" customHeight="1">
      <c r="A589" s="171" t="s">
        <v>3541</v>
      </c>
      <c r="B589" s="175">
        <v>46106</v>
      </c>
      <c r="C589" s="171" t="s">
        <v>110</v>
      </c>
      <c r="D589" s="171" t="s">
        <v>118</v>
      </c>
      <c r="E589" s="171" t="s">
        <v>39</v>
      </c>
      <c r="F589" s="171" t="s">
        <v>141</v>
      </c>
      <c r="G589" s="171" t="s">
        <v>112</v>
      </c>
      <c r="H589" s="176">
        <v>1</v>
      </c>
      <c r="I589" s="177">
        <v>0</v>
      </c>
      <c r="J589" s="175">
        <v>46100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hidden="1" customHeight="1">
      <c r="A590" s="171" t="s">
        <v>3541</v>
      </c>
      <c r="B590" s="175">
        <v>46106</v>
      </c>
      <c r="C590" s="171" t="s">
        <v>110</v>
      </c>
      <c r="D590" s="171" t="s">
        <v>24</v>
      </c>
      <c r="E590" s="171" t="s">
        <v>39</v>
      </c>
      <c r="F590" s="171" t="s">
        <v>141</v>
      </c>
      <c r="G590" s="171" t="s">
        <v>112</v>
      </c>
      <c r="H590" s="176">
        <v>1</v>
      </c>
      <c r="I590" s="177">
        <v>0</v>
      </c>
      <c r="J590" s="175">
        <v>46100</v>
      </c>
      <c r="K590" s="171" t="s">
        <v>113</v>
      </c>
      <c r="L590" s="171" t="s">
        <v>114</v>
      </c>
      <c r="M590" s="178">
        <v>0</v>
      </c>
      <c r="N590" s="176"/>
      <c r="O590" s="176">
        <v>40</v>
      </c>
      <c r="P590" s="179">
        <v>-46.77</v>
      </c>
    </row>
    <row r="591" spans="1:16" ht="19.5" customHeight="1">
      <c r="A591" s="171" t="s">
        <v>3542</v>
      </c>
      <c r="B591" s="175">
        <v>46106</v>
      </c>
      <c r="C591" s="171" t="s">
        <v>1315</v>
      </c>
      <c r="D591" s="171" t="s">
        <v>508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46099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-5</v>
      </c>
    </row>
    <row r="592" spans="1:16" ht="19.5" hidden="1" customHeight="1">
      <c r="A592" s="171" t="s">
        <v>3542</v>
      </c>
      <c r="B592" s="175">
        <v>46106</v>
      </c>
      <c r="C592" s="171" t="s">
        <v>2119</v>
      </c>
      <c r="D592" s="171" t="s">
        <v>510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46099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-10</v>
      </c>
    </row>
    <row r="593" spans="1:16" ht="19.5" hidden="1" customHeight="1">
      <c r="A593" s="171" t="s">
        <v>3543</v>
      </c>
      <c r="B593" s="175">
        <v>46106</v>
      </c>
      <c r="C593" s="171" t="s">
        <v>2119</v>
      </c>
      <c r="D593" s="171" t="s">
        <v>135</v>
      </c>
      <c r="E593" s="171" t="s">
        <v>61</v>
      </c>
      <c r="F593" s="171" t="s">
        <v>776</v>
      </c>
      <c r="G593" s="171" t="s">
        <v>177</v>
      </c>
      <c r="H593" s="176">
        <v>1</v>
      </c>
      <c r="I593" s="177">
        <v>0</v>
      </c>
      <c r="J593" s="175">
        <v>46106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-23.8</v>
      </c>
    </row>
    <row r="594" spans="1:16" ht="19.5" hidden="1" customHeight="1">
      <c r="A594" s="171" t="s">
        <v>3544</v>
      </c>
      <c r="B594" s="175">
        <v>46106</v>
      </c>
      <c r="C594" s="171" t="s">
        <v>110</v>
      </c>
      <c r="D594" s="171" t="s">
        <v>24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0</v>
      </c>
      <c r="J594" s="175">
        <v>46103</v>
      </c>
      <c r="K594" s="171" t="s">
        <v>113</v>
      </c>
      <c r="L594" s="171" t="s">
        <v>114</v>
      </c>
      <c r="M594" s="178">
        <v>0</v>
      </c>
      <c r="N594" s="176"/>
      <c r="O594" s="176">
        <v>41</v>
      </c>
      <c r="P594" s="179">
        <v>-46.77</v>
      </c>
    </row>
    <row r="595" spans="1:16" ht="19.5" hidden="1" customHeight="1">
      <c r="A595" s="171" t="s">
        <v>3544</v>
      </c>
      <c r="B595" s="175">
        <v>46106</v>
      </c>
      <c r="C595" s="171" t="s">
        <v>2119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0</v>
      </c>
      <c r="J595" s="175">
        <v>46103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-9.9</v>
      </c>
    </row>
    <row r="596" spans="1:16" ht="19.5" hidden="1" customHeight="1">
      <c r="A596" s="171" t="s">
        <v>3544</v>
      </c>
      <c r="B596" s="175">
        <v>46106</v>
      </c>
      <c r="C596" s="171" t="s">
        <v>110</v>
      </c>
      <c r="D596" s="171" t="s">
        <v>117</v>
      </c>
      <c r="E596" s="171" t="s">
        <v>44</v>
      </c>
      <c r="F596" s="171" t="s">
        <v>213</v>
      </c>
      <c r="G596" s="171" t="s">
        <v>214</v>
      </c>
      <c r="H596" s="176">
        <v>1</v>
      </c>
      <c r="I596" s="177">
        <v>0</v>
      </c>
      <c r="J596" s="175">
        <v>46103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hidden="1" customHeight="1">
      <c r="A597" s="171" t="s">
        <v>3544</v>
      </c>
      <c r="B597" s="175">
        <v>46106</v>
      </c>
      <c r="C597" s="171" t="s">
        <v>110</v>
      </c>
      <c r="D597" s="171" t="s">
        <v>118</v>
      </c>
      <c r="E597" s="171" t="s">
        <v>44</v>
      </c>
      <c r="F597" s="171" t="s">
        <v>213</v>
      </c>
      <c r="G597" s="171" t="s">
        <v>214</v>
      </c>
      <c r="H597" s="176">
        <v>1</v>
      </c>
      <c r="I597" s="177">
        <v>0</v>
      </c>
      <c r="J597" s="175">
        <v>46103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-46.77</v>
      </c>
    </row>
    <row r="598" spans="1:16" ht="19.5" hidden="1" customHeight="1">
      <c r="A598" s="171" t="s">
        <v>3544</v>
      </c>
      <c r="B598" s="175">
        <v>46106</v>
      </c>
      <c r="C598" s="171" t="s">
        <v>2119</v>
      </c>
      <c r="D598" s="171" t="s">
        <v>119</v>
      </c>
      <c r="E598" s="171" t="s">
        <v>44</v>
      </c>
      <c r="F598" s="171" t="s">
        <v>213</v>
      </c>
      <c r="G598" s="171" t="s">
        <v>214</v>
      </c>
      <c r="H598" s="176">
        <v>1</v>
      </c>
      <c r="I598" s="177">
        <v>0</v>
      </c>
      <c r="J598" s="175">
        <v>46103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hidden="1" customHeight="1">
      <c r="A599" s="171" t="s">
        <v>3545</v>
      </c>
      <c r="B599" s="175">
        <v>46106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0</v>
      </c>
      <c r="J599" s="175">
        <v>46100</v>
      </c>
      <c r="K599" s="171" t="s">
        <v>113</v>
      </c>
      <c r="L599" s="171" t="s">
        <v>114</v>
      </c>
      <c r="M599" s="178">
        <v>0</v>
      </c>
      <c r="N599" s="176"/>
      <c r="O599" s="176">
        <v>40</v>
      </c>
      <c r="P599" s="179">
        <v>-46.77</v>
      </c>
    </row>
    <row r="600" spans="1:16" ht="19.5" hidden="1" customHeight="1">
      <c r="A600" s="171" t="s">
        <v>3545</v>
      </c>
      <c r="B600" s="175">
        <v>46106</v>
      </c>
      <c r="C600" s="171" t="s">
        <v>2119</v>
      </c>
      <c r="D600" s="171" t="s">
        <v>116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0</v>
      </c>
      <c r="J600" s="175">
        <v>46100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-5.14</v>
      </c>
    </row>
    <row r="601" spans="1:16" ht="19.5" hidden="1" customHeight="1">
      <c r="A601" s="171" t="s">
        <v>3545</v>
      </c>
      <c r="B601" s="175">
        <v>46106</v>
      </c>
      <c r="C601" s="171" t="s">
        <v>110</v>
      </c>
      <c r="D601" s="171" t="s">
        <v>117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0</v>
      </c>
      <c r="J601" s="175">
        <v>46100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hidden="1" customHeight="1">
      <c r="A602" s="171" t="s">
        <v>3545</v>
      </c>
      <c r="B602" s="175">
        <v>46106</v>
      </c>
      <c r="C602" s="171" t="s">
        <v>110</v>
      </c>
      <c r="D602" s="171" t="s">
        <v>118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46100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-46.77</v>
      </c>
    </row>
    <row r="603" spans="1:16" ht="19.5" hidden="1" customHeight="1">
      <c r="A603" s="171" t="s">
        <v>3545</v>
      </c>
      <c r="B603" s="175">
        <v>46106</v>
      </c>
      <c r="C603" s="171" t="s">
        <v>2119</v>
      </c>
      <c r="D603" s="171" t="s">
        <v>119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46100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hidden="1" customHeight="1">
      <c r="A604" s="171" t="s">
        <v>3546</v>
      </c>
      <c r="B604" s="175">
        <v>46106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46103</v>
      </c>
      <c r="K604" s="171" t="s">
        <v>113</v>
      </c>
      <c r="L604" s="171" t="s">
        <v>114</v>
      </c>
      <c r="M604" s="178">
        <v>0</v>
      </c>
      <c r="N604" s="176"/>
      <c r="O604" s="176">
        <v>41</v>
      </c>
      <c r="P604" s="179">
        <v>-46.77</v>
      </c>
    </row>
    <row r="605" spans="1:16" ht="19.5" hidden="1" customHeight="1">
      <c r="A605" s="171" t="s">
        <v>3546</v>
      </c>
      <c r="B605" s="175">
        <v>46106</v>
      </c>
      <c r="C605" s="171" t="s">
        <v>2119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46103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-9.9</v>
      </c>
    </row>
    <row r="606" spans="1:16" ht="19.5" hidden="1" customHeight="1">
      <c r="A606" s="171" t="s">
        <v>3546</v>
      </c>
      <c r="B606" s="175">
        <v>46106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46103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3546</v>
      </c>
      <c r="B607" s="175">
        <v>46106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46103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hidden="1" customHeight="1">
      <c r="A608" s="171" t="s">
        <v>3546</v>
      </c>
      <c r="B608" s="175">
        <v>46106</v>
      </c>
      <c r="C608" s="171" t="s">
        <v>2119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46103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3547</v>
      </c>
      <c r="B609" s="175">
        <v>46106</v>
      </c>
      <c r="C609" s="171" t="s">
        <v>110</v>
      </c>
      <c r="D609" s="171" t="s">
        <v>24</v>
      </c>
      <c r="E609" s="171" t="s">
        <v>45</v>
      </c>
      <c r="F609" s="171" t="s">
        <v>162</v>
      </c>
      <c r="G609" s="171" t="s">
        <v>163</v>
      </c>
      <c r="H609" s="176">
        <v>1</v>
      </c>
      <c r="I609" s="177">
        <v>0</v>
      </c>
      <c r="J609" s="175">
        <v>46093</v>
      </c>
      <c r="K609" s="171" t="s">
        <v>113</v>
      </c>
      <c r="L609" s="171" t="s">
        <v>114</v>
      </c>
      <c r="M609" s="178">
        <v>0</v>
      </c>
      <c r="N609" s="176"/>
      <c r="O609" s="176">
        <v>40</v>
      </c>
      <c r="P609" s="179">
        <v>-46.77</v>
      </c>
    </row>
    <row r="610" spans="1:16" ht="19.5" hidden="1" customHeight="1">
      <c r="A610" s="171" t="s">
        <v>3547</v>
      </c>
      <c r="B610" s="175">
        <v>46106</v>
      </c>
      <c r="C610" s="171" t="s">
        <v>2119</v>
      </c>
      <c r="D610" s="171" t="s">
        <v>116</v>
      </c>
      <c r="E610" s="171" t="s">
        <v>45</v>
      </c>
      <c r="F610" s="171" t="s">
        <v>162</v>
      </c>
      <c r="G610" s="171" t="s">
        <v>163</v>
      </c>
      <c r="H610" s="176">
        <v>1</v>
      </c>
      <c r="I610" s="177">
        <v>0</v>
      </c>
      <c r="J610" s="175">
        <v>46093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-9.58</v>
      </c>
    </row>
    <row r="611" spans="1:16" ht="19.5" hidden="1" customHeight="1">
      <c r="A611" s="171" t="s">
        <v>3547</v>
      </c>
      <c r="B611" s="175">
        <v>46106</v>
      </c>
      <c r="C611" s="171" t="s">
        <v>110</v>
      </c>
      <c r="D611" s="171" t="s">
        <v>117</v>
      </c>
      <c r="E611" s="171" t="s">
        <v>45</v>
      </c>
      <c r="F611" s="171" t="s">
        <v>162</v>
      </c>
      <c r="G611" s="171" t="s">
        <v>163</v>
      </c>
      <c r="H611" s="176">
        <v>1</v>
      </c>
      <c r="I611" s="177">
        <v>0</v>
      </c>
      <c r="J611" s="175">
        <v>46093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0</v>
      </c>
    </row>
    <row r="612" spans="1:16" ht="19.5" hidden="1" customHeight="1">
      <c r="A612" s="171" t="s">
        <v>3547</v>
      </c>
      <c r="B612" s="175">
        <v>46106</v>
      </c>
      <c r="C612" s="171" t="s">
        <v>110</v>
      </c>
      <c r="D612" s="171" t="s">
        <v>118</v>
      </c>
      <c r="E612" s="171" t="s">
        <v>45</v>
      </c>
      <c r="F612" s="171" t="s">
        <v>162</v>
      </c>
      <c r="G612" s="171" t="s">
        <v>163</v>
      </c>
      <c r="H612" s="176">
        <v>1</v>
      </c>
      <c r="I612" s="177">
        <v>0</v>
      </c>
      <c r="J612" s="175">
        <v>46093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-46.77</v>
      </c>
    </row>
    <row r="613" spans="1:16" ht="19.5" hidden="1" customHeight="1">
      <c r="A613" s="171" t="s">
        <v>3547</v>
      </c>
      <c r="B613" s="175">
        <v>46106</v>
      </c>
      <c r="C613" s="171" t="s">
        <v>2119</v>
      </c>
      <c r="D613" s="171" t="s">
        <v>119</v>
      </c>
      <c r="E613" s="171" t="s">
        <v>45</v>
      </c>
      <c r="F613" s="171" t="s">
        <v>162</v>
      </c>
      <c r="G613" s="171" t="s">
        <v>163</v>
      </c>
      <c r="H613" s="176">
        <v>1</v>
      </c>
      <c r="I613" s="177">
        <v>0</v>
      </c>
      <c r="J613" s="175">
        <v>46093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-15</v>
      </c>
    </row>
    <row r="614" spans="1:16" ht="19.5" hidden="1" customHeight="1">
      <c r="A614" s="171" t="s">
        <v>3548</v>
      </c>
      <c r="B614" s="175">
        <v>46106</v>
      </c>
      <c r="C614" s="171" t="s">
        <v>2119</v>
      </c>
      <c r="D614" s="171" t="s">
        <v>135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46106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-8.42</v>
      </c>
    </row>
    <row r="615" spans="1:16" ht="19.5" hidden="1" customHeight="1">
      <c r="A615" s="171" t="s">
        <v>3549</v>
      </c>
      <c r="B615" s="175">
        <v>46106</v>
      </c>
      <c r="C615" s="171" t="s">
        <v>110</v>
      </c>
      <c r="D615" s="171" t="s">
        <v>24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>
        <v>40</v>
      </c>
      <c r="P615" s="179">
        <v>-46.77</v>
      </c>
    </row>
    <row r="616" spans="1:16" ht="19.5" hidden="1" customHeight="1">
      <c r="A616" s="171" t="s">
        <v>3549</v>
      </c>
      <c r="B616" s="175">
        <v>46106</v>
      </c>
      <c r="C616" s="171" t="s">
        <v>2119</v>
      </c>
      <c r="D616" s="171" t="s">
        <v>116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46095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-17.079999999999998</v>
      </c>
    </row>
    <row r="617" spans="1:16" ht="19.5" hidden="1" customHeight="1">
      <c r="A617" s="171" t="s">
        <v>3549</v>
      </c>
      <c r="B617" s="175">
        <v>46106</v>
      </c>
      <c r="C617" s="171" t="s">
        <v>110</v>
      </c>
      <c r="D617" s="171" t="s">
        <v>117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46095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hidden="1" customHeight="1">
      <c r="A618" s="171" t="s">
        <v>3549</v>
      </c>
      <c r="B618" s="175">
        <v>46106</v>
      </c>
      <c r="C618" s="171" t="s">
        <v>110</v>
      </c>
      <c r="D618" s="171" t="s">
        <v>118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46095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-46.77</v>
      </c>
    </row>
    <row r="619" spans="1:16" ht="19.5" hidden="1" customHeight="1">
      <c r="A619" s="171" t="s">
        <v>3549</v>
      </c>
      <c r="B619" s="175">
        <v>46106</v>
      </c>
      <c r="C619" s="171" t="s">
        <v>2119</v>
      </c>
      <c r="D619" s="171" t="s">
        <v>119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46095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-15</v>
      </c>
    </row>
    <row r="620" spans="1:16" ht="19.5" hidden="1" customHeight="1">
      <c r="A620" s="171" t="s">
        <v>3550</v>
      </c>
      <c r="B620" s="175">
        <v>46106</v>
      </c>
      <c r="C620" s="171" t="s">
        <v>2119</v>
      </c>
      <c r="D620" s="171" t="s">
        <v>135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46106</v>
      </c>
      <c r="K620" s="171" t="s">
        <v>125</v>
      </c>
      <c r="L620" s="171" t="s">
        <v>125</v>
      </c>
      <c r="M620" s="178">
        <v>0</v>
      </c>
      <c r="N620" s="176"/>
      <c r="O620" s="176"/>
      <c r="P620" s="179">
        <v>-22.58</v>
      </c>
    </row>
    <row r="621" spans="1:16" ht="19.5" hidden="1" customHeight="1">
      <c r="A621" s="171" t="s">
        <v>3551</v>
      </c>
      <c r="B621" s="175">
        <v>46106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2750</v>
      </c>
      <c r="J621" s="175">
        <v>46103</v>
      </c>
      <c r="K621" s="171" t="s">
        <v>113</v>
      </c>
      <c r="L621" s="171" t="s">
        <v>114</v>
      </c>
      <c r="M621" s="178">
        <v>0.43</v>
      </c>
      <c r="N621" s="176"/>
      <c r="O621" s="176">
        <v>41</v>
      </c>
      <c r="P621" s="179">
        <v>-146.28</v>
      </c>
    </row>
    <row r="622" spans="1:16" ht="19.5" hidden="1" customHeight="1">
      <c r="A622" s="171" t="s">
        <v>3551</v>
      </c>
      <c r="B622" s="175">
        <v>46106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2750</v>
      </c>
      <c r="J622" s="175">
        <v>46103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1399.05</v>
      </c>
    </row>
    <row r="623" spans="1:16" ht="19.5" hidden="1" customHeight="1">
      <c r="A623" s="171" t="s">
        <v>3551</v>
      </c>
      <c r="B623" s="175">
        <v>46106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2750</v>
      </c>
      <c r="J623" s="175">
        <v>46103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13.99</v>
      </c>
    </row>
    <row r="624" spans="1:16" ht="19.5" hidden="1" customHeight="1">
      <c r="A624" s="171" t="s">
        <v>3551</v>
      </c>
      <c r="B624" s="175">
        <v>46106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2750</v>
      </c>
      <c r="J624" s="175">
        <v>46103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1336.96</v>
      </c>
    </row>
    <row r="625" spans="1:16" ht="19.5" hidden="1" customHeight="1">
      <c r="A625" s="171" t="s">
        <v>3551</v>
      </c>
      <c r="B625" s="175">
        <v>46106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2750</v>
      </c>
      <c r="J625" s="175">
        <v>46103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-1182.5</v>
      </c>
    </row>
    <row r="626" spans="1:16" ht="19.5" hidden="1" customHeight="1">
      <c r="A626" s="171" t="s">
        <v>3551</v>
      </c>
      <c r="B626" s="175">
        <v>46106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2750</v>
      </c>
      <c r="J626" s="175">
        <v>46103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-6.03</v>
      </c>
    </row>
    <row r="627" spans="1:16" ht="19.5" hidden="1" customHeight="1">
      <c r="A627" s="171" t="s">
        <v>3552</v>
      </c>
      <c r="B627" s="175">
        <v>46106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2750</v>
      </c>
      <c r="J627" s="175">
        <v>46100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-140.75</v>
      </c>
    </row>
    <row r="628" spans="1:16" ht="19.5" hidden="1" customHeight="1">
      <c r="A628" s="171" t="s">
        <v>3552</v>
      </c>
      <c r="B628" s="175">
        <v>46106</v>
      </c>
      <c r="C628" s="171" t="s">
        <v>127</v>
      </c>
      <c r="D628" s="171" t="s">
        <v>128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2750</v>
      </c>
      <c r="J628" s="175">
        <v>46100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1323.81</v>
      </c>
    </row>
    <row r="629" spans="1:16" ht="19.5" hidden="1" customHeight="1">
      <c r="A629" s="171" t="s">
        <v>3552</v>
      </c>
      <c r="B629" s="175">
        <v>46106</v>
      </c>
      <c r="C629" s="171" t="s">
        <v>127</v>
      </c>
      <c r="D629" s="171" t="s">
        <v>129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2750</v>
      </c>
      <c r="J629" s="175">
        <v>46100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13.24</v>
      </c>
    </row>
    <row r="630" spans="1:16" ht="19.5" hidden="1" customHeight="1">
      <c r="A630" s="171" t="s">
        <v>3552</v>
      </c>
      <c r="B630" s="175">
        <v>46106</v>
      </c>
      <c r="C630" s="171" t="s">
        <v>127</v>
      </c>
      <c r="D630" s="171" t="s">
        <v>130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2750</v>
      </c>
      <c r="J630" s="175">
        <v>46100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1412.95</v>
      </c>
    </row>
    <row r="631" spans="1:16" ht="19.5" hidden="1" customHeight="1">
      <c r="A631" s="171" t="s">
        <v>3552</v>
      </c>
      <c r="B631" s="175">
        <v>46106</v>
      </c>
      <c r="C631" s="171" t="s">
        <v>131</v>
      </c>
      <c r="D631" s="171" t="s">
        <v>132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2750</v>
      </c>
      <c r="J631" s="175">
        <v>46100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-1182.5</v>
      </c>
    </row>
    <row r="632" spans="1:16" ht="19.5" hidden="1" customHeight="1">
      <c r="A632" s="171" t="s">
        <v>3552</v>
      </c>
      <c r="B632" s="175">
        <v>46106</v>
      </c>
      <c r="C632" s="171" t="s">
        <v>2119</v>
      </c>
      <c r="D632" s="171" t="s">
        <v>116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2750</v>
      </c>
      <c r="J632" s="175">
        <v>46100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-7.44</v>
      </c>
    </row>
    <row r="633" spans="1:16" ht="19.5" hidden="1" customHeight="1">
      <c r="A633" s="171" t="s">
        <v>3552</v>
      </c>
      <c r="B633" s="175">
        <v>46106</v>
      </c>
      <c r="C633" s="171" t="s">
        <v>2119</v>
      </c>
      <c r="D633" s="171" t="s">
        <v>135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46100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-25.15</v>
      </c>
    </row>
    <row r="634" spans="1:16" ht="19.5" hidden="1" customHeight="1">
      <c r="A634" s="171" t="s">
        <v>3010</v>
      </c>
      <c r="B634" s="175">
        <v>46106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0</v>
      </c>
      <c r="J634" s="175">
        <v>46094</v>
      </c>
      <c r="K634" s="171" t="s">
        <v>113</v>
      </c>
      <c r="L634" s="171" t="s">
        <v>114</v>
      </c>
      <c r="M634" s="178">
        <v>0</v>
      </c>
      <c r="N634" s="176"/>
      <c r="O634" s="176">
        <v>40</v>
      </c>
      <c r="P634" s="179">
        <v>-46.77</v>
      </c>
    </row>
    <row r="635" spans="1:16" ht="19.5" hidden="1" customHeight="1">
      <c r="A635" s="171" t="s">
        <v>3010</v>
      </c>
      <c r="B635" s="175">
        <v>46106</v>
      </c>
      <c r="C635" s="171" t="s">
        <v>2119</v>
      </c>
      <c r="D635" s="171" t="s">
        <v>116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0</v>
      </c>
      <c r="J635" s="175">
        <v>46094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-22.4</v>
      </c>
    </row>
    <row r="636" spans="1:16" ht="19.5" hidden="1" customHeight="1">
      <c r="A636" s="171" t="s">
        <v>3553</v>
      </c>
      <c r="B636" s="175">
        <v>46106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0</v>
      </c>
      <c r="J636" s="175">
        <v>46099</v>
      </c>
      <c r="K636" s="171" t="s">
        <v>113</v>
      </c>
      <c r="L636" s="171" t="s">
        <v>114</v>
      </c>
      <c r="M636" s="178">
        <v>0</v>
      </c>
      <c r="N636" s="176"/>
      <c r="O636" s="176">
        <v>40</v>
      </c>
      <c r="P636" s="179">
        <v>-46.77</v>
      </c>
    </row>
    <row r="637" spans="1:16" ht="19.5" hidden="1" customHeight="1">
      <c r="A637" s="171" t="s">
        <v>3553</v>
      </c>
      <c r="B637" s="175">
        <v>46106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0</v>
      </c>
      <c r="J637" s="175">
        <v>46099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-5.79</v>
      </c>
    </row>
    <row r="638" spans="1:16" ht="19.5" hidden="1" customHeight="1">
      <c r="A638" s="171" t="s">
        <v>3010</v>
      </c>
      <c r="B638" s="175">
        <v>46106</v>
      </c>
      <c r="C638" s="171" t="s">
        <v>110</v>
      </c>
      <c r="D638" s="171" t="s">
        <v>117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0</v>
      </c>
      <c r="J638" s="175">
        <v>46094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hidden="1" customHeight="1">
      <c r="A639" s="171" t="s">
        <v>3010</v>
      </c>
      <c r="B639" s="175">
        <v>46106</v>
      </c>
      <c r="C639" s="171" t="s">
        <v>110</v>
      </c>
      <c r="D639" s="171" t="s">
        <v>118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0</v>
      </c>
      <c r="J639" s="175">
        <v>46094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-46.77</v>
      </c>
    </row>
    <row r="640" spans="1:16" ht="19.5" hidden="1" customHeight="1">
      <c r="A640" s="171" t="s">
        <v>3010</v>
      </c>
      <c r="B640" s="175">
        <v>46106</v>
      </c>
      <c r="C640" s="171" t="s">
        <v>2119</v>
      </c>
      <c r="D640" s="171" t="s">
        <v>119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0</v>
      </c>
      <c r="J640" s="175">
        <v>46094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-15</v>
      </c>
    </row>
    <row r="641" spans="1:16" ht="19.5" hidden="1" customHeight="1">
      <c r="A641" s="171" t="s">
        <v>3554</v>
      </c>
      <c r="B641" s="175">
        <v>46106</v>
      </c>
      <c r="C641" s="171" t="s">
        <v>110</v>
      </c>
      <c r="D641" s="171" t="s">
        <v>24</v>
      </c>
      <c r="E641" s="171" t="s">
        <v>41</v>
      </c>
      <c r="F641" s="171" t="s">
        <v>138</v>
      </c>
      <c r="G641" s="171" t="s">
        <v>112</v>
      </c>
      <c r="H641" s="176">
        <v>1</v>
      </c>
      <c r="I641" s="177">
        <v>2650</v>
      </c>
      <c r="J641" s="175">
        <v>46103</v>
      </c>
      <c r="K641" s="171" t="s">
        <v>113</v>
      </c>
      <c r="L641" s="171" t="s">
        <v>114</v>
      </c>
      <c r="M641" s="178">
        <v>0.43</v>
      </c>
      <c r="N641" s="176"/>
      <c r="O641" s="176">
        <v>41</v>
      </c>
      <c r="P641" s="179">
        <v>-143.58000000000001</v>
      </c>
    </row>
    <row r="642" spans="1:16" ht="19.5" hidden="1" customHeight="1">
      <c r="A642" s="171" t="s">
        <v>3554</v>
      </c>
      <c r="B642" s="175">
        <v>46106</v>
      </c>
      <c r="C642" s="171" t="s">
        <v>127</v>
      </c>
      <c r="D642" s="171" t="s">
        <v>128</v>
      </c>
      <c r="E642" s="171" t="s">
        <v>41</v>
      </c>
      <c r="F642" s="171" t="s">
        <v>138</v>
      </c>
      <c r="G642" s="171" t="s">
        <v>112</v>
      </c>
      <c r="H642" s="176">
        <v>1</v>
      </c>
      <c r="I642" s="177">
        <v>2650</v>
      </c>
      <c r="J642" s="175">
        <v>46103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1626.67</v>
      </c>
    </row>
    <row r="643" spans="1:16" ht="19.5" hidden="1" customHeight="1">
      <c r="A643" s="171" t="s">
        <v>3554</v>
      </c>
      <c r="B643" s="175">
        <v>46106</v>
      </c>
      <c r="C643" s="171" t="s">
        <v>127</v>
      </c>
      <c r="D643" s="171" t="s">
        <v>129</v>
      </c>
      <c r="E643" s="171" t="s">
        <v>41</v>
      </c>
      <c r="F643" s="171" t="s">
        <v>138</v>
      </c>
      <c r="G643" s="171" t="s">
        <v>112</v>
      </c>
      <c r="H643" s="176">
        <v>1</v>
      </c>
      <c r="I643" s="177">
        <v>2650</v>
      </c>
      <c r="J643" s="175">
        <v>46103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3554</v>
      </c>
      <c r="B644" s="175">
        <v>46106</v>
      </c>
      <c r="C644" s="171" t="s">
        <v>127</v>
      </c>
      <c r="D644" s="171" t="s">
        <v>130</v>
      </c>
      <c r="E644" s="171" t="s">
        <v>41</v>
      </c>
      <c r="F644" s="171" t="s">
        <v>138</v>
      </c>
      <c r="G644" s="171" t="s">
        <v>112</v>
      </c>
      <c r="H644" s="176">
        <v>1</v>
      </c>
      <c r="I644" s="177">
        <v>2650</v>
      </c>
      <c r="J644" s="175">
        <v>46103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1023.33</v>
      </c>
    </row>
    <row r="645" spans="1:16" ht="19.5" hidden="1" customHeight="1">
      <c r="A645" s="171" t="s">
        <v>3554</v>
      </c>
      <c r="B645" s="175">
        <v>46106</v>
      </c>
      <c r="C645" s="171" t="s">
        <v>131</v>
      </c>
      <c r="D645" s="171" t="s">
        <v>132</v>
      </c>
      <c r="E645" s="171" t="s">
        <v>41</v>
      </c>
      <c r="F645" s="171" t="s">
        <v>138</v>
      </c>
      <c r="G645" s="171" t="s">
        <v>112</v>
      </c>
      <c r="H645" s="176">
        <v>1</v>
      </c>
      <c r="I645" s="177">
        <v>2650</v>
      </c>
      <c r="J645" s="175">
        <v>46103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-1139.5</v>
      </c>
    </row>
    <row r="646" spans="1:16" ht="19.5" hidden="1" customHeight="1">
      <c r="A646" s="171" t="s">
        <v>3554</v>
      </c>
      <c r="B646" s="175">
        <v>46106</v>
      </c>
      <c r="C646" s="171" t="s">
        <v>2119</v>
      </c>
      <c r="D646" s="171" t="s">
        <v>116</v>
      </c>
      <c r="E646" s="171" t="s">
        <v>41</v>
      </c>
      <c r="F646" s="171" t="s">
        <v>138</v>
      </c>
      <c r="G646" s="171" t="s">
        <v>112</v>
      </c>
      <c r="H646" s="176">
        <v>1</v>
      </c>
      <c r="I646" s="177">
        <v>2650</v>
      </c>
      <c r="J646" s="175">
        <v>46103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-13.23</v>
      </c>
    </row>
    <row r="647" spans="1:16" ht="19.5" hidden="1" customHeight="1">
      <c r="A647" s="171" t="s">
        <v>3553</v>
      </c>
      <c r="B647" s="175">
        <v>46106</v>
      </c>
      <c r="C647" s="171" t="s">
        <v>110</v>
      </c>
      <c r="D647" s="171" t="s">
        <v>117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0</v>
      </c>
      <c r="J647" s="175">
        <v>46099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0</v>
      </c>
    </row>
    <row r="648" spans="1:16" ht="19.5" hidden="1" customHeight="1">
      <c r="A648" s="171" t="s">
        <v>3553</v>
      </c>
      <c r="B648" s="175">
        <v>46106</v>
      </c>
      <c r="C648" s="171" t="s">
        <v>110</v>
      </c>
      <c r="D648" s="171" t="s">
        <v>118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46099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-46.77</v>
      </c>
    </row>
    <row r="649" spans="1:16" ht="19.5" hidden="1" customHeight="1">
      <c r="A649" s="171" t="s">
        <v>3553</v>
      </c>
      <c r="B649" s="175">
        <v>46106</v>
      </c>
      <c r="C649" s="171" t="s">
        <v>2119</v>
      </c>
      <c r="D649" s="171" t="s">
        <v>119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46099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-15</v>
      </c>
    </row>
    <row r="650" spans="1:16" ht="19.5" hidden="1" customHeight="1">
      <c r="A650" s="171" t="s">
        <v>3555</v>
      </c>
      <c r="B650" s="175">
        <v>46106</v>
      </c>
      <c r="C650" s="171" t="s">
        <v>2119</v>
      </c>
      <c r="D650" s="171" t="s">
        <v>135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46106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-9.2200000000000006</v>
      </c>
    </row>
    <row r="651" spans="1:16" ht="19.5" hidden="1" customHeight="1">
      <c r="A651" s="171" t="s">
        <v>3556</v>
      </c>
      <c r="B651" s="175">
        <v>46106</v>
      </c>
      <c r="C651" s="171" t="s">
        <v>2119</v>
      </c>
      <c r="D651" s="171" t="s">
        <v>135</v>
      </c>
      <c r="E651" s="171" t="s">
        <v>46</v>
      </c>
      <c r="F651" s="171" t="s">
        <v>680</v>
      </c>
      <c r="G651" s="171" t="s">
        <v>112</v>
      </c>
      <c r="H651" s="176">
        <v>1</v>
      </c>
      <c r="I651" s="177">
        <v>0</v>
      </c>
      <c r="J651" s="175">
        <v>46106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-17.93</v>
      </c>
    </row>
    <row r="652" spans="1:16" ht="19.5" hidden="1" customHeight="1">
      <c r="A652" s="171" t="s">
        <v>3557</v>
      </c>
      <c r="B652" s="175">
        <v>46106</v>
      </c>
      <c r="C652" s="171" t="s">
        <v>110</v>
      </c>
      <c r="D652" s="171" t="s">
        <v>24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0</v>
      </c>
      <c r="J652" s="175">
        <v>46099</v>
      </c>
      <c r="K652" s="171" t="s">
        <v>113</v>
      </c>
      <c r="L652" s="171" t="s">
        <v>114</v>
      </c>
      <c r="M652" s="178">
        <v>0</v>
      </c>
      <c r="N652" s="176"/>
      <c r="O652" s="176">
        <v>40</v>
      </c>
      <c r="P652" s="179">
        <v>-46.77</v>
      </c>
    </row>
    <row r="653" spans="1:16" ht="19.5" hidden="1" customHeight="1">
      <c r="A653" s="171" t="s">
        <v>3557</v>
      </c>
      <c r="B653" s="175">
        <v>46106</v>
      </c>
      <c r="C653" s="171" t="s">
        <v>2119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0</v>
      </c>
      <c r="J653" s="175">
        <v>46099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-6.52</v>
      </c>
    </row>
    <row r="654" spans="1:16" ht="19.5" hidden="1" customHeight="1">
      <c r="A654" s="171" t="s">
        <v>3368</v>
      </c>
      <c r="B654" s="175">
        <v>46106</v>
      </c>
      <c r="C654" s="171" t="s">
        <v>110</v>
      </c>
      <c r="D654" s="171" t="s">
        <v>24</v>
      </c>
      <c r="E654" s="171" t="s">
        <v>79</v>
      </c>
      <c r="F654" s="171" t="s">
        <v>441</v>
      </c>
      <c r="G654" s="171" t="s">
        <v>177</v>
      </c>
      <c r="H654" s="176">
        <v>1</v>
      </c>
      <c r="I654" s="177">
        <v>0</v>
      </c>
      <c r="J654" s="175">
        <v>46100</v>
      </c>
      <c r="K654" s="171" t="s">
        <v>113</v>
      </c>
      <c r="L654" s="171" t="s">
        <v>114</v>
      </c>
      <c r="M654" s="178">
        <v>0</v>
      </c>
      <c r="N654" s="176"/>
      <c r="O654" s="176">
        <v>40</v>
      </c>
      <c r="P654" s="179">
        <v>-56.94</v>
      </c>
    </row>
    <row r="655" spans="1:16" ht="19.5" hidden="1" customHeight="1">
      <c r="A655" s="171" t="s">
        <v>3368</v>
      </c>
      <c r="B655" s="175">
        <v>46106</v>
      </c>
      <c r="C655" s="171" t="s">
        <v>2119</v>
      </c>
      <c r="D655" s="171" t="s">
        <v>116</v>
      </c>
      <c r="E655" s="171" t="s">
        <v>79</v>
      </c>
      <c r="F655" s="171" t="s">
        <v>441</v>
      </c>
      <c r="G655" s="171" t="s">
        <v>177</v>
      </c>
      <c r="H655" s="176">
        <v>1</v>
      </c>
      <c r="I655" s="177">
        <v>0</v>
      </c>
      <c r="J655" s="175">
        <v>46100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-6.19</v>
      </c>
    </row>
    <row r="656" spans="1:16" ht="19.5" hidden="1" customHeight="1">
      <c r="A656" s="171" t="s">
        <v>3557</v>
      </c>
      <c r="B656" s="175">
        <v>46106</v>
      </c>
      <c r="C656" s="171" t="s">
        <v>110</v>
      </c>
      <c r="D656" s="171" t="s">
        <v>117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0</v>
      </c>
      <c r="J656" s="175">
        <v>46099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3557</v>
      </c>
      <c r="B657" s="175">
        <v>46106</v>
      </c>
      <c r="C657" s="171" t="s">
        <v>110</v>
      </c>
      <c r="D657" s="171" t="s">
        <v>118</v>
      </c>
      <c r="E657" s="171" t="s">
        <v>41</v>
      </c>
      <c r="F657" s="171" t="s">
        <v>138</v>
      </c>
      <c r="G657" s="171" t="s">
        <v>112</v>
      </c>
      <c r="H657" s="176">
        <v>1</v>
      </c>
      <c r="I657" s="177">
        <v>0</v>
      </c>
      <c r="J657" s="175">
        <v>46099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3557</v>
      </c>
      <c r="B658" s="175">
        <v>46106</v>
      </c>
      <c r="C658" s="171" t="s">
        <v>2119</v>
      </c>
      <c r="D658" s="171" t="s">
        <v>119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46099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3368</v>
      </c>
      <c r="B659" s="175">
        <v>46106</v>
      </c>
      <c r="C659" s="171" t="s">
        <v>110</v>
      </c>
      <c r="D659" s="171" t="s">
        <v>117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0</v>
      </c>
      <c r="J659" s="175">
        <v>46100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0</v>
      </c>
    </row>
    <row r="660" spans="1:16" ht="19.5" hidden="1" customHeight="1">
      <c r="A660" s="171" t="s">
        <v>3368</v>
      </c>
      <c r="B660" s="175">
        <v>46106</v>
      </c>
      <c r="C660" s="171" t="s">
        <v>110</v>
      </c>
      <c r="D660" s="171" t="s">
        <v>118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0</v>
      </c>
      <c r="J660" s="175">
        <v>46100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-56.94</v>
      </c>
    </row>
    <row r="661" spans="1:16" ht="19.5" hidden="1" customHeight="1">
      <c r="A661" s="171" t="s">
        <v>3368</v>
      </c>
      <c r="B661" s="175">
        <v>46106</v>
      </c>
      <c r="C661" s="171" t="s">
        <v>2119</v>
      </c>
      <c r="D661" s="171" t="s">
        <v>119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0</v>
      </c>
      <c r="J661" s="175">
        <v>46100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-15</v>
      </c>
    </row>
    <row r="662" spans="1:16" ht="19.5" hidden="1" customHeight="1">
      <c r="A662" s="171" t="s">
        <v>3558</v>
      </c>
      <c r="B662" s="175">
        <v>46106</v>
      </c>
      <c r="C662" s="171" t="s">
        <v>110</v>
      </c>
      <c r="D662" s="171" t="s">
        <v>24</v>
      </c>
      <c r="E662" s="171" t="s">
        <v>63</v>
      </c>
      <c r="F662" s="171" t="s">
        <v>897</v>
      </c>
      <c r="G662" s="171" t="s">
        <v>177</v>
      </c>
      <c r="H662" s="176">
        <v>1</v>
      </c>
      <c r="I662" s="177">
        <v>3252</v>
      </c>
      <c r="J662" s="175">
        <v>46103</v>
      </c>
      <c r="K662" s="171" t="s">
        <v>113</v>
      </c>
      <c r="L662" s="171" t="s">
        <v>114</v>
      </c>
      <c r="M662" s="178">
        <v>0.43</v>
      </c>
      <c r="N662" s="176"/>
      <c r="O662" s="176">
        <v>41</v>
      </c>
      <c r="P662" s="179">
        <v>-175.49</v>
      </c>
    </row>
    <row r="663" spans="1:16" ht="19.5" hidden="1" customHeight="1">
      <c r="A663" s="171" t="s">
        <v>3558</v>
      </c>
      <c r="B663" s="175">
        <v>46106</v>
      </c>
      <c r="C663" s="171" t="s">
        <v>127</v>
      </c>
      <c r="D663" s="171" t="s">
        <v>128</v>
      </c>
      <c r="E663" s="171" t="s">
        <v>63</v>
      </c>
      <c r="F663" s="171" t="s">
        <v>897</v>
      </c>
      <c r="G663" s="171" t="s">
        <v>177</v>
      </c>
      <c r="H663" s="176">
        <v>1</v>
      </c>
      <c r="I663" s="177">
        <v>3252</v>
      </c>
      <c r="J663" s="175">
        <v>46103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1581.35</v>
      </c>
    </row>
    <row r="664" spans="1:16" ht="19.5" hidden="1" customHeight="1">
      <c r="A664" s="171" t="s">
        <v>3558</v>
      </c>
      <c r="B664" s="175">
        <v>46106</v>
      </c>
      <c r="C664" s="171" t="s">
        <v>127</v>
      </c>
      <c r="D664" s="171" t="s">
        <v>129</v>
      </c>
      <c r="E664" s="171" t="s">
        <v>63</v>
      </c>
      <c r="F664" s="171" t="s">
        <v>897</v>
      </c>
      <c r="G664" s="171" t="s">
        <v>177</v>
      </c>
      <c r="H664" s="176">
        <v>1</v>
      </c>
      <c r="I664" s="177">
        <v>3252</v>
      </c>
      <c r="J664" s="175">
        <v>46103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15.81</v>
      </c>
    </row>
    <row r="665" spans="1:16" ht="19.5" hidden="1" customHeight="1">
      <c r="A665" s="171" t="s">
        <v>3558</v>
      </c>
      <c r="B665" s="175">
        <v>46106</v>
      </c>
      <c r="C665" s="171" t="s">
        <v>127</v>
      </c>
      <c r="D665" s="171" t="s">
        <v>130</v>
      </c>
      <c r="E665" s="171" t="s">
        <v>63</v>
      </c>
      <c r="F665" s="171" t="s">
        <v>897</v>
      </c>
      <c r="G665" s="171" t="s">
        <v>177</v>
      </c>
      <c r="H665" s="176">
        <v>1</v>
      </c>
      <c r="I665" s="177">
        <v>3252</v>
      </c>
      <c r="J665" s="175">
        <v>46103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1654.84</v>
      </c>
    </row>
    <row r="666" spans="1:16" ht="19.5" hidden="1" customHeight="1">
      <c r="A666" s="171" t="s">
        <v>3558</v>
      </c>
      <c r="B666" s="175">
        <v>46106</v>
      </c>
      <c r="C666" s="171" t="s">
        <v>131</v>
      </c>
      <c r="D666" s="171" t="s">
        <v>132</v>
      </c>
      <c r="E666" s="171" t="s">
        <v>63</v>
      </c>
      <c r="F666" s="171" t="s">
        <v>897</v>
      </c>
      <c r="G666" s="171" t="s">
        <v>177</v>
      </c>
      <c r="H666" s="176">
        <v>1</v>
      </c>
      <c r="I666" s="177">
        <v>3252</v>
      </c>
      <c r="J666" s="175">
        <v>46103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-1398.36</v>
      </c>
    </row>
    <row r="667" spans="1:16" ht="19.5" hidden="1" customHeight="1">
      <c r="A667" s="171" t="s">
        <v>3558</v>
      </c>
      <c r="B667" s="175">
        <v>46106</v>
      </c>
      <c r="C667" s="171" t="s">
        <v>2119</v>
      </c>
      <c r="D667" s="171" t="s">
        <v>116</v>
      </c>
      <c r="E667" s="171" t="s">
        <v>63</v>
      </c>
      <c r="F667" s="171" t="s">
        <v>897</v>
      </c>
      <c r="G667" s="171" t="s">
        <v>177</v>
      </c>
      <c r="H667" s="176">
        <v>1</v>
      </c>
      <c r="I667" s="177">
        <v>3252</v>
      </c>
      <c r="J667" s="175">
        <v>46103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-5.9</v>
      </c>
    </row>
    <row r="668" spans="1:16" ht="19.5" hidden="1" customHeight="1">
      <c r="A668" s="171" t="s">
        <v>3559</v>
      </c>
      <c r="B668" s="175">
        <v>46106</v>
      </c>
      <c r="C668" s="171" t="s">
        <v>2119</v>
      </c>
      <c r="D668" s="171" t="s">
        <v>135</v>
      </c>
      <c r="E668" s="171" t="s">
        <v>79</v>
      </c>
      <c r="F668" s="171" t="s">
        <v>441</v>
      </c>
      <c r="G668" s="171" t="s">
        <v>177</v>
      </c>
      <c r="H668" s="176">
        <v>1</v>
      </c>
      <c r="I668" s="177">
        <v>0</v>
      </c>
      <c r="J668" s="175">
        <v>46106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-17.5</v>
      </c>
    </row>
    <row r="669" spans="1:16" ht="19.5" hidden="1" customHeight="1">
      <c r="A669" s="171" t="s">
        <v>3560</v>
      </c>
      <c r="B669" s="175">
        <v>46106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2750</v>
      </c>
      <c r="J669" s="175">
        <v>46100</v>
      </c>
      <c r="K669" s="171" t="s">
        <v>113</v>
      </c>
      <c r="L669" s="171" t="s">
        <v>114</v>
      </c>
      <c r="M669" s="178">
        <v>0.43</v>
      </c>
      <c r="N669" s="176"/>
      <c r="O669" s="176">
        <v>40</v>
      </c>
      <c r="P669" s="179">
        <v>-140.75</v>
      </c>
    </row>
    <row r="670" spans="1:16" ht="19.5" hidden="1" customHeight="1">
      <c r="A670" s="171" t="s">
        <v>3560</v>
      </c>
      <c r="B670" s="175">
        <v>46106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2750</v>
      </c>
      <c r="J670" s="175">
        <v>46100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1262.8599999999999</v>
      </c>
    </row>
    <row r="671" spans="1:16" ht="19.5" hidden="1" customHeight="1">
      <c r="A671" s="171" t="s">
        <v>3560</v>
      </c>
      <c r="B671" s="175">
        <v>46106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2750</v>
      </c>
      <c r="J671" s="175">
        <v>46100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12.63</v>
      </c>
    </row>
    <row r="672" spans="1:16" ht="19.5" hidden="1" customHeight="1">
      <c r="A672" s="171" t="s">
        <v>3560</v>
      </c>
      <c r="B672" s="175">
        <v>46106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2750</v>
      </c>
      <c r="J672" s="175">
        <v>46100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1474.51</v>
      </c>
    </row>
    <row r="673" spans="1:16" ht="19.5" hidden="1" customHeight="1">
      <c r="A673" s="171" t="s">
        <v>3560</v>
      </c>
      <c r="B673" s="175">
        <v>46106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2750</v>
      </c>
      <c r="J673" s="175">
        <v>46100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-1182.5</v>
      </c>
    </row>
    <row r="674" spans="1:16" ht="19.5" hidden="1" customHeight="1">
      <c r="A674" s="171" t="s">
        <v>3561</v>
      </c>
      <c r="B674" s="175">
        <v>46106</v>
      </c>
      <c r="C674" s="171" t="s">
        <v>2119</v>
      </c>
      <c r="D674" s="171" t="s">
        <v>135</v>
      </c>
      <c r="E674" s="171" t="s">
        <v>44</v>
      </c>
      <c r="F674" s="171" t="s">
        <v>213</v>
      </c>
      <c r="G674" s="171" t="s">
        <v>214</v>
      </c>
      <c r="H674" s="176">
        <v>1</v>
      </c>
      <c r="I674" s="177">
        <v>0</v>
      </c>
      <c r="J674" s="175">
        <v>46106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-22.15</v>
      </c>
    </row>
    <row r="675" spans="1:16" ht="19.5" hidden="1" customHeight="1">
      <c r="A675" s="171" t="s">
        <v>3562</v>
      </c>
      <c r="B675" s="175">
        <v>46106</v>
      </c>
      <c r="C675" s="171" t="s">
        <v>2119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46106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-23.72</v>
      </c>
    </row>
    <row r="676" spans="1:16" ht="19.5" customHeight="1">
      <c r="A676" s="171" t="s">
        <v>3563</v>
      </c>
      <c r="B676" s="175">
        <v>46106</v>
      </c>
      <c r="C676" s="171" t="s">
        <v>1315</v>
      </c>
      <c r="D676" s="171" t="s">
        <v>508</v>
      </c>
      <c r="E676" s="171" t="s">
        <v>45</v>
      </c>
      <c r="F676" s="171" t="s">
        <v>162</v>
      </c>
      <c r="G676" s="171" t="s">
        <v>163</v>
      </c>
      <c r="H676" s="176">
        <v>1</v>
      </c>
      <c r="I676" s="177">
        <v>0</v>
      </c>
      <c r="J676" s="175">
        <v>46100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-5</v>
      </c>
    </row>
    <row r="677" spans="1:16" ht="19.5" hidden="1" customHeight="1">
      <c r="A677" s="171" t="s">
        <v>3563</v>
      </c>
      <c r="B677" s="175">
        <v>46106</v>
      </c>
      <c r="C677" s="171" t="s">
        <v>2119</v>
      </c>
      <c r="D677" s="171" t="s">
        <v>510</v>
      </c>
      <c r="E677" s="171" t="s">
        <v>45</v>
      </c>
      <c r="F677" s="171" t="s">
        <v>162</v>
      </c>
      <c r="G677" s="171" t="s">
        <v>163</v>
      </c>
      <c r="H677" s="176">
        <v>1</v>
      </c>
      <c r="I677" s="177">
        <v>0</v>
      </c>
      <c r="J677" s="175">
        <v>46100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-10</v>
      </c>
    </row>
    <row r="678" spans="1:16" ht="19.5" hidden="1" customHeight="1">
      <c r="A678" s="171" t="s">
        <v>3564</v>
      </c>
      <c r="B678" s="175">
        <v>46106</v>
      </c>
      <c r="C678" s="171" t="s">
        <v>2119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46106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-23.68</v>
      </c>
    </row>
    <row r="679" spans="1:16" ht="19.5" hidden="1" customHeight="1">
      <c r="A679" s="171" t="s">
        <v>3565</v>
      </c>
      <c r="B679" s="175">
        <v>46106</v>
      </c>
      <c r="C679" s="171" t="s">
        <v>110</v>
      </c>
      <c r="D679" s="171" t="s">
        <v>24</v>
      </c>
      <c r="E679" s="171" t="s">
        <v>40</v>
      </c>
      <c r="F679" s="171" t="s">
        <v>149</v>
      </c>
      <c r="G679" s="171" t="s">
        <v>112</v>
      </c>
      <c r="H679" s="176">
        <v>1</v>
      </c>
      <c r="I679" s="177">
        <v>0</v>
      </c>
      <c r="J679" s="175">
        <v>46096</v>
      </c>
      <c r="K679" s="171" t="s">
        <v>113</v>
      </c>
      <c r="L679" s="171" t="s">
        <v>114</v>
      </c>
      <c r="M679" s="178">
        <v>0</v>
      </c>
      <c r="N679" s="176"/>
      <c r="O679" s="176">
        <v>39</v>
      </c>
      <c r="P679" s="179">
        <v>-46.77</v>
      </c>
    </row>
    <row r="680" spans="1:16" ht="19.5" hidden="1" customHeight="1">
      <c r="A680" s="171" t="s">
        <v>3565</v>
      </c>
      <c r="B680" s="175">
        <v>46106</v>
      </c>
      <c r="C680" s="171" t="s">
        <v>2119</v>
      </c>
      <c r="D680" s="171" t="s">
        <v>116</v>
      </c>
      <c r="E680" s="171" t="s">
        <v>40</v>
      </c>
      <c r="F680" s="171" t="s">
        <v>149</v>
      </c>
      <c r="G680" s="171" t="s">
        <v>112</v>
      </c>
      <c r="H680" s="176">
        <v>1</v>
      </c>
      <c r="I680" s="177">
        <v>0</v>
      </c>
      <c r="J680" s="175">
        <v>46096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-8</v>
      </c>
    </row>
    <row r="681" spans="1:16" ht="19.5" hidden="1" customHeight="1">
      <c r="A681" s="171" t="s">
        <v>3565</v>
      </c>
      <c r="B681" s="175">
        <v>46106</v>
      </c>
      <c r="C681" s="171" t="s">
        <v>110</v>
      </c>
      <c r="D681" s="171" t="s">
        <v>117</v>
      </c>
      <c r="E681" s="171" t="s">
        <v>40</v>
      </c>
      <c r="F681" s="171" t="s">
        <v>149</v>
      </c>
      <c r="G681" s="171" t="s">
        <v>112</v>
      </c>
      <c r="H681" s="176">
        <v>1</v>
      </c>
      <c r="I681" s="177">
        <v>0</v>
      </c>
      <c r="J681" s="175">
        <v>46096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hidden="1" customHeight="1">
      <c r="A682" s="171" t="s">
        <v>3565</v>
      </c>
      <c r="B682" s="175">
        <v>46106</v>
      </c>
      <c r="C682" s="171" t="s">
        <v>110</v>
      </c>
      <c r="D682" s="171" t="s">
        <v>118</v>
      </c>
      <c r="E682" s="171" t="s">
        <v>40</v>
      </c>
      <c r="F682" s="171" t="s">
        <v>149</v>
      </c>
      <c r="G682" s="171" t="s">
        <v>112</v>
      </c>
      <c r="H682" s="176">
        <v>1</v>
      </c>
      <c r="I682" s="177">
        <v>0</v>
      </c>
      <c r="J682" s="175">
        <v>46096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-46.77</v>
      </c>
    </row>
    <row r="683" spans="1:16" ht="19.5" hidden="1" customHeight="1">
      <c r="A683" s="171" t="s">
        <v>3565</v>
      </c>
      <c r="B683" s="175">
        <v>46106</v>
      </c>
      <c r="C683" s="171" t="s">
        <v>2119</v>
      </c>
      <c r="D683" s="171" t="s">
        <v>119</v>
      </c>
      <c r="E683" s="171" t="s">
        <v>40</v>
      </c>
      <c r="F683" s="171" t="s">
        <v>149</v>
      </c>
      <c r="G683" s="171" t="s">
        <v>112</v>
      </c>
      <c r="H683" s="176">
        <v>1</v>
      </c>
      <c r="I683" s="177">
        <v>0</v>
      </c>
      <c r="J683" s="175">
        <v>46096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hidden="1" customHeight="1">
      <c r="A684" s="171" t="s">
        <v>3566</v>
      </c>
      <c r="B684" s="175">
        <v>46106</v>
      </c>
      <c r="C684" s="171" t="s">
        <v>110</v>
      </c>
      <c r="D684" s="171" t="s">
        <v>24</v>
      </c>
      <c r="E684" s="171" t="s">
        <v>70</v>
      </c>
      <c r="F684" s="171" t="s">
        <v>509</v>
      </c>
      <c r="G684" s="171" t="s">
        <v>177</v>
      </c>
      <c r="H684" s="176">
        <v>1</v>
      </c>
      <c r="I684" s="177">
        <v>6500</v>
      </c>
      <c r="J684" s="175">
        <v>46102</v>
      </c>
      <c r="K684" s="171" t="s">
        <v>113</v>
      </c>
      <c r="L684" s="171" t="s">
        <v>114</v>
      </c>
      <c r="M684" s="178">
        <v>0.43</v>
      </c>
      <c r="N684" s="176"/>
      <c r="O684" s="176">
        <v>40</v>
      </c>
      <c r="P684" s="179">
        <v>-251.73</v>
      </c>
    </row>
    <row r="685" spans="1:16" ht="19.5" hidden="1" customHeight="1">
      <c r="A685" s="171" t="s">
        <v>3566</v>
      </c>
      <c r="B685" s="175">
        <v>46106</v>
      </c>
      <c r="C685" s="171" t="s">
        <v>127</v>
      </c>
      <c r="D685" s="171" t="s">
        <v>128</v>
      </c>
      <c r="E685" s="171" t="s">
        <v>70</v>
      </c>
      <c r="F685" s="171" t="s">
        <v>509</v>
      </c>
      <c r="G685" s="171" t="s">
        <v>177</v>
      </c>
      <c r="H685" s="176">
        <v>1</v>
      </c>
      <c r="I685" s="177">
        <v>6500</v>
      </c>
      <c r="J685" s="175">
        <v>46102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3624.64</v>
      </c>
    </row>
    <row r="686" spans="1:16" ht="19.5" hidden="1" customHeight="1">
      <c r="A686" s="171" t="s">
        <v>3566</v>
      </c>
      <c r="B686" s="175">
        <v>46106</v>
      </c>
      <c r="C686" s="171" t="s">
        <v>127</v>
      </c>
      <c r="D686" s="171" t="s">
        <v>129</v>
      </c>
      <c r="E686" s="171" t="s">
        <v>70</v>
      </c>
      <c r="F686" s="171" t="s">
        <v>509</v>
      </c>
      <c r="G686" s="171" t="s">
        <v>177</v>
      </c>
      <c r="H686" s="176">
        <v>1</v>
      </c>
      <c r="I686" s="177">
        <v>6500</v>
      </c>
      <c r="J686" s="175">
        <v>46102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hidden="1" customHeight="1">
      <c r="A687" s="171" t="s">
        <v>3566</v>
      </c>
      <c r="B687" s="175">
        <v>46106</v>
      </c>
      <c r="C687" s="171" t="s">
        <v>127</v>
      </c>
      <c r="D687" s="171" t="s">
        <v>130</v>
      </c>
      <c r="E687" s="171" t="s">
        <v>70</v>
      </c>
      <c r="F687" s="171" t="s">
        <v>509</v>
      </c>
      <c r="G687" s="171" t="s">
        <v>177</v>
      </c>
      <c r="H687" s="176">
        <v>1</v>
      </c>
      <c r="I687" s="177">
        <v>6500</v>
      </c>
      <c r="J687" s="175">
        <v>46102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2875.36</v>
      </c>
    </row>
    <row r="688" spans="1:16" ht="19.5" hidden="1" customHeight="1">
      <c r="A688" s="171" t="s">
        <v>3566</v>
      </c>
      <c r="B688" s="175">
        <v>46106</v>
      </c>
      <c r="C688" s="171" t="s">
        <v>131</v>
      </c>
      <c r="D688" s="171" t="s">
        <v>132</v>
      </c>
      <c r="E688" s="171" t="s">
        <v>70</v>
      </c>
      <c r="F688" s="171" t="s">
        <v>509</v>
      </c>
      <c r="G688" s="171" t="s">
        <v>177</v>
      </c>
      <c r="H688" s="176">
        <v>1</v>
      </c>
      <c r="I688" s="177">
        <v>6500</v>
      </c>
      <c r="J688" s="175">
        <v>46102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-2795</v>
      </c>
    </row>
    <row r="689" spans="1:16" ht="19.5" hidden="1" customHeight="1">
      <c r="A689" s="171" t="s">
        <v>3566</v>
      </c>
      <c r="B689" s="175">
        <v>46106</v>
      </c>
      <c r="C689" s="171" t="s">
        <v>2119</v>
      </c>
      <c r="D689" s="171" t="s">
        <v>116</v>
      </c>
      <c r="E689" s="171" t="s">
        <v>70</v>
      </c>
      <c r="F689" s="171" t="s">
        <v>509</v>
      </c>
      <c r="G689" s="171" t="s">
        <v>177</v>
      </c>
      <c r="H689" s="176">
        <v>1</v>
      </c>
      <c r="I689" s="177">
        <v>6500</v>
      </c>
      <c r="J689" s="175">
        <v>46102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-6.7</v>
      </c>
    </row>
    <row r="690" spans="1:16" ht="19.5" hidden="1" customHeight="1">
      <c r="A690" s="171" t="s">
        <v>3457</v>
      </c>
      <c r="B690" s="175">
        <v>46106</v>
      </c>
      <c r="C690" s="171" t="s">
        <v>308</v>
      </c>
      <c r="D690" s="171" t="s">
        <v>419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-6500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-2360.9499999999998</v>
      </c>
    </row>
    <row r="691" spans="1:16" ht="19.5" hidden="1" customHeight="1">
      <c r="A691" s="171" t="s">
        <v>3457</v>
      </c>
      <c r="B691" s="175">
        <v>46106</v>
      </c>
      <c r="C691" s="171" t="s">
        <v>308</v>
      </c>
      <c r="D691" s="171" t="s">
        <v>129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-6500</v>
      </c>
      <c r="J691" s="175">
        <v>46096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-23.61</v>
      </c>
    </row>
    <row r="692" spans="1:16" ht="19.5" hidden="1" customHeight="1">
      <c r="A692" s="171" t="s">
        <v>3457</v>
      </c>
      <c r="B692" s="175">
        <v>46106</v>
      </c>
      <c r="C692" s="171" t="s">
        <v>308</v>
      </c>
      <c r="D692" s="171" t="s">
        <v>130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-6500</v>
      </c>
      <c r="J692" s="175">
        <v>46096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-4115.4399999999996</v>
      </c>
    </row>
    <row r="693" spans="1:16" ht="19.5" hidden="1" customHeight="1">
      <c r="A693" s="171" t="s">
        <v>3457</v>
      </c>
      <c r="B693" s="175">
        <v>46106</v>
      </c>
      <c r="C693" s="171" t="s">
        <v>131</v>
      </c>
      <c r="D693" s="171" t="s">
        <v>420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-6500</v>
      </c>
      <c r="J693" s="175">
        <v>46096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2795</v>
      </c>
    </row>
    <row r="694" spans="1:16" ht="19.5" hidden="1" customHeight="1">
      <c r="A694" s="171" t="s">
        <v>3457</v>
      </c>
      <c r="B694" s="175">
        <v>46106</v>
      </c>
      <c r="C694" s="171" t="s">
        <v>1315</v>
      </c>
      <c r="D694" s="171" t="s">
        <v>508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46096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-5</v>
      </c>
    </row>
    <row r="695" spans="1:16" ht="19.5" hidden="1" customHeight="1">
      <c r="A695" s="171" t="s">
        <v>3457</v>
      </c>
      <c r="B695" s="175">
        <v>46106</v>
      </c>
      <c r="C695" s="171" t="s">
        <v>2119</v>
      </c>
      <c r="D695" s="171" t="s">
        <v>510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46096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-10</v>
      </c>
    </row>
    <row r="696" spans="1:16" ht="19.5" hidden="1" customHeight="1">
      <c r="A696" s="171" t="s">
        <v>3567</v>
      </c>
      <c r="B696" s="175">
        <v>46106</v>
      </c>
      <c r="C696" s="171" t="s">
        <v>110</v>
      </c>
      <c r="D696" s="171" t="s">
        <v>24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2750</v>
      </c>
      <c r="J696" s="175">
        <v>46104</v>
      </c>
      <c r="K696" s="171" t="s">
        <v>113</v>
      </c>
      <c r="L696" s="171" t="s">
        <v>114</v>
      </c>
      <c r="M696" s="178">
        <v>0.43</v>
      </c>
      <c r="N696" s="176"/>
      <c r="O696" s="176">
        <v>41</v>
      </c>
      <c r="P696" s="179">
        <v>-146.28</v>
      </c>
    </row>
    <row r="697" spans="1:16" ht="19.5" hidden="1" customHeight="1">
      <c r="A697" s="171" t="s">
        <v>3567</v>
      </c>
      <c r="B697" s="175">
        <v>46106</v>
      </c>
      <c r="C697" s="171" t="s">
        <v>127</v>
      </c>
      <c r="D697" s="171" t="s">
        <v>128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46104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1392.42</v>
      </c>
    </row>
    <row r="698" spans="1:16" ht="19.5" hidden="1" customHeight="1">
      <c r="A698" s="171" t="s">
        <v>3567</v>
      </c>
      <c r="B698" s="175">
        <v>46106</v>
      </c>
      <c r="C698" s="171" t="s">
        <v>127</v>
      </c>
      <c r="D698" s="171" t="s">
        <v>129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46104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13.92</v>
      </c>
    </row>
    <row r="699" spans="1:16" ht="19.5" hidden="1" customHeight="1">
      <c r="A699" s="171" t="s">
        <v>3567</v>
      </c>
      <c r="B699" s="175">
        <v>46106</v>
      </c>
      <c r="C699" s="171" t="s">
        <v>127</v>
      </c>
      <c r="D699" s="171" t="s">
        <v>130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46104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1343.66</v>
      </c>
    </row>
    <row r="700" spans="1:16" ht="19.5" hidden="1" customHeight="1">
      <c r="A700" s="171" t="s">
        <v>3567</v>
      </c>
      <c r="B700" s="175">
        <v>46106</v>
      </c>
      <c r="C700" s="171" t="s">
        <v>131</v>
      </c>
      <c r="D700" s="171" t="s">
        <v>132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46104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-1182.5</v>
      </c>
    </row>
    <row r="701" spans="1:16" ht="19.5" hidden="1" customHeight="1">
      <c r="A701" s="171" t="s">
        <v>3567</v>
      </c>
      <c r="B701" s="175">
        <v>46106</v>
      </c>
      <c r="C701" s="171" t="s">
        <v>2119</v>
      </c>
      <c r="D701" s="171" t="s">
        <v>116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46104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-7.14</v>
      </c>
    </row>
    <row r="702" spans="1:16" ht="19.5" hidden="1" customHeight="1">
      <c r="A702" s="171" t="s">
        <v>3457</v>
      </c>
      <c r="B702" s="175">
        <v>46106</v>
      </c>
      <c r="C702" s="171" t="s">
        <v>2119</v>
      </c>
      <c r="D702" s="171" t="s">
        <v>135</v>
      </c>
      <c r="E702" s="171" t="s">
        <v>78</v>
      </c>
      <c r="F702" s="171" t="s">
        <v>176</v>
      </c>
      <c r="G702" s="171" t="s">
        <v>177</v>
      </c>
      <c r="H702" s="176">
        <v>1</v>
      </c>
      <c r="I702" s="177">
        <v>0</v>
      </c>
      <c r="J702" s="175">
        <v>46096</v>
      </c>
      <c r="K702" s="171" t="s">
        <v>125</v>
      </c>
      <c r="L702" s="171" t="s">
        <v>125</v>
      </c>
      <c r="M702" s="178">
        <v>0</v>
      </c>
      <c r="N702" s="176"/>
      <c r="O702" s="176"/>
      <c r="P702" s="179">
        <v>44.86</v>
      </c>
    </row>
    <row r="703" spans="1:16" ht="19.5" hidden="1" customHeight="1">
      <c r="A703" s="171" t="s">
        <v>3567</v>
      </c>
      <c r="B703" s="175">
        <v>46106</v>
      </c>
      <c r="C703" s="171" t="s">
        <v>2119</v>
      </c>
      <c r="D703" s="171" t="s">
        <v>135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46104</v>
      </c>
      <c r="K703" s="171" t="s">
        <v>125</v>
      </c>
      <c r="L703" s="171" t="s">
        <v>125</v>
      </c>
      <c r="M703" s="178">
        <v>0</v>
      </c>
      <c r="N703" s="176"/>
      <c r="O703" s="176"/>
      <c r="P703" s="179">
        <v>-26.46</v>
      </c>
    </row>
    <row r="704" spans="1:16" ht="19.5" hidden="1" customHeight="1">
      <c r="A704" s="171" t="s">
        <v>3568</v>
      </c>
      <c r="B704" s="175">
        <v>46106</v>
      </c>
      <c r="C704" s="171" t="s">
        <v>110</v>
      </c>
      <c r="D704" s="171" t="s">
        <v>24</v>
      </c>
      <c r="E704" s="171" t="s">
        <v>61</v>
      </c>
      <c r="F704" s="171" t="s">
        <v>776</v>
      </c>
      <c r="G704" s="171" t="s">
        <v>177</v>
      </c>
      <c r="H704" s="176">
        <v>1</v>
      </c>
      <c r="I704" s="177">
        <v>3188</v>
      </c>
      <c r="J704" s="175">
        <v>46103</v>
      </c>
      <c r="K704" s="171" t="s">
        <v>113</v>
      </c>
      <c r="L704" s="171" t="s">
        <v>114</v>
      </c>
      <c r="M704" s="178">
        <v>0.43</v>
      </c>
      <c r="N704" s="176"/>
      <c r="O704" s="176">
        <v>41</v>
      </c>
      <c r="P704" s="179">
        <v>-173.77</v>
      </c>
    </row>
    <row r="705" spans="1:16" ht="19.5" hidden="1" customHeight="1">
      <c r="A705" s="171" t="s">
        <v>3568</v>
      </c>
      <c r="B705" s="175">
        <v>46106</v>
      </c>
      <c r="C705" s="171" t="s">
        <v>127</v>
      </c>
      <c r="D705" s="171" t="s">
        <v>128</v>
      </c>
      <c r="E705" s="171" t="s">
        <v>61</v>
      </c>
      <c r="F705" s="171" t="s">
        <v>776</v>
      </c>
      <c r="G705" s="171" t="s">
        <v>177</v>
      </c>
      <c r="H705" s="176">
        <v>1</v>
      </c>
      <c r="I705" s="177">
        <v>3188</v>
      </c>
      <c r="J705" s="175">
        <v>46103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1110.3699999999999</v>
      </c>
    </row>
    <row r="706" spans="1:16" ht="19.5" hidden="1" customHeight="1">
      <c r="A706" s="171" t="s">
        <v>3568</v>
      </c>
      <c r="B706" s="175">
        <v>46106</v>
      </c>
      <c r="C706" s="171" t="s">
        <v>127</v>
      </c>
      <c r="D706" s="171" t="s">
        <v>129</v>
      </c>
      <c r="E706" s="171" t="s">
        <v>61</v>
      </c>
      <c r="F706" s="171" t="s">
        <v>776</v>
      </c>
      <c r="G706" s="171" t="s">
        <v>177</v>
      </c>
      <c r="H706" s="176">
        <v>1</v>
      </c>
      <c r="I706" s="177">
        <v>3188</v>
      </c>
      <c r="J706" s="175">
        <v>46103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11.1</v>
      </c>
    </row>
    <row r="707" spans="1:16" ht="19.5" hidden="1" customHeight="1">
      <c r="A707" s="171" t="s">
        <v>3568</v>
      </c>
      <c r="B707" s="175">
        <v>46106</v>
      </c>
      <c r="C707" s="171" t="s">
        <v>127</v>
      </c>
      <c r="D707" s="171" t="s">
        <v>130</v>
      </c>
      <c r="E707" s="171" t="s">
        <v>61</v>
      </c>
      <c r="F707" s="171" t="s">
        <v>776</v>
      </c>
      <c r="G707" s="171" t="s">
        <v>177</v>
      </c>
      <c r="H707" s="176">
        <v>1</v>
      </c>
      <c r="I707" s="177">
        <v>3188</v>
      </c>
      <c r="J707" s="175">
        <v>46103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2066.5300000000002</v>
      </c>
    </row>
    <row r="708" spans="1:16" ht="19.5" hidden="1" customHeight="1">
      <c r="A708" s="171" t="s">
        <v>3568</v>
      </c>
      <c r="B708" s="175">
        <v>46106</v>
      </c>
      <c r="C708" s="171" t="s">
        <v>131</v>
      </c>
      <c r="D708" s="171" t="s">
        <v>132</v>
      </c>
      <c r="E708" s="171" t="s">
        <v>61</v>
      </c>
      <c r="F708" s="171" t="s">
        <v>776</v>
      </c>
      <c r="G708" s="171" t="s">
        <v>177</v>
      </c>
      <c r="H708" s="176">
        <v>1</v>
      </c>
      <c r="I708" s="177">
        <v>3188</v>
      </c>
      <c r="J708" s="175">
        <v>46103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-1370.84</v>
      </c>
    </row>
    <row r="709" spans="1:16" ht="19.5" hidden="1" customHeight="1">
      <c r="A709" s="171" t="s">
        <v>3568</v>
      </c>
      <c r="B709" s="175">
        <v>46106</v>
      </c>
      <c r="C709" s="171" t="s">
        <v>2119</v>
      </c>
      <c r="D709" s="171" t="s">
        <v>116</v>
      </c>
      <c r="E709" s="171" t="s">
        <v>61</v>
      </c>
      <c r="F709" s="171" t="s">
        <v>776</v>
      </c>
      <c r="G709" s="171" t="s">
        <v>177</v>
      </c>
      <c r="H709" s="176">
        <v>1</v>
      </c>
      <c r="I709" s="177">
        <v>3188</v>
      </c>
      <c r="J709" s="175">
        <v>46103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-5.89</v>
      </c>
    </row>
    <row r="710" spans="1:16" ht="19.5" hidden="1" customHeight="1">
      <c r="A710" s="171" t="s">
        <v>3568</v>
      </c>
      <c r="B710" s="175">
        <v>46106</v>
      </c>
      <c r="C710" s="171" t="s">
        <v>2119</v>
      </c>
      <c r="D710" s="171" t="s">
        <v>135</v>
      </c>
      <c r="E710" s="171" t="s">
        <v>61</v>
      </c>
      <c r="F710" s="171" t="s">
        <v>776</v>
      </c>
      <c r="G710" s="171" t="s">
        <v>177</v>
      </c>
      <c r="H710" s="176">
        <v>1</v>
      </c>
      <c r="I710" s="177">
        <v>0</v>
      </c>
      <c r="J710" s="175">
        <v>46103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-21.1</v>
      </c>
    </row>
    <row r="711" spans="1:16" ht="19.5" hidden="1" customHeight="1">
      <c r="A711" s="171" t="s">
        <v>3569</v>
      </c>
      <c r="B711" s="175">
        <v>46106</v>
      </c>
      <c r="C711" s="171" t="s">
        <v>110</v>
      </c>
      <c r="D711" s="171" t="s">
        <v>24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46100</v>
      </c>
      <c r="K711" s="171" t="s">
        <v>113</v>
      </c>
      <c r="L711" s="171" t="s">
        <v>114</v>
      </c>
      <c r="M711" s="178">
        <v>0</v>
      </c>
      <c r="N711" s="176"/>
      <c r="O711" s="176">
        <v>40</v>
      </c>
      <c r="P711" s="179">
        <v>-46.77</v>
      </c>
    </row>
    <row r="712" spans="1:16" ht="19.5" hidden="1" customHeight="1">
      <c r="A712" s="171" t="s">
        <v>3569</v>
      </c>
      <c r="B712" s="175">
        <v>46106</v>
      </c>
      <c r="C712" s="171" t="s">
        <v>2119</v>
      </c>
      <c r="D712" s="171" t="s">
        <v>116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0</v>
      </c>
      <c r="J712" s="175">
        <v>46100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-8.01</v>
      </c>
    </row>
    <row r="713" spans="1:16" ht="19.5" hidden="1" customHeight="1">
      <c r="A713" s="171" t="s">
        <v>3569</v>
      </c>
      <c r="B713" s="175">
        <v>46106</v>
      </c>
      <c r="C713" s="171" t="s">
        <v>110</v>
      </c>
      <c r="D713" s="171" t="s">
        <v>117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46100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hidden="1" customHeight="1">
      <c r="A714" s="171" t="s">
        <v>3569</v>
      </c>
      <c r="B714" s="175">
        <v>46106</v>
      </c>
      <c r="C714" s="171" t="s">
        <v>110</v>
      </c>
      <c r="D714" s="171" t="s">
        <v>118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0</v>
      </c>
      <c r="J714" s="175">
        <v>46100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-46.77</v>
      </c>
    </row>
    <row r="715" spans="1:16" ht="19.5" hidden="1" customHeight="1">
      <c r="A715" s="171" t="s">
        <v>3569</v>
      </c>
      <c r="B715" s="175">
        <v>46106</v>
      </c>
      <c r="C715" s="171" t="s">
        <v>2119</v>
      </c>
      <c r="D715" s="171" t="s">
        <v>119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0</v>
      </c>
      <c r="J715" s="175">
        <v>46100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-15</v>
      </c>
    </row>
    <row r="716" spans="1:16" ht="19.5" hidden="1" customHeight="1">
      <c r="A716" s="171" t="s">
        <v>3570</v>
      </c>
      <c r="B716" s="175">
        <v>46106</v>
      </c>
      <c r="C716" s="171" t="s">
        <v>110</v>
      </c>
      <c r="D716" s="171" t="s">
        <v>24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0</v>
      </c>
      <c r="J716" s="175">
        <v>46098</v>
      </c>
      <c r="K716" s="171" t="s">
        <v>113</v>
      </c>
      <c r="L716" s="171" t="s">
        <v>114</v>
      </c>
      <c r="M716" s="178">
        <v>0</v>
      </c>
      <c r="N716" s="176"/>
      <c r="O716" s="176">
        <v>40</v>
      </c>
      <c r="P716" s="179">
        <v>-46.77</v>
      </c>
    </row>
    <row r="717" spans="1:16" ht="19.5" hidden="1" customHeight="1">
      <c r="A717" s="171" t="s">
        <v>3570</v>
      </c>
      <c r="B717" s="175">
        <v>46106</v>
      </c>
      <c r="C717" s="171" t="s">
        <v>2119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46098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-5.43</v>
      </c>
    </row>
    <row r="718" spans="1:16" ht="19.5" hidden="1" customHeight="1">
      <c r="A718" s="171" t="s">
        <v>3570</v>
      </c>
      <c r="B718" s="175">
        <v>46106</v>
      </c>
      <c r="C718" s="171" t="s">
        <v>110</v>
      </c>
      <c r="D718" s="171" t="s">
        <v>117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46098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0</v>
      </c>
    </row>
    <row r="719" spans="1:16" ht="19.5" hidden="1" customHeight="1">
      <c r="A719" s="171" t="s">
        <v>3570</v>
      </c>
      <c r="B719" s="175">
        <v>46106</v>
      </c>
      <c r="C719" s="171" t="s">
        <v>110</v>
      </c>
      <c r="D719" s="171" t="s">
        <v>118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46098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-46.77</v>
      </c>
    </row>
    <row r="720" spans="1:16" ht="19.5" hidden="1" customHeight="1">
      <c r="A720" s="171" t="s">
        <v>3570</v>
      </c>
      <c r="B720" s="175">
        <v>46106</v>
      </c>
      <c r="C720" s="171" t="s">
        <v>2119</v>
      </c>
      <c r="D720" s="171" t="s">
        <v>119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46098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-15</v>
      </c>
    </row>
    <row r="721" spans="1:16" ht="19.5" hidden="1" customHeight="1">
      <c r="A721" s="171" t="s">
        <v>3571</v>
      </c>
      <c r="B721" s="175">
        <v>46106</v>
      </c>
      <c r="C721" s="171" t="s">
        <v>110</v>
      </c>
      <c r="D721" s="171" t="s">
        <v>24</v>
      </c>
      <c r="E721" s="171" t="s">
        <v>45</v>
      </c>
      <c r="F721" s="171" t="s">
        <v>162</v>
      </c>
      <c r="G721" s="171" t="s">
        <v>163</v>
      </c>
      <c r="H721" s="176">
        <v>1</v>
      </c>
      <c r="I721" s="177">
        <v>0</v>
      </c>
      <c r="J721" s="175">
        <v>46102</v>
      </c>
      <c r="K721" s="171" t="s">
        <v>113</v>
      </c>
      <c r="L721" s="171" t="s">
        <v>114</v>
      </c>
      <c r="M721" s="178">
        <v>0</v>
      </c>
      <c r="N721" s="176"/>
      <c r="O721" s="176">
        <v>40</v>
      </c>
      <c r="P721" s="179">
        <v>-46.77</v>
      </c>
    </row>
    <row r="722" spans="1:16" ht="19.5" hidden="1" customHeight="1">
      <c r="A722" s="171" t="s">
        <v>3571</v>
      </c>
      <c r="B722" s="175">
        <v>46106</v>
      </c>
      <c r="C722" s="171" t="s">
        <v>2119</v>
      </c>
      <c r="D722" s="171" t="s">
        <v>116</v>
      </c>
      <c r="E722" s="171" t="s">
        <v>45</v>
      </c>
      <c r="F722" s="171" t="s">
        <v>162</v>
      </c>
      <c r="G722" s="171" t="s">
        <v>163</v>
      </c>
      <c r="H722" s="176">
        <v>1</v>
      </c>
      <c r="I722" s="177">
        <v>0</v>
      </c>
      <c r="J722" s="175">
        <v>46102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-5.87</v>
      </c>
    </row>
    <row r="723" spans="1:16" ht="19.5" hidden="1" customHeight="1">
      <c r="A723" s="171" t="s">
        <v>3571</v>
      </c>
      <c r="B723" s="175">
        <v>46106</v>
      </c>
      <c r="C723" s="171" t="s">
        <v>110</v>
      </c>
      <c r="D723" s="171" t="s">
        <v>117</v>
      </c>
      <c r="E723" s="171" t="s">
        <v>45</v>
      </c>
      <c r="F723" s="171" t="s">
        <v>162</v>
      </c>
      <c r="G723" s="171" t="s">
        <v>163</v>
      </c>
      <c r="H723" s="176">
        <v>1</v>
      </c>
      <c r="I723" s="177">
        <v>0</v>
      </c>
      <c r="J723" s="175">
        <v>46102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0</v>
      </c>
    </row>
    <row r="724" spans="1:16" ht="19.5" hidden="1" customHeight="1">
      <c r="A724" s="171" t="s">
        <v>3571</v>
      </c>
      <c r="B724" s="175">
        <v>46106</v>
      </c>
      <c r="C724" s="171" t="s">
        <v>110</v>
      </c>
      <c r="D724" s="171" t="s">
        <v>118</v>
      </c>
      <c r="E724" s="171" t="s">
        <v>45</v>
      </c>
      <c r="F724" s="171" t="s">
        <v>162</v>
      </c>
      <c r="G724" s="171" t="s">
        <v>163</v>
      </c>
      <c r="H724" s="176">
        <v>1</v>
      </c>
      <c r="I724" s="177">
        <v>0</v>
      </c>
      <c r="J724" s="175">
        <v>46102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-46.77</v>
      </c>
    </row>
    <row r="725" spans="1:16" ht="19.5" hidden="1" customHeight="1">
      <c r="A725" s="171" t="s">
        <v>3571</v>
      </c>
      <c r="B725" s="175">
        <v>46106</v>
      </c>
      <c r="C725" s="171" t="s">
        <v>2119</v>
      </c>
      <c r="D725" s="171" t="s">
        <v>119</v>
      </c>
      <c r="E725" s="171" t="s">
        <v>45</v>
      </c>
      <c r="F725" s="171" t="s">
        <v>162</v>
      </c>
      <c r="G725" s="171" t="s">
        <v>163</v>
      </c>
      <c r="H725" s="176">
        <v>1</v>
      </c>
      <c r="I725" s="177">
        <v>0</v>
      </c>
      <c r="J725" s="175">
        <v>46102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-15</v>
      </c>
    </row>
    <row r="726" spans="1:16" ht="19.5" hidden="1" customHeight="1">
      <c r="A726" s="171" t="s">
        <v>3572</v>
      </c>
      <c r="B726" s="175">
        <v>46106</v>
      </c>
      <c r="C726" s="171" t="s">
        <v>110</v>
      </c>
      <c r="D726" s="171" t="s">
        <v>24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0</v>
      </c>
      <c r="J726" s="175">
        <v>46095</v>
      </c>
      <c r="K726" s="171" t="s">
        <v>113</v>
      </c>
      <c r="L726" s="171" t="s">
        <v>114</v>
      </c>
      <c r="M726" s="178">
        <v>0</v>
      </c>
      <c r="N726" s="176"/>
      <c r="O726" s="176">
        <v>40</v>
      </c>
      <c r="P726" s="179">
        <v>-46.77</v>
      </c>
    </row>
    <row r="727" spans="1:16" ht="19.5" hidden="1" customHeight="1">
      <c r="A727" s="171" t="s">
        <v>3572</v>
      </c>
      <c r="B727" s="175">
        <v>46106</v>
      </c>
      <c r="C727" s="171" t="s">
        <v>2119</v>
      </c>
      <c r="D727" s="171" t="s">
        <v>116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46095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-25</v>
      </c>
    </row>
    <row r="728" spans="1:16" ht="19.5" hidden="1" customHeight="1">
      <c r="A728" s="171" t="s">
        <v>3572</v>
      </c>
      <c r="B728" s="175">
        <v>46106</v>
      </c>
      <c r="C728" s="171" t="s">
        <v>110</v>
      </c>
      <c r="D728" s="171" t="s">
        <v>117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0</v>
      </c>
    </row>
    <row r="729" spans="1:16" ht="19.5" hidden="1" customHeight="1">
      <c r="A729" s="171" t="s">
        <v>3572</v>
      </c>
      <c r="B729" s="175">
        <v>46106</v>
      </c>
      <c r="C729" s="171" t="s">
        <v>110</v>
      </c>
      <c r="D729" s="171" t="s">
        <v>118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46095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-46.77</v>
      </c>
    </row>
    <row r="730" spans="1:16" ht="19.5" hidden="1" customHeight="1">
      <c r="A730" s="171" t="s">
        <v>3572</v>
      </c>
      <c r="B730" s="175">
        <v>46106</v>
      </c>
      <c r="C730" s="171" t="s">
        <v>2119</v>
      </c>
      <c r="D730" s="171" t="s">
        <v>119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46095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-15</v>
      </c>
    </row>
    <row r="731" spans="1:16" ht="19.5" hidden="1" customHeight="1">
      <c r="A731" s="171" t="s">
        <v>3149</v>
      </c>
      <c r="B731" s="175">
        <v>46106</v>
      </c>
      <c r="C731" s="171" t="s">
        <v>110</v>
      </c>
      <c r="D731" s="171" t="s">
        <v>24</v>
      </c>
      <c r="E731" s="171" t="s">
        <v>39</v>
      </c>
      <c r="F731" s="171" t="s">
        <v>141</v>
      </c>
      <c r="G731" s="171" t="s">
        <v>112</v>
      </c>
      <c r="H731" s="176">
        <v>1</v>
      </c>
      <c r="I731" s="177">
        <v>0</v>
      </c>
      <c r="J731" s="175">
        <v>46098</v>
      </c>
      <c r="K731" s="171" t="s">
        <v>113</v>
      </c>
      <c r="L731" s="171" t="s">
        <v>114</v>
      </c>
      <c r="M731" s="178">
        <v>0</v>
      </c>
      <c r="N731" s="176"/>
      <c r="O731" s="176">
        <v>40</v>
      </c>
      <c r="P731" s="179">
        <v>-46.77</v>
      </c>
    </row>
    <row r="732" spans="1:16" ht="19.5" hidden="1" customHeight="1">
      <c r="A732" s="171" t="s">
        <v>3149</v>
      </c>
      <c r="B732" s="175">
        <v>46106</v>
      </c>
      <c r="C732" s="171" t="s">
        <v>2119</v>
      </c>
      <c r="D732" s="171" t="s">
        <v>116</v>
      </c>
      <c r="E732" s="171" t="s">
        <v>39</v>
      </c>
      <c r="F732" s="171" t="s">
        <v>141</v>
      </c>
      <c r="G732" s="171" t="s">
        <v>112</v>
      </c>
      <c r="H732" s="176">
        <v>1</v>
      </c>
      <c r="I732" s="177">
        <v>0</v>
      </c>
      <c r="J732" s="175">
        <v>46098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-5.48</v>
      </c>
    </row>
    <row r="733" spans="1:16" ht="19.5" hidden="1" customHeight="1">
      <c r="A733" s="171" t="s">
        <v>3573</v>
      </c>
      <c r="B733" s="175">
        <v>46106</v>
      </c>
      <c r="C733" s="171" t="s">
        <v>110</v>
      </c>
      <c r="D733" s="171" t="s">
        <v>24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46099</v>
      </c>
      <c r="K733" s="171" t="s">
        <v>113</v>
      </c>
      <c r="L733" s="171" t="s">
        <v>114</v>
      </c>
      <c r="M733" s="178">
        <v>0.43</v>
      </c>
      <c r="N733" s="176"/>
      <c r="O733" s="176">
        <v>40</v>
      </c>
      <c r="P733" s="179">
        <v>-140.75</v>
      </c>
    </row>
    <row r="734" spans="1:16" ht="19.5" hidden="1" customHeight="1">
      <c r="A734" s="171" t="s">
        <v>3573</v>
      </c>
      <c r="B734" s="175">
        <v>46106</v>
      </c>
      <c r="C734" s="171" t="s">
        <v>127</v>
      </c>
      <c r="D734" s="171" t="s">
        <v>128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1183.54</v>
      </c>
    </row>
    <row r="735" spans="1:16" ht="19.5" hidden="1" customHeight="1">
      <c r="A735" s="171" t="s">
        <v>3573</v>
      </c>
      <c r="B735" s="175">
        <v>46106</v>
      </c>
      <c r="C735" s="171" t="s">
        <v>127</v>
      </c>
      <c r="D735" s="171" t="s">
        <v>129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2750</v>
      </c>
      <c r="J735" s="175">
        <v>46099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11.84</v>
      </c>
    </row>
    <row r="736" spans="1:16" ht="19.5" hidden="1" customHeight="1">
      <c r="A736" s="171" t="s">
        <v>3573</v>
      </c>
      <c r="B736" s="175">
        <v>46106</v>
      </c>
      <c r="C736" s="171" t="s">
        <v>127</v>
      </c>
      <c r="D736" s="171" t="s">
        <v>130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2750</v>
      </c>
      <c r="J736" s="175">
        <v>46099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1554.62</v>
      </c>
    </row>
    <row r="737" spans="1:16" ht="19.5" hidden="1" customHeight="1">
      <c r="A737" s="171" t="s">
        <v>3573</v>
      </c>
      <c r="B737" s="175">
        <v>46106</v>
      </c>
      <c r="C737" s="171" t="s">
        <v>131</v>
      </c>
      <c r="D737" s="171" t="s">
        <v>132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2750</v>
      </c>
      <c r="J737" s="175">
        <v>46099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-1182.5</v>
      </c>
    </row>
    <row r="738" spans="1:16" ht="19.5" hidden="1" customHeight="1">
      <c r="A738" s="171" t="s">
        <v>3573</v>
      </c>
      <c r="B738" s="175">
        <v>46106</v>
      </c>
      <c r="C738" s="171" t="s">
        <v>2119</v>
      </c>
      <c r="D738" s="171" t="s">
        <v>116</v>
      </c>
      <c r="E738" s="171" t="s">
        <v>38</v>
      </c>
      <c r="F738" s="171" t="s">
        <v>111</v>
      </c>
      <c r="G738" s="171" t="s">
        <v>112</v>
      </c>
      <c r="H738" s="176">
        <v>1</v>
      </c>
      <c r="I738" s="177">
        <v>2750</v>
      </c>
      <c r="J738" s="175">
        <v>46099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-6.5</v>
      </c>
    </row>
    <row r="739" spans="1:16" ht="19.5" hidden="1" customHeight="1">
      <c r="A739" s="171" t="s">
        <v>3149</v>
      </c>
      <c r="B739" s="175">
        <v>46106</v>
      </c>
      <c r="C739" s="171" t="s">
        <v>110</v>
      </c>
      <c r="D739" s="171" t="s">
        <v>117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0</v>
      </c>
      <c r="J739" s="175">
        <v>46098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hidden="1" customHeight="1">
      <c r="A740" s="171" t="s">
        <v>3149</v>
      </c>
      <c r="B740" s="175">
        <v>46106</v>
      </c>
      <c r="C740" s="171" t="s">
        <v>110</v>
      </c>
      <c r="D740" s="171" t="s">
        <v>118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0</v>
      </c>
      <c r="J740" s="175">
        <v>46098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-46.77</v>
      </c>
    </row>
    <row r="741" spans="1:16" ht="19.5" hidden="1" customHeight="1">
      <c r="A741" s="171" t="s">
        <v>3149</v>
      </c>
      <c r="B741" s="175">
        <v>46106</v>
      </c>
      <c r="C741" s="171" t="s">
        <v>2119</v>
      </c>
      <c r="D741" s="171" t="s">
        <v>119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0</v>
      </c>
      <c r="J741" s="175">
        <v>46098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hidden="1" customHeight="1">
      <c r="A742" s="171" t="s">
        <v>3574</v>
      </c>
      <c r="B742" s="175">
        <v>46106</v>
      </c>
      <c r="C742" s="171" t="s">
        <v>110</v>
      </c>
      <c r="D742" s="171" t="s">
        <v>24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2750</v>
      </c>
      <c r="J742" s="175">
        <v>46103</v>
      </c>
      <c r="K742" s="171" t="s">
        <v>113</v>
      </c>
      <c r="L742" s="171" t="s">
        <v>114</v>
      </c>
      <c r="M742" s="178">
        <v>0.43</v>
      </c>
      <c r="N742" s="176"/>
      <c r="O742" s="176">
        <v>41</v>
      </c>
      <c r="P742" s="179">
        <v>-146.28</v>
      </c>
    </row>
    <row r="743" spans="1:16" ht="19.5" hidden="1" customHeight="1">
      <c r="A743" s="171" t="s">
        <v>3574</v>
      </c>
      <c r="B743" s="175">
        <v>46106</v>
      </c>
      <c r="C743" s="171" t="s">
        <v>127</v>
      </c>
      <c r="D743" s="171" t="s">
        <v>128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2750</v>
      </c>
      <c r="J743" s="175">
        <v>46103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1399.05</v>
      </c>
    </row>
    <row r="744" spans="1:16" ht="19.5" hidden="1" customHeight="1">
      <c r="A744" s="171" t="s">
        <v>3574</v>
      </c>
      <c r="B744" s="175">
        <v>46106</v>
      </c>
      <c r="C744" s="171" t="s">
        <v>127</v>
      </c>
      <c r="D744" s="171" t="s">
        <v>129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2750</v>
      </c>
      <c r="J744" s="175">
        <v>46103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13.99</v>
      </c>
    </row>
    <row r="745" spans="1:16" ht="19.5" hidden="1" customHeight="1">
      <c r="A745" s="171" t="s">
        <v>3574</v>
      </c>
      <c r="B745" s="175">
        <v>46106</v>
      </c>
      <c r="C745" s="171" t="s">
        <v>127</v>
      </c>
      <c r="D745" s="171" t="s">
        <v>130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2750</v>
      </c>
      <c r="J745" s="175">
        <v>46103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1336.96</v>
      </c>
    </row>
    <row r="746" spans="1:16" ht="19.5" hidden="1" customHeight="1">
      <c r="A746" s="171" t="s">
        <v>3574</v>
      </c>
      <c r="B746" s="175">
        <v>46106</v>
      </c>
      <c r="C746" s="171" t="s">
        <v>131</v>
      </c>
      <c r="D746" s="171" t="s">
        <v>132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2750</v>
      </c>
      <c r="J746" s="175">
        <v>46103</v>
      </c>
      <c r="K746" s="171" t="s">
        <v>113</v>
      </c>
      <c r="L746" s="171" t="s">
        <v>114</v>
      </c>
      <c r="M746" s="178">
        <v>0.43</v>
      </c>
      <c r="N746" s="176"/>
      <c r="O746" s="176"/>
      <c r="P746" s="179">
        <v>-1182.5</v>
      </c>
    </row>
    <row r="747" spans="1:16" ht="19.5" hidden="1" customHeight="1">
      <c r="A747" s="171" t="s">
        <v>3574</v>
      </c>
      <c r="B747" s="175">
        <v>46106</v>
      </c>
      <c r="C747" s="171" t="s">
        <v>2119</v>
      </c>
      <c r="D747" s="171" t="s">
        <v>116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2750</v>
      </c>
      <c r="J747" s="175">
        <v>46103</v>
      </c>
      <c r="K747" s="171" t="s">
        <v>113</v>
      </c>
      <c r="L747" s="171" t="s">
        <v>114</v>
      </c>
      <c r="M747" s="178">
        <v>0.43</v>
      </c>
      <c r="N747" s="176"/>
      <c r="O747" s="176"/>
      <c r="P747" s="179">
        <v>-14.04</v>
      </c>
    </row>
    <row r="748" spans="1:16" ht="19.5" hidden="1" customHeight="1">
      <c r="A748" s="171" t="s">
        <v>3573</v>
      </c>
      <c r="B748" s="175">
        <v>46106</v>
      </c>
      <c r="C748" s="171" t="s">
        <v>2119</v>
      </c>
      <c r="D748" s="171" t="s">
        <v>135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46099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-22.49</v>
      </c>
    </row>
    <row r="749" spans="1:16" ht="19.5" hidden="1" customHeight="1">
      <c r="A749" s="171" t="s">
        <v>3574</v>
      </c>
      <c r="B749" s="175">
        <v>46106</v>
      </c>
      <c r="C749" s="171" t="s">
        <v>2119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46103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-26.58</v>
      </c>
    </row>
    <row r="750" spans="1:16" ht="19.5" hidden="1" customHeight="1">
      <c r="A750" s="171" t="s">
        <v>3575</v>
      </c>
      <c r="B750" s="175">
        <v>46106</v>
      </c>
      <c r="C750" s="171" t="s">
        <v>110</v>
      </c>
      <c r="D750" s="171" t="s">
        <v>24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46105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-146.28</v>
      </c>
    </row>
    <row r="751" spans="1:16" ht="19.5" hidden="1" customHeight="1">
      <c r="A751" s="171" t="s">
        <v>3576</v>
      </c>
      <c r="B751" s="175">
        <v>46106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2750</v>
      </c>
      <c r="J751" s="175">
        <v>46103</v>
      </c>
      <c r="K751" s="171" t="s">
        <v>113</v>
      </c>
      <c r="L751" s="171" t="s">
        <v>114</v>
      </c>
      <c r="M751" s="178">
        <v>0.43</v>
      </c>
      <c r="N751" s="176"/>
      <c r="O751" s="176">
        <v>41</v>
      </c>
      <c r="P751" s="179">
        <v>-146.28</v>
      </c>
    </row>
    <row r="752" spans="1:16" ht="19.5" hidden="1" customHeight="1">
      <c r="A752" s="171" t="s">
        <v>3576</v>
      </c>
      <c r="B752" s="175">
        <v>46106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2750</v>
      </c>
      <c r="J752" s="175">
        <v>46103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1528.07</v>
      </c>
    </row>
    <row r="753" spans="1:16" ht="19.5" hidden="1" customHeight="1">
      <c r="A753" s="171" t="s">
        <v>3576</v>
      </c>
      <c r="B753" s="175">
        <v>46106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2750</v>
      </c>
      <c r="J753" s="175">
        <v>46103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0</v>
      </c>
    </row>
    <row r="754" spans="1:16" ht="19.5" hidden="1" customHeight="1">
      <c r="A754" s="171" t="s">
        <v>3576</v>
      </c>
      <c r="B754" s="175">
        <v>46106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2750</v>
      </c>
      <c r="J754" s="175">
        <v>46103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1221.93</v>
      </c>
    </row>
    <row r="755" spans="1:16" ht="19.5" hidden="1" customHeight="1">
      <c r="A755" s="171" t="s">
        <v>3576</v>
      </c>
      <c r="B755" s="175">
        <v>46106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2750</v>
      </c>
      <c r="J755" s="175">
        <v>46103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-1182.5</v>
      </c>
    </row>
    <row r="756" spans="1:16" ht="19.5" hidden="1" customHeight="1">
      <c r="A756" s="171" t="s">
        <v>3576</v>
      </c>
      <c r="B756" s="175">
        <v>46106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2750</v>
      </c>
      <c r="J756" s="175">
        <v>46103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-5.97</v>
      </c>
    </row>
    <row r="757" spans="1:16" ht="19.5" hidden="1" customHeight="1">
      <c r="A757" s="171" t="s">
        <v>3577</v>
      </c>
      <c r="B757" s="175">
        <v>46106</v>
      </c>
      <c r="C757" s="171" t="s">
        <v>110</v>
      </c>
      <c r="D757" s="171" t="s">
        <v>24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2750</v>
      </c>
      <c r="J757" s="175">
        <v>46104</v>
      </c>
      <c r="K757" s="171" t="s">
        <v>113</v>
      </c>
      <c r="L757" s="171" t="s">
        <v>114</v>
      </c>
      <c r="M757" s="178">
        <v>0.43</v>
      </c>
      <c r="N757" s="176"/>
      <c r="O757" s="176">
        <v>41</v>
      </c>
      <c r="P757" s="179">
        <v>-146.28</v>
      </c>
    </row>
    <row r="758" spans="1:16" ht="19.5" hidden="1" customHeight="1">
      <c r="A758" s="171" t="s">
        <v>3577</v>
      </c>
      <c r="B758" s="175">
        <v>46106</v>
      </c>
      <c r="C758" s="171" t="s">
        <v>127</v>
      </c>
      <c r="D758" s="171" t="s">
        <v>128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2750</v>
      </c>
      <c r="J758" s="175">
        <v>46104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1519.39</v>
      </c>
    </row>
    <row r="759" spans="1:16" ht="19.5" hidden="1" customHeight="1">
      <c r="A759" s="171" t="s">
        <v>3577</v>
      </c>
      <c r="B759" s="175">
        <v>46106</v>
      </c>
      <c r="C759" s="171" t="s">
        <v>127</v>
      </c>
      <c r="D759" s="171" t="s">
        <v>129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2750</v>
      </c>
      <c r="J759" s="175">
        <v>46104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3577</v>
      </c>
      <c r="B760" s="175">
        <v>46106</v>
      </c>
      <c r="C760" s="171" t="s">
        <v>127</v>
      </c>
      <c r="D760" s="171" t="s">
        <v>130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2750</v>
      </c>
      <c r="J760" s="175">
        <v>46104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1230.6099999999999</v>
      </c>
    </row>
    <row r="761" spans="1:16" ht="19.5" hidden="1" customHeight="1">
      <c r="A761" s="171" t="s">
        <v>3577</v>
      </c>
      <c r="B761" s="175">
        <v>46106</v>
      </c>
      <c r="C761" s="171" t="s">
        <v>131</v>
      </c>
      <c r="D761" s="171" t="s">
        <v>132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2750</v>
      </c>
      <c r="J761" s="175">
        <v>46104</v>
      </c>
      <c r="K761" s="171" t="s">
        <v>113</v>
      </c>
      <c r="L761" s="171" t="s">
        <v>114</v>
      </c>
      <c r="M761" s="178">
        <v>0.43</v>
      </c>
      <c r="N761" s="176"/>
      <c r="O761" s="176"/>
      <c r="P761" s="179">
        <v>-1182.5</v>
      </c>
    </row>
    <row r="762" spans="1:16" ht="19.5" hidden="1" customHeight="1">
      <c r="A762" s="171" t="s">
        <v>3577</v>
      </c>
      <c r="B762" s="175">
        <v>46106</v>
      </c>
      <c r="C762" s="171" t="s">
        <v>2119</v>
      </c>
      <c r="D762" s="171" t="s">
        <v>116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46104</v>
      </c>
      <c r="K762" s="171" t="s">
        <v>113</v>
      </c>
      <c r="L762" s="171" t="s">
        <v>114</v>
      </c>
      <c r="M762" s="178">
        <v>0.43</v>
      </c>
      <c r="N762" s="176"/>
      <c r="O762" s="176"/>
      <c r="P762" s="179">
        <v>-7.8</v>
      </c>
    </row>
    <row r="763" spans="1:16" ht="19.5" hidden="1" customHeight="1">
      <c r="A763" s="171" t="s">
        <v>3578</v>
      </c>
      <c r="B763" s="175">
        <v>46106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46102</v>
      </c>
      <c r="K763" s="171" t="s">
        <v>113</v>
      </c>
      <c r="L763" s="171" t="s">
        <v>114</v>
      </c>
      <c r="M763" s="178">
        <v>0</v>
      </c>
      <c r="N763" s="176"/>
      <c r="O763" s="176">
        <v>40</v>
      </c>
      <c r="P763" s="179">
        <v>-46.77</v>
      </c>
    </row>
    <row r="764" spans="1:16" ht="19.5" hidden="1" customHeight="1">
      <c r="A764" s="171" t="s">
        <v>3578</v>
      </c>
      <c r="B764" s="175">
        <v>46106</v>
      </c>
      <c r="C764" s="171" t="s">
        <v>2119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46102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-9.08</v>
      </c>
    </row>
    <row r="765" spans="1:16" ht="19.5" hidden="1" customHeight="1">
      <c r="A765" s="171" t="s">
        <v>3578</v>
      </c>
      <c r="B765" s="175">
        <v>46106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46102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3578</v>
      </c>
      <c r="B766" s="175">
        <v>46106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46102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3578</v>
      </c>
      <c r="B767" s="175">
        <v>46106</v>
      </c>
      <c r="C767" s="171" t="s">
        <v>2119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46102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3579</v>
      </c>
      <c r="B768" s="175">
        <v>46106</v>
      </c>
      <c r="C768" s="171" t="s">
        <v>110</v>
      </c>
      <c r="D768" s="171" t="s">
        <v>24</v>
      </c>
      <c r="E768" s="171" t="s">
        <v>45</v>
      </c>
      <c r="F768" s="171" t="s">
        <v>162</v>
      </c>
      <c r="G768" s="171" t="s">
        <v>163</v>
      </c>
      <c r="H768" s="176">
        <v>1</v>
      </c>
      <c r="I768" s="177">
        <v>2750</v>
      </c>
      <c r="J768" s="175">
        <v>46104</v>
      </c>
      <c r="K768" s="171" t="s">
        <v>113</v>
      </c>
      <c r="L768" s="171" t="s">
        <v>114</v>
      </c>
      <c r="M768" s="178">
        <v>0.43</v>
      </c>
      <c r="N768" s="176"/>
      <c r="O768" s="176">
        <v>41</v>
      </c>
      <c r="P768" s="179">
        <v>-146.28</v>
      </c>
    </row>
    <row r="769" spans="1:16" ht="19.5" hidden="1" customHeight="1">
      <c r="A769" s="171" t="s">
        <v>3579</v>
      </c>
      <c r="B769" s="175">
        <v>46106</v>
      </c>
      <c r="C769" s="171" t="s">
        <v>127</v>
      </c>
      <c r="D769" s="171" t="s">
        <v>128</v>
      </c>
      <c r="E769" s="171" t="s">
        <v>45</v>
      </c>
      <c r="F769" s="171" t="s">
        <v>162</v>
      </c>
      <c r="G769" s="171" t="s">
        <v>163</v>
      </c>
      <c r="H769" s="176">
        <v>1</v>
      </c>
      <c r="I769" s="177">
        <v>2750</v>
      </c>
      <c r="J769" s="175">
        <v>46104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1402.86</v>
      </c>
    </row>
    <row r="770" spans="1:16" ht="19.5" hidden="1" customHeight="1">
      <c r="A770" s="171" t="s">
        <v>3579</v>
      </c>
      <c r="B770" s="175">
        <v>46106</v>
      </c>
      <c r="C770" s="171" t="s">
        <v>127</v>
      </c>
      <c r="D770" s="171" t="s">
        <v>129</v>
      </c>
      <c r="E770" s="171" t="s">
        <v>45</v>
      </c>
      <c r="F770" s="171" t="s">
        <v>162</v>
      </c>
      <c r="G770" s="171" t="s">
        <v>163</v>
      </c>
      <c r="H770" s="176">
        <v>1</v>
      </c>
      <c r="I770" s="177">
        <v>2750</v>
      </c>
      <c r="J770" s="175">
        <v>46104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14.03</v>
      </c>
    </row>
    <row r="771" spans="1:16" ht="19.5" hidden="1" customHeight="1">
      <c r="A771" s="171" t="s">
        <v>3579</v>
      </c>
      <c r="B771" s="175">
        <v>46106</v>
      </c>
      <c r="C771" s="171" t="s">
        <v>127</v>
      </c>
      <c r="D771" s="171" t="s">
        <v>130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2750</v>
      </c>
      <c r="J771" s="175">
        <v>46104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1333.11</v>
      </c>
    </row>
    <row r="772" spans="1:16" ht="19.5" hidden="1" customHeight="1">
      <c r="A772" s="171" t="s">
        <v>3579</v>
      </c>
      <c r="B772" s="175">
        <v>46106</v>
      </c>
      <c r="C772" s="171" t="s">
        <v>131</v>
      </c>
      <c r="D772" s="171" t="s">
        <v>132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2750</v>
      </c>
      <c r="J772" s="175">
        <v>46104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-1182.5</v>
      </c>
    </row>
    <row r="773" spans="1:16" ht="19.5" hidden="1" customHeight="1">
      <c r="A773" s="171" t="s">
        <v>3579</v>
      </c>
      <c r="B773" s="175">
        <v>46106</v>
      </c>
      <c r="C773" s="171" t="s">
        <v>2119</v>
      </c>
      <c r="D773" s="171" t="s">
        <v>116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2750</v>
      </c>
      <c r="J773" s="175">
        <v>46104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-5.62</v>
      </c>
    </row>
    <row r="774" spans="1:16" ht="19.5" hidden="1" customHeight="1">
      <c r="A774" s="171" t="s">
        <v>3580</v>
      </c>
      <c r="B774" s="175">
        <v>46106</v>
      </c>
      <c r="C774" s="171" t="s">
        <v>110</v>
      </c>
      <c r="D774" s="171" t="s">
        <v>24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46103</v>
      </c>
      <c r="K774" s="171" t="s">
        <v>113</v>
      </c>
      <c r="L774" s="171" t="s">
        <v>114</v>
      </c>
      <c r="M774" s="178">
        <v>0.43</v>
      </c>
      <c r="N774" s="176"/>
      <c r="O774" s="176">
        <v>41</v>
      </c>
      <c r="P774" s="179">
        <v>-146.28</v>
      </c>
    </row>
    <row r="775" spans="1:16" ht="19.5" hidden="1" customHeight="1">
      <c r="A775" s="171" t="s">
        <v>3580</v>
      </c>
      <c r="B775" s="175">
        <v>46106</v>
      </c>
      <c r="C775" s="171" t="s">
        <v>127</v>
      </c>
      <c r="D775" s="171" t="s">
        <v>128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46103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1340</v>
      </c>
    </row>
    <row r="776" spans="1:16" ht="19.5" hidden="1" customHeight="1">
      <c r="A776" s="171" t="s">
        <v>3580</v>
      </c>
      <c r="B776" s="175">
        <v>46106</v>
      </c>
      <c r="C776" s="171" t="s">
        <v>127</v>
      </c>
      <c r="D776" s="171" t="s">
        <v>129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46103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13.4</v>
      </c>
    </row>
    <row r="777" spans="1:16" ht="19.5" hidden="1" customHeight="1">
      <c r="A777" s="171" t="s">
        <v>3580</v>
      </c>
      <c r="B777" s="175">
        <v>46106</v>
      </c>
      <c r="C777" s="171" t="s">
        <v>127</v>
      </c>
      <c r="D777" s="171" t="s">
        <v>130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46103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1396.6</v>
      </c>
    </row>
    <row r="778" spans="1:16" ht="19.5" hidden="1" customHeight="1">
      <c r="A778" s="171" t="s">
        <v>3580</v>
      </c>
      <c r="B778" s="175">
        <v>46106</v>
      </c>
      <c r="C778" s="171" t="s">
        <v>131</v>
      </c>
      <c r="D778" s="171" t="s">
        <v>132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46103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-1182.5</v>
      </c>
    </row>
    <row r="779" spans="1:16" ht="19.5" hidden="1" customHeight="1">
      <c r="A779" s="171" t="s">
        <v>3580</v>
      </c>
      <c r="B779" s="175">
        <v>46106</v>
      </c>
      <c r="C779" s="171" t="s">
        <v>2119</v>
      </c>
      <c r="D779" s="171" t="s">
        <v>116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2750</v>
      </c>
      <c r="J779" s="175">
        <v>46103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-6.81</v>
      </c>
    </row>
    <row r="780" spans="1:16" ht="19.5" hidden="1" customHeight="1">
      <c r="A780" s="171" t="s">
        <v>3581</v>
      </c>
      <c r="B780" s="175">
        <v>46106</v>
      </c>
      <c r="C780" s="171" t="s">
        <v>110</v>
      </c>
      <c r="D780" s="171" t="s">
        <v>24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46102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hidden="1" customHeight="1">
      <c r="A781" s="171" t="s">
        <v>3581</v>
      </c>
      <c r="B781" s="175">
        <v>46106</v>
      </c>
      <c r="C781" s="171" t="s">
        <v>2119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46102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-14.35</v>
      </c>
    </row>
    <row r="782" spans="1:16" ht="19.5" hidden="1" customHeight="1">
      <c r="A782" s="171" t="s">
        <v>3582</v>
      </c>
      <c r="B782" s="175">
        <v>46106</v>
      </c>
      <c r="C782" s="171" t="s">
        <v>110</v>
      </c>
      <c r="D782" s="171" t="s">
        <v>24</v>
      </c>
      <c r="E782" s="171" t="s">
        <v>50</v>
      </c>
      <c r="F782" s="171" t="s">
        <v>413</v>
      </c>
      <c r="G782" s="171" t="s">
        <v>112</v>
      </c>
      <c r="H782" s="176">
        <v>1</v>
      </c>
      <c r="I782" s="177">
        <v>2424</v>
      </c>
      <c r="J782" s="175">
        <v>46105</v>
      </c>
      <c r="K782" s="171" t="s">
        <v>113</v>
      </c>
      <c r="L782" s="171" t="s">
        <v>114</v>
      </c>
      <c r="M782" s="178">
        <v>0.43</v>
      </c>
      <c r="N782" s="176"/>
      <c r="O782" s="176">
        <v>41</v>
      </c>
      <c r="P782" s="179">
        <v>-137.47999999999999</v>
      </c>
    </row>
    <row r="783" spans="1:16" ht="19.5" hidden="1" customHeight="1">
      <c r="A783" s="171" t="s">
        <v>3582</v>
      </c>
      <c r="B783" s="175">
        <v>46106</v>
      </c>
      <c r="C783" s="171" t="s">
        <v>127</v>
      </c>
      <c r="D783" s="171" t="s">
        <v>128</v>
      </c>
      <c r="E783" s="171" t="s">
        <v>50</v>
      </c>
      <c r="F783" s="171" t="s">
        <v>413</v>
      </c>
      <c r="G783" s="171" t="s">
        <v>112</v>
      </c>
      <c r="H783" s="176">
        <v>1</v>
      </c>
      <c r="I783" s="177">
        <v>2424</v>
      </c>
      <c r="J783" s="175">
        <v>46105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1269.52</v>
      </c>
    </row>
    <row r="784" spans="1:16" ht="19.5" hidden="1" customHeight="1">
      <c r="A784" s="171" t="s">
        <v>3582</v>
      </c>
      <c r="B784" s="175">
        <v>46106</v>
      </c>
      <c r="C784" s="171" t="s">
        <v>127</v>
      </c>
      <c r="D784" s="171" t="s">
        <v>129</v>
      </c>
      <c r="E784" s="171" t="s">
        <v>50</v>
      </c>
      <c r="F784" s="171" t="s">
        <v>413</v>
      </c>
      <c r="G784" s="171" t="s">
        <v>112</v>
      </c>
      <c r="H784" s="176">
        <v>1</v>
      </c>
      <c r="I784" s="177">
        <v>2424</v>
      </c>
      <c r="J784" s="175">
        <v>46105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12.7</v>
      </c>
    </row>
    <row r="785" spans="1:16" ht="19.5" hidden="1" customHeight="1">
      <c r="A785" s="171" t="s">
        <v>3582</v>
      </c>
      <c r="B785" s="175">
        <v>46106</v>
      </c>
      <c r="C785" s="171" t="s">
        <v>127</v>
      </c>
      <c r="D785" s="171" t="s">
        <v>130</v>
      </c>
      <c r="E785" s="171" t="s">
        <v>50</v>
      </c>
      <c r="F785" s="171" t="s">
        <v>413</v>
      </c>
      <c r="G785" s="171" t="s">
        <v>112</v>
      </c>
      <c r="H785" s="176">
        <v>1</v>
      </c>
      <c r="I785" s="177">
        <v>2424</v>
      </c>
      <c r="J785" s="175">
        <v>46105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1141.78</v>
      </c>
    </row>
    <row r="786" spans="1:16" ht="19.5" hidden="1" customHeight="1">
      <c r="A786" s="171" t="s">
        <v>3582</v>
      </c>
      <c r="B786" s="175">
        <v>46106</v>
      </c>
      <c r="C786" s="171" t="s">
        <v>131</v>
      </c>
      <c r="D786" s="171" t="s">
        <v>132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2424</v>
      </c>
      <c r="J786" s="175">
        <v>46105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-1042.32</v>
      </c>
    </row>
    <row r="787" spans="1:16" ht="19.5" hidden="1" customHeight="1">
      <c r="A787" s="171" t="s">
        <v>3582</v>
      </c>
      <c r="B787" s="175">
        <v>46106</v>
      </c>
      <c r="C787" s="171" t="s">
        <v>2119</v>
      </c>
      <c r="D787" s="171" t="s">
        <v>116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2424</v>
      </c>
      <c r="J787" s="175">
        <v>46105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-7.95</v>
      </c>
    </row>
    <row r="788" spans="1:16" ht="19.5" hidden="1" customHeight="1">
      <c r="A788" s="171" t="s">
        <v>3581</v>
      </c>
      <c r="B788" s="175">
        <v>46106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46102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3581</v>
      </c>
      <c r="B789" s="175">
        <v>46106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46102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hidden="1" customHeight="1">
      <c r="A790" s="171" t="s">
        <v>3581</v>
      </c>
      <c r="B790" s="175">
        <v>46106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46102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3583</v>
      </c>
      <c r="B791" s="175">
        <v>46106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46100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hidden="1" customHeight="1">
      <c r="A792" s="171" t="s">
        <v>3583</v>
      </c>
      <c r="B792" s="175">
        <v>46106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46100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-5.15</v>
      </c>
    </row>
    <row r="793" spans="1:16" ht="19.5" customHeight="1">
      <c r="A793" s="171" t="s">
        <v>3584</v>
      </c>
      <c r="B793" s="175">
        <v>46106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46104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3584</v>
      </c>
      <c r="B794" s="175">
        <v>46106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46104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3583</v>
      </c>
      <c r="B795" s="175">
        <v>46106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46100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3583</v>
      </c>
      <c r="B796" s="175">
        <v>46106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46100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3583</v>
      </c>
      <c r="B797" s="175">
        <v>46106</v>
      </c>
      <c r="C797" s="171" t="s">
        <v>2119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46100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3579</v>
      </c>
      <c r="B798" s="175">
        <v>46106</v>
      </c>
      <c r="C798" s="171" t="s">
        <v>2119</v>
      </c>
      <c r="D798" s="171" t="s">
        <v>135</v>
      </c>
      <c r="E798" s="171" t="s">
        <v>45</v>
      </c>
      <c r="F798" s="171" t="s">
        <v>162</v>
      </c>
      <c r="G798" s="171" t="s">
        <v>163</v>
      </c>
      <c r="H798" s="176">
        <v>1</v>
      </c>
      <c r="I798" s="177">
        <v>0</v>
      </c>
      <c r="J798" s="175">
        <v>46104</v>
      </c>
      <c r="K798" s="171" t="s">
        <v>125</v>
      </c>
      <c r="L798" s="171" t="s">
        <v>125</v>
      </c>
      <c r="M798" s="178">
        <v>0</v>
      </c>
      <c r="N798" s="176"/>
      <c r="O798" s="176"/>
      <c r="P798" s="179">
        <v>-26.65</v>
      </c>
    </row>
    <row r="799" spans="1:16" ht="19.5" hidden="1" customHeight="1">
      <c r="A799" s="171" t="s">
        <v>3580</v>
      </c>
      <c r="B799" s="175">
        <v>46106</v>
      </c>
      <c r="C799" s="171" t="s">
        <v>2119</v>
      </c>
      <c r="D799" s="171" t="s">
        <v>135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46103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-25.46</v>
      </c>
    </row>
    <row r="800" spans="1:16" ht="19.5" hidden="1" customHeight="1">
      <c r="A800" s="171" t="s">
        <v>3582</v>
      </c>
      <c r="B800" s="175">
        <v>46106</v>
      </c>
      <c r="C800" s="171" t="s">
        <v>2119</v>
      </c>
      <c r="D800" s="171" t="s">
        <v>135</v>
      </c>
      <c r="E800" s="171" t="s">
        <v>50</v>
      </c>
      <c r="F800" s="171" t="s">
        <v>413</v>
      </c>
      <c r="G800" s="171" t="s">
        <v>112</v>
      </c>
      <c r="H800" s="176">
        <v>1</v>
      </c>
      <c r="I800" s="177">
        <v>0</v>
      </c>
      <c r="J800" s="175">
        <v>46105</v>
      </c>
      <c r="K800" s="171" t="s">
        <v>125</v>
      </c>
      <c r="L800" s="171" t="s">
        <v>125</v>
      </c>
      <c r="M800" s="178">
        <v>0</v>
      </c>
      <c r="N800" s="176"/>
      <c r="O800" s="176"/>
      <c r="P800" s="179">
        <v>-24.12</v>
      </c>
    </row>
    <row r="801" spans="1:16" ht="19.5" hidden="1" customHeight="1">
      <c r="A801" s="171" t="s">
        <v>3585</v>
      </c>
      <c r="B801" s="175">
        <v>46106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2750</v>
      </c>
      <c r="J801" s="175">
        <v>46094</v>
      </c>
      <c r="K801" s="171" t="s">
        <v>113</v>
      </c>
      <c r="L801" s="171" t="s">
        <v>114</v>
      </c>
      <c r="M801" s="178">
        <v>0.43</v>
      </c>
      <c r="N801" s="176"/>
      <c r="O801" s="176">
        <v>40</v>
      </c>
      <c r="P801" s="179">
        <v>-140.75</v>
      </c>
    </row>
    <row r="802" spans="1:16" ht="19.5" hidden="1" customHeight="1">
      <c r="A802" s="171" t="s">
        <v>3585</v>
      </c>
      <c r="B802" s="175">
        <v>46106</v>
      </c>
      <c r="C802" s="171" t="s">
        <v>127</v>
      </c>
      <c r="D802" s="171" t="s">
        <v>128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2750</v>
      </c>
      <c r="J802" s="175">
        <v>46094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1265.46</v>
      </c>
    </row>
    <row r="803" spans="1:16" ht="19.5" hidden="1" customHeight="1">
      <c r="A803" s="171" t="s">
        <v>3585</v>
      </c>
      <c r="B803" s="175">
        <v>46106</v>
      </c>
      <c r="C803" s="171" t="s">
        <v>127</v>
      </c>
      <c r="D803" s="171" t="s">
        <v>129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2750</v>
      </c>
      <c r="J803" s="175">
        <v>46094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12.65</v>
      </c>
    </row>
    <row r="804" spans="1:16" ht="19.5" hidden="1" customHeight="1">
      <c r="A804" s="171" t="s">
        <v>3585</v>
      </c>
      <c r="B804" s="175">
        <v>46106</v>
      </c>
      <c r="C804" s="171" t="s">
        <v>127</v>
      </c>
      <c r="D804" s="171" t="s">
        <v>130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2750</v>
      </c>
      <c r="J804" s="175">
        <v>46094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1471.89</v>
      </c>
    </row>
    <row r="805" spans="1:16" ht="19.5" hidden="1" customHeight="1">
      <c r="A805" s="171" t="s">
        <v>3585</v>
      </c>
      <c r="B805" s="175">
        <v>46106</v>
      </c>
      <c r="C805" s="171" t="s">
        <v>131</v>
      </c>
      <c r="D805" s="171" t="s">
        <v>132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2750</v>
      </c>
      <c r="J805" s="175">
        <v>46094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-1182.5</v>
      </c>
    </row>
    <row r="806" spans="1:16" ht="19.5" hidden="1" customHeight="1">
      <c r="A806" s="171" t="s">
        <v>3585</v>
      </c>
      <c r="B806" s="175">
        <v>46106</v>
      </c>
      <c r="C806" s="171" t="s">
        <v>2119</v>
      </c>
      <c r="D806" s="171" t="s">
        <v>116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2750</v>
      </c>
      <c r="J806" s="175">
        <v>46094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-18.809999999999999</v>
      </c>
    </row>
    <row r="807" spans="1:16" ht="19.5" hidden="1" customHeight="1">
      <c r="A807" s="171" t="s">
        <v>3585</v>
      </c>
      <c r="B807" s="175">
        <v>46106</v>
      </c>
      <c r="C807" s="171" t="s">
        <v>2119</v>
      </c>
      <c r="D807" s="171" t="s">
        <v>135</v>
      </c>
      <c r="E807" s="171" t="s">
        <v>38</v>
      </c>
      <c r="F807" s="171" t="s">
        <v>111</v>
      </c>
      <c r="G807" s="171" t="s">
        <v>112</v>
      </c>
      <c r="H807" s="176">
        <v>1</v>
      </c>
      <c r="I807" s="177">
        <v>0</v>
      </c>
      <c r="J807" s="175">
        <v>46094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-24.04</v>
      </c>
    </row>
    <row r="808" spans="1:16" ht="19.5" hidden="1" customHeight="1">
      <c r="A808" s="171" t="s">
        <v>3586</v>
      </c>
      <c r="B808" s="175">
        <v>46106</v>
      </c>
      <c r="C808" s="171" t="s">
        <v>2119</v>
      </c>
      <c r="D808" s="171" t="s">
        <v>135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46106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-24.07</v>
      </c>
    </row>
    <row r="809" spans="1:16" ht="19.5" hidden="1" customHeight="1">
      <c r="A809" s="171" t="s">
        <v>3587</v>
      </c>
      <c r="B809" s="175">
        <v>46106</v>
      </c>
      <c r="C809" s="171" t="s">
        <v>110</v>
      </c>
      <c r="D809" s="171" t="s">
        <v>24</v>
      </c>
      <c r="E809" s="171" t="s">
        <v>41</v>
      </c>
      <c r="F809" s="171" t="s">
        <v>138</v>
      </c>
      <c r="G809" s="171" t="s">
        <v>112</v>
      </c>
      <c r="H809" s="176">
        <v>1</v>
      </c>
      <c r="I809" s="177">
        <v>0</v>
      </c>
      <c r="J809" s="175">
        <v>46098</v>
      </c>
      <c r="K809" s="171" t="s">
        <v>113</v>
      </c>
      <c r="L809" s="171" t="s">
        <v>114</v>
      </c>
      <c r="M809" s="178">
        <v>0</v>
      </c>
      <c r="N809" s="176"/>
      <c r="O809" s="176">
        <v>40</v>
      </c>
      <c r="P809" s="179">
        <v>-46.77</v>
      </c>
    </row>
    <row r="810" spans="1:16" ht="19.5" hidden="1" customHeight="1">
      <c r="A810" s="171" t="s">
        <v>3587</v>
      </c>
      <c r="B810" s="175">
        <v>46106</v>
      </c>
      <c r="C810" s="171" t="s">
        <v>2119</v>
      </c>
      <c r="D810" s="171" t="s">
        <v>116</v>
      </c>
      <c r="E810" s="171" t="s">
        <v>41</v>
      </c>
      <c r="F810" s="171" t="s">
        <v>138</v>
      </c>
      <c r="G810" s="171" t="s">
        <v>112</v>
      </c>
      <c r="H810" s="176">
        <v>1</v>
      </c>
      <c r="I810" s="177">
        <v>0</v>
      </c>
      <c r="J810" s="175">
        <v>46098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-6.11</v>
      </c>
    </row>
    <row r="811" spans="1:16" ht="19.5" hidden="1" customHeight="1">
      <c r="A811" s="171" t="s">
        <v>3587</v>
      </c>
      <c r="B811" s="175">
        <v>46106</v>
      </c>
      <c r="C811" s="171" t="s">
        <v>110</v>
      </c>
      <c r="D811" s="171" t="s">
        <v>117</v>
      </c>
      <c r="E811" s="171" t="s">
        <v>41</v>
      </c>
      <c r="F811" s="171" t="s">
        <v>138</v>
      </c>
      <c r="G811" s="171" t="s">
        <v>112</v>
      </c>
      <c r="H811" s="176">
        <v>1</v>
      </c>
      <c r="I811" s="177">
        <v>0</v>
      </c>
      <c r="J811" s="175">
        <v>46098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0</v>
      </c>
    </row>
    <row r="812" spans="1:16" ht="19.5" hidden="1" customHeight="1">
      <c r="A812" s="171" t="s">
        <v>3587</v>
      </c>
      <c r="B812" s="175">
        <v>46106</v>
      </c>
      <c r="C812" s="171" t="s">
        <v>110</v>
      </c>
      <c r="D812" s="171" t="s">
        <v>118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0</v>
      </c>
      <c r="J812" s="175">
        <v>46098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-46.77</v>
      </c>
    </row>
    <row r="813" spans="1:16" ht="19.5" hidden="1" customHeight="1">
      <c r="A813" s="171" t="s">
        <v>3587</v>
      </c>
      <c r="B813" s="175">
        <v>46106</v>
      </c>
      <c r="C813" s="171" t="s">
        <v>2119</v>
      </c>
      <c r="D813" s="171" t="s">
        <v>119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0</v>
      </c>
      <c r="J813" s="175">
        <v>46098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</v>
      </c>
    </row>
    <row r="814" spans="1:16" ht="19.5" hidden="1" customHeight="1">
      <c r="A814" s="171" t="s">
        <v>3588</v>
      </c>
      <c r="B814" s="175">
        <v>46106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46099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3588</v>
      </c>
      <c r="B815" s="175">
        <v>46106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46099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hidden="1" customHeight="1">
      <c r="A816" s="171" t="s">
        <v>3588</v>
      </c>
      <c r="B816" s="175">
        <v>46106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46099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3588</v>
      </c>
      <c r="B817" s="175">
        <v>46106</v>
      </c>
      <c r="C817" s="171" t="s">
        <v>110</v>
      </c>
      <c r="D817" s="171" t="s">
        <v>24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0</v>
      </c>
      <c r="J817" s="175">
        <v>46099</v>
      </c>
      <c r="K817" s="171" t="s">
        <v>113</v>
      </c>
      <c r="L817" s="171" t="s">
        <v>114</v>
      </c>
      <c r="M817" s="178">
        <v>0</v>
      </c>
      <c r="N817" s="176"/>
      <c r="O817" s="176">
        <v>40</v>
      </c>
      <c r="P817" s="179">
        <v>-46.77</v>
      </c>
    </row>
    <row r="818" spans="1:16" ht="19.5" hidden="1" customHeight="1">
      <c r="A818" s="171" t="s">
        <v>3588</v>
      </c>
      <c r="B818" s="175">
        <v>46106</v>
      </c>
      <c r="C818" s="171" t="s">
        <v>2119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46099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-7.69</v>
      </c>
    </row>
    <row r="819" spans="1:16" ht="19.5" hidden="1" customHeight="1">
      <c r="A819" s="171" t="s">
        <v>3589</v>
      </c>
      <c r="B819" s="175">
        <v>46106</v>
      </c>
      <c r="C819" s="171" t="s">
        <v>110</v>
      </c>
      <c r="D819" s="171" t="s">
        <v>24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2650</v>
      </c>
      <c r="J819" s="175">
        <v>46103</v>
      </c>
      <c r="K819" s="171" t="s">
        <v>113</v>
      </c>
      <c r="L819" s="171" t="s">
        <v>114</v>
      </c>
      <c r="M819" s="178">
        <v>0.43</v>
      </c>
      <c r="N819" s="176"/>
      <c r="O819" s="176">
        <v>41</v>
      </c>
      <c r="P819" s="179">
        <v>-143.58000000000001</v>
      </c>
    </row>
    <row r="820" spans="1:16" ht="19.5" hidden="1" customHeight="1">
      <c r="A820" s="171" t="s">
        <v>3589</v>
      </c>
      <c r="B820" s="175">
        <v>46106</v>
      </c>
      <c r="C820" s="171" t="s">
        <v>127</v>
      </c>
      <c r="D820" s="171" t="s">
        <v>128</v>
      </c>
      <c r="E820" s="171" t="s">
        <v>41</v>
      </c>
      <c r="F820" s="171" t="s">
        <v>138</v>
      </c>
      <c r="G820" s="171" t="s">
        <v>112</v>
      </c>
      <c r="H820" s="176">
        <v>1</v>
      </c>
      <c r="I820" s="177">
        <v>2650</v>
      </c>
      <c r="J820" s="175">
        <v>46103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1488.57</v>
      </c>
    </row>
    <row r="821" spans="1:16" ht="19.5" hidden="1" customHeight="1">
      <c r="A821" s="171" t="s">
        <v>3589</v>
      </c>
      <c r="B821" s="175">
        <v>46106</v>
      </c>
      <c r="C821" s="171" t="s">
        <v>127</v>
      </c>
      <c r="D821" s="171" t="s">
        <v>129</v>
      </c>
      <c r="E821" s="171" t="s">
        <v>41</v>
      </c>
      <c r="F821" s="171" t="s">
        <v>138</v>
      </c>
      <c r="G821" s="171" t="s">
        <v>112</v>
      </c>
      <c r="H821" s="176">
        <v>1</v>
      </c>
      <c r="I821" s="177">
        <v>2650</v>
      </c>
      <c r="J821" s="175">
        <v>46103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14.89</v>
      </c>
    </row>
    <row r="822" spans="1:16" ht="19.5" hidden="1" customHeight="1">
      <c r="A822" s="171" t="s">
        <v>3589</v>
      </c>
      <c r="B822" s="175">
        <v>46106</v>
      </c>
      <c r="C822" s="171" t="s">
        <v>127</v>
      </c>
      <c r="D822" s="171" t="s">
        <v>130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2650</v>
      </c>
      <c r="J822" s="175">
        <v>46103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1146.54</v>
      </c>
    </row>
    <row r="823" spans="1:16" ht="19.5" hidden="1" customHeight="1">
      <c r="A823" s="171" t="s">
        <v>3589</v>
      </c>
      <c r="B823" s="175">
        <v>46106</v>
      </c>
      <c r="C823" s="171" t="s">
        <v>131</v>
      </c>
      <c r="D823" s="171" t="s">
        <v>132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2650</v>
      </c>
      <c r="J823" s="175">
        <v>46103</v>
      </c>
      <c r="K823" s="171" t="s">
        <v>113</v>
      </c>
      <c r="L823" s="171" t="s">
        <v>114</v>
      </c>
      <c r="M823" s="178">
        <v>0.43</v>
      </c>
      <c r="N823" s="176"/>
      <c r="O823" s="176"/>
      <c r="P823" s="179">
        <v>-1139.5</v>
      </c>
    </row>
    <row r="824" spans="1:16" ht="19.5" hidden="1" customHeight="1">
      <c r="A824" s="171" t="s">
        <v>3589</v>
      </c>
      <c r="B824" s="175">
        <v>46106</v>
      </c>
      <c r="C824" s="171" t="s">
        <v>2119</v>
      </c>
      <c r="D824" s="171" t="s">
        <v>116</v>
      </c>
      <c r="E824" s="171" t="s">
        <v>41</v>
      </c>
      <c r="F824" s="171" t="s">
        <v>138</v>
      </c>
      <c r="G824" s="171" t="s">
        <v>112</v>
      </c>
      <c r="H824" s="176">
        <v>1</v>
      </c>
      <c r="I824" s="177">
        <v>2650</v>
      </c>
      <c r="J824" s="175">
        <v>46103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-5.63</v>
      </c>
    </row>
    <row r="825" spans="1:16" ht="19.5" hidden="1" customHeight="1">
      <c r="A825" s="171" t="s">
        <v>3485</v>
      </c>
      <c r="B825" s="175">
        <v>46106</v>
      </c>
      <c r="C825" s="171" t="s">
        <v>2119</v>
      </c>
      <c r="D825" s="171" t="s">
        <v>135</v>
      </c>
      <c r="E825" s="171" t="s">
        <v>41</v>
      </c>
      <c r="F825" s="171" t="s">
        <v>138</v>
      </c>
      <c r="G825" s="171" t="s">
        <v>112</v>
      </c>
      <c r="H825" s="176">
        <v>1</v>
      </c>
      <c r="I825" s="177">
        <v>0</v>
      </c>
      <c r="J825" s="175">
        <v>46104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27.16</v>
      </c>
    </row>
    <row r="826" spans="1:16" ht="19.5" hidden="1" customHeight="1">
      <c r="A826" s="171" t="s">
        <v>3590</v>
      </c>
      <c r="B826" s="175">
        <v>46106</v>
      </c>
      <c r="C826" s="171" t="s">
        <v>110</v>
      </c>
      <c r="D826" s="171" t="s">
        <v>24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2750</v>
      </c>
      <c r="J826" s="175">
        <v>46105</v>
      </c>
      <c r="K826" s="171" t="s">
        <v>113</v>
      </c>
      <c r="L826" s="171" t="s">
        <v>114</v>
      </c>
      <c r="M826" s="178">
        <v>0.43</v>
      </c>
      <c r="N826" s="176"/>
      <c r="O826" s="176">
        <v>41</v>
      </c>
      <c r="P826" s="179">
        <v>-146.28</v>
      </c>
    </row>
    <row r="827" spans="1:16" ht="19.5" hidden="1" customHeight="1">
      <c r="A827" s="171" t="s">
        <v>3590</v>
      </c>
      <c r="B827" s="175">
        <v>46106</v>
      </c>
      <c r="C827" s="171" t="s">
        <v>127</v>
      </c>
      <c r="D827" s="171" t="s">
        <v>128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2750</v>
      </c>
      <c r="J827" s="175">
        <v>46105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1300.69</v>
      </c>
    </row>
    <row r="828" spans="1:16" ht="19.5" hidden="1" customHeight="1">
      <c r="A828" s="171" t="s">
        <v>3590</v>
      </c>
      <c r="B828" s="175">
        <v>46106</v>
      </c>
      <c r="C828" s="171" t="s">
        <v>127</v>
      </c>
      <c r="D828" s="171" t="s">
        <v>129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2750</v>
      </c>
      <c r="J828" s="175">
        <v>46105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13.01</v>
      </c>
    </row>
    <row r="829" spans="1:16" ht="19.5" hidden="1" customHeight="1">
      <c r="A829" s="171" t="s">
        <v>3590</v>
      </c>
      <c r="B829" s="175">
        <v>46106</v>
      </c>
      <c r="C829" s="171" t="s">
        <v>127</v>
      </c>
      <c r="D829" s="171" t="s">
        <v>130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2750</v>
      </c>
      <c r="J829" s="175">
        <v>46105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1436.3</v>
      </c>
    </row>
    <row r="830" spans="1:16" ht="19.5" hidden="1" customHeight="1">
      <c r="A830" s="171" t="s">
        <v>3590</v>
      </c>
      <c r="B830" s="175">
        <v>46106</v>
      </c>
      <c r="C830" s="171" t="s">
        <v>131</v>
      </c>
      <c r="D830" s="171" t="s">
        <v>132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2750</v>
      </c>
      <c r="J830" s="175">
        <v>46105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-1182.5</v>
      </c>
    </row>
    <row r="831" spans="1:16" ht="19.5" hidden="1" customHeight="1">
      <c r="A831" s="171" t="s">
        <v>3591</v>
      </c>
      <c r="B831" s="175">
        <v>46106</v>
      </c>
      <c r="C831" s="171" t="s">
        <v>110</v>
      </c>
      <c r="D831" s="171" t="s">
        <v>24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2750</v>
      </c>
      <c r="J831" s="175">
        <v>46105</v>
      </c>
      <c r="K831" s="171" t="s">
        <v>113</v>
      </c>
      <c r="L831" s="171" t="s">
        <v>114</v>
      </c>
      <c r="M831" s="178">
        <v>0.43</v>
      </c>
      <c r="N831" s="176"/>
      <c r="O831" s="176">
        <v>41</v>
      </c>
      <c r="P831" s="179">
        <v>-146.28</v>
      </c>
    </row>
    <row r="832" spans="1:16" ht="19.5" hidden="1" customHeight="1">
      <c r="A832" s="171" t="s">
        <v>3591</v>
      </c>
      <c r="B832" s="175">
        <v>46106</v>
      </c>
      <c r="C832" s="171" t="s">
        <v>127</v>
      </c>
      <c r="D832" s="171" t="s">
        <v>128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2750</v>
      </c>
      <c r="J832" s="175">
        <v>46105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1268.3599999999999</v>
      </c>
    </row>
    <row r="833" spans="1:16" ht="19.5" hidden="1" customHeight="1">
      <c r="A833" s="171" t="s">
        <v>3591</v>
      </c>
      <c r="B833" s="175">
        <v>46106</v>
      </c>
      <c r="C833" s="171" t="s">
        <v>127</v>
      </c>
      <c r="D833" s="171" t="s">
        <v>129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2750</v>
      </c>
      <c r="J833" s="175">
        <v>46105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12.68</v>
      </c>
    </row>
    <row r="834" spans="1:16" ht="19.5" hidden="1" customHeight="1">
      <c r="A834" s="171" t="s">
        <v>3591</v>
      </c>
      <c r="B834" s="175">
        <v>46106</v>
      </c>
      <c r="C834" s="171" t="s">
        <v>127</v>
      </c>
      <c r="D834" s="171" t="s">
        <v>130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2750</v>
      </c>
      <c r="J834" s="175">
        <v>46105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1468.96</v>
      </c>
    </row>
    <row r="835" spans="1:16" ht="19.5" hidden="1" customHeight="1">
      <c r="A835" s="171" t="s">
        <v>3591</v>
      </c>
      <c r="B835" s="175">
        <v>46106</v>
      </c>
      <c r="C835" s="171" t="s">
        <v>131</v>
      </c>
      <c r="D835" s="171" t="s">
        <v>132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2750</v>
      </c>
      <c r="J835" s="175">
        <v>46105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-1182.5</v>
      </c>
    </row>
    <row r="836" spans="1:16" ht="19.5" hidden="1" customHeight="1">
      <c r="A836" s="171" t="s">
        <v>3591</v>
      </c>
      <c r="B836" s="175">
        <v>46106</v>
      </c>
      <c r="C836" s="171" t="s">
        <v>2119</v>
      </c>
      <c r="D836" s="171" t="s">
        <v>116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2750</v>
      </c>
      <c r="J836" s="175">
        <v>46105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-6.5</v>
      </c>
    </row>
    <row r="837" spans="1:16" ht="19.5" hidden="1" customHeight="1">
      <c r="A837" s="171" t="s">
        <v>3592</v>
      </c>
      <c r="B837" s="175">
        <v>46106</v>
      </c>
      <c r="C837" s="171" t="s">
        <v>110</v>
      </c>
      <c r="D837" s="171" t="s">
        <v>24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2750</v>
      </c>
      <c r="J837" s="175">
        <v>46096</v>
      </c>
      <c r="K837" s="171" t="s">
        <v>113</v>
      </c>
      <c r="L837" s="171" t="s">
        <v>114</v>
      </c>
      <c r="M837" s="178">
        <v>0.43</v>
      </c>
      <c r="N837" s="176"/>
      <c r="O837" s="176">
        <v>39</v>
      </c>
      <c r="P837" s="179">
        <v>-135.22</v>
      </c>
    </row>
    <row r="838" spans="1:16" ht="19.5" hidden="1" customHeight="1">
      <c r="A838" s="171" t="s">
        <v>3592</v>
      </c>
      <c r="B838" s="175">
        <v>46106</v>
      </c>
      <c r="C838" s="171" t="s">
        <v>127</v>
      </c>
      <c r="D838" s="171" t="s">
        <v>128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2750</v>
      </c>
      <c r="J838" s="175">
        <v>46096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1200.95</v>
      </c>
    </row>
    <row r="839" spans="1:16" ht="19.5" hidden="1" customHeight="1">
      <c r="A839" s="171" t="s">
        <v>3592</v>
      </c>
      <c r="B839" s="175">
        <v>46106</v>
      </c>
      <c r="C839" s="171" t="s">
        <v>127</v>
      </c>
      <c r="D839" s="171" t="s">
        <v>129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2750</v>
      </c>
      <c r="J839" s="175">
        <v>46096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12.01</v>
      </c>
    </row>
    <row r="840" spans="1:16" ht="19.5" hidden="1" customHeight="1">
      <c r="A840" s="171" t="s">
        <v>3592</v>
      </c>
      <c r="B840" s="175">
        <v>46106</v>
      </c>
      <c r="C840" s="171" t="s">
        <v>127</v>
      </c>
      <c r="D840" s="171" t="s">
        <v>130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2750</v>
      </c>
      <c r="J840" s="175">
        <v>46096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1537.04</v>
      </c>
    </row>
    <row r="841" spans="1:16" ht="19.5" hidden="1" customHeight="1">
      <c r="A841" s="171" t="s">
        <v>3592</v>
      </c>
      <c r="B841" s="175">
        <v>46106</v>
      </c>
      <c r="C841" s="171" t="s">
        <v>131</v>
      </c>
      <c r="D841" s="171" t="s">
        <v>132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2750</v>
      </c>
      <c r="J841" s="175">
        <v>46096</v>
      </c>
      <c r="K841" s="171" t="s">
        <v>113</v>
      </c>
      <c r="L841" s="171" t="s">
        <v>114</v>
      </c>
      <c r="M841" s="178">
        <v>0.43</v>
      </c>
      <c r="N841" s="176"/>
      <c r="O841" s="176"/>
      <c r="P841" s="179">
        <v>-1182.5</v>
      </c>
    </row>
    <row r="842" spans="1:16" ht="19.5" hidden="1" customHeight="1">
      <c r="A842" s="171" t="s">
        <v>3592</v>
      </c>
      <c r="B842" s="175">
        <v>46106</v>
      </c>
      <c r="C842" s="171" t="s">
        <v>2119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2750</v>
      </c>
      <c r="J842" s="175">
        <v>46096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-7.78</v>
      </c>
    </row>
    <row r="843" spans="1:16" ht="19.5" hidden="1" customHeight="1">
      <c r="A843" s="171" t="s">
        <v>3593</v>
      </c>
      <c r="B843" s="175">
        <v>46106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46106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-25.26</v>
      </c>
    </row>
    <row r="844" spans="1:16" ht="19.5" customHeight="1">
      <c r="A844" s="171" t="s">
        <v>3594</v>
      </c>
      <c r="B844" s="175">
        <v>46106</v>
      </c>
      <c r="C844" s="171" t="s">
        <v>1315</v>
      </c>
      <c r="D844" s="171" t="s">
        <v>508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46105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</v>
      </c>
    </row>
    <row r="845" spans="1:16" ht="19.5" hidden="1" customHeight="1">
      <c r="A845" s="171" t="s">
        <v>3594</v>
      </c>
      <c r="B845" s="175">
        <v>46106</v>
      </c>
      <c r="C845" s="171" t="s">
        <v>2119</v>
      </c>
      <c r="D845" s="171" t="s">
        <v>510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46105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-10</v>
      </c>
    </row>
    <row r="846" spans="1:16" ht="19.5" hidden="1" customHeight="1">
      <c r="A846" s="171" t="s">
        <v>3595</v>
      </c>
      <c r="B846" s="175">
        <v>46106</v>
      </c>
      <c r="C846" s="171" t="s">
        <v>110</v>
      </c>
      <c r="D846" s="171" t="s">
        <v>24</v>
      </c>
      <c r="E846" s="171" t="s">
        <v>44</v>
      </c>
      <c r="F846" s="171" t="s">
        <v>213</v>
      </c>
      <c r="G846" s="171" t="s">
        <v>214</v>
      </c>
      <c r="H846" s="176">
        <v>1</v>
      </c>
      <c r="I846" s="177">
        <v>2600</v>
      </c>
      <c r="J846" s="175">
        <v>46105</v>
      </c>
      <c r="K846" s="171" t="s">
        <v>113</v>
      </c>
      <c r="L846" s="171" t="s">
        <v>114</v>
      </c>
      <c r="M846" s="178">
        <v>0.43</v>
      </c>
      <c r="N846" s="176"/>
      <c r="O846" s="176">
        <v>41</v>
      </c>
      <c r="P846" s="179">
        <v>-142.22999999999999</v>
      </c>
    </row>
    <row r="847" spans="1:16" ht="19.5" hidden="1" customHeight="1">
      <c r="A847" s="171" t="s">
        <v>3595</v>
      </c>
      <c r="B847" s="175">
        <v>46106</v>
      </c>
      <c r="C847" s="171" t="s">
        <v>127</v>
      </c>
      <c r="D847" s="171" t="s">
        <v>128</v>
      </c>
      <c r="E847" s="171" t="s">
        <v>44</v>
      </c>
      <c r="F847" s="171" t="s">
        <v>213</v>
      </c>
      <c r="G847" s="171" t="s">
        <v>214</v>
      </c>
      <c r="H847" s="176">
        <v>1</v>
      </c>
      <c r="I847" s="177">
        <v>2600</v>
      </c>
      <c r="J847" s="175">
        <v>46105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1317.14</v>
      </c>
    </row>
    <row r="848" spans="1:16" ht="19.5" hidden="1" customHeight="1">
      <c r="A848" s="171" t="s">
        <v>3595</v>
      </c>
      <c r="B848" s="175">
        <v>46106</v>
      </c>
      <c r="C848" s="171" t="s">
        <v>127</v>
      </c>
      <c r="D848" s="171" t="s">
        <v>129</v>
      </c>
      <c r="E848" s="171" t="s">
        <v>44</v>
      </c>
      <c r="F848" s="171" t="s">
        <v>213</v>
      </c>
      <c r="G848" s="171" t="s">
        <v>214</v>
      </c>
      <c r="H848" s="176">
        <v>1</v>
      </c>
      <c r="I848" s="177">
        <v>2600</v>
      </c>
      <c r="J848" s="175">
        <v>46105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13.17</v>
      </c>
    </row>
    <row r="849" spans="1:16" ht="19.5" hidden="1" customHeight="1">
      <c r="A849" s="171" t="s">
        <v>3595</v>
      </c>
      <c r="B849" s="175">
        <v>46106</v>
      </c>
      <c r="C849" s="171" t="s">
        <v>127</v>
      </c>
      <c r="D849" s="171" t="s">
        <v>130</v>
      </c>
      <c r="E849" s="171" t="s">
        <v>44</v>
      </c>
      <c r="F849" s="171" t="s">
        <v>213</v>
      </c>
      <c r="G849" s="171" t="s">
        <v>214</v>
      </c>
      <c r="H849" s="176">
        <v>1</v>
      </c>
      <c r="I849" s="177">
        <v>2600</v>
      </c>
      <c r="J849" s="175">
        <v>46105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1269.69</v>
      </c>
    </row>
    <row r="850" spans="1:16" ht="19.5" hidden="1" customHeight="1">
      <c r="A850" s="171" t="s">
        <v>3595</v>
      </c>
      <c r="B850" s="175">
        <v>46106</v>
      </c>
      <c r="C850" s="171" t="s">
        <v>131</v>
      </c>
      <c r="D850" s="171" t="s">
        <v>132</v>
      </c>
      <c r="E850" s="171" t="s">
        <v>44</v>
      </c>
      <c r="F850" s="171" t="s">
        <v>213</v>
      </c>
      <c r="G850" s="171" t="s">
        <v>214</v>
      </c>
      <c r="H850" s="176">
        <v>1</v>
      </c>
      <c r="I850" s="177">
        <v>2600</v>
      </c>
      <c r="J850" s="175">
        <v>46105</v>
      </c>
      <c r="K850" s="171" t="s">
        <v>113</v>
      </c>
      <c r="L850" s="171" t="s">
        <v>114</v>
      </c>
      <c r="M850" s="178">
        <v>0.43</v>
      </c>
      <c r="N850" s="176"/>
      <c r="O850" s="176"/>
      <c r="P850" s="179">
        <v>-1118</v>
      </c>
    </row>
    <row r="851" spans="1:16" ht="19.5" hidden="1" customHeight="1">
      <c r="A851" s="171" t="s">
        <v>3595</v>
      </c>
      <c r="B851" s="175">
        <v>46106</v>
      </c>
      <c r="C851" s="171" t="s">
        <v>2119</v>
      </c>
      <c r="D851" s="171" t="s">
        <v>116</v>
      </c>
      <c r="E851" s="171" t="s">
        <v>44</v>
      </c>
      <c r="F851" s="171" t="s">
        <v>213</v>
      </c>
      <c r="G851" s="171" t="s">
        <v>214</v>
      </c>
      <c r="H851" s="176">
        <v>1</v>
      </c>
      <c r="I851" s="177">
        <v>2600</v>
      </c>
      <c r="J851" s="175">
        <v>46105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-6.62</v>
      </c>
    </row>
    <row r="852" spans="1:16" ht="19.5" hidden="1" customHeight="1">
      <c r="A852" s="171" t="s">
        <v>3592</v>
      </c>
      <c r="B852" s="175">
        <v>46106</v>
      </c>
      <c r="C852" s="171" t="s">
        <v>2119</v>
      </c>
      <c r="D852" s="171" t="s">
        <v>135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46096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-22.82</v>
      </c>
    </row>
    <row r="853" spans="1:16" ht="19.5" hidden="1" customHeight="1">
      <c r="A853" s="171" t="s">
        <v>3596</v>
      </c>
      <c r="B853" s="175">
        <v>46106</v>
      </c>
      <c r="C853" s="171" t="s">
        <v>110</v>
      </c>
      <c r="D853" s="171" t="s">
        <v>24</v>
      </c>
      <c r="E853" s="171" t="s">
        <v>78</v>
      </c>
      <c r="F853" s="171" t="s">
        <v>176</v>
      </c>
      <c r="G853" s="171" t="s">
        <v>177</v>
      </c>
      <c r="H853" s="176">
        <v>1</v>
      </c>
      <c r="I853" s="177">
        <v>6500</v>
      </c>
      <c r="J853" s="175">
        <v>46101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-251.73</v>
      </c>
    </row>
    <row r="854" spans="1:16" ht="19.5" hidden="1" customHeight="1">
      <c r="A854" s="171" t="s">
        <v>3596</v>
      </c>
      <c r="B854" s="175">
        <v>46106</v>
      </c>
      <c r="C854" s="171" t="s">
        <v>127</v>
      </c>
      <c r="D854" s="171" t="s">
        <v>128</v>
      </c>
      <c r="E854" s="171" t="s">
        <v>78</v>
      </c>
      <c r="F854" s="171" t="s">
        <v>176</v>
      </c>
      <c r="G854" s="171" t="s">
        <v>177</v>
      </c>
      <c r="H854" s="176">
        <v>1</v>
      </c>
      <c r="I854" s="177">
        <v>6500</v>
      </c>
      <c r="J854" s="175">
        <v>46101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2355.7199999999998</v>
      </c>
    </row>
    <row r="855" spans="1:16" ht="19.5" hidden="1" customHeight="1">
      <c r="A855" s="171" t="s">
        <v>3596</v>
      </c>
      <c r="B855" s="175">
        <v>46106</v>
      </c>
      <c r="C855" s="171" t="s">
        <v>127</v>
      </c>
      <c r="D855" s="171" t="s">
        <v>129</v>
      </c>
      <c r="E855" s="171" t="s">
        <v>78</v>
      </c>
      <c r="F855" s="171" t="s">
        <v>176</v>
      </c>
      <c r="G855" s="171" t="s">
        <v>177</v>
      </c>
      <c r="H855" s="176">
        <v>1</v>
      </c>
      <c r="I855" s="177">
        <v>6500</v>
      </c>
      <c r="J855" s="175">
        <v>46101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23.56</v>
      </c>
    </row>
    <row r="856" spans="1:16" ht="19.5" hidden="1" customHeight="1">
      <c r="A856" s="171" t="s">
        <v>3596</v>
      </c>
      <c r="B856" s="175">
        <v>46106</v>
      </c>
      <c r="C856" s="171" t="s">
        <v>127</v>
      </c>
      <c r="D856" s="171" t="s">
        <v>130</v>
      </c>
      <c r="E856" s="171" t="s">
        <v>78</v>
      </c>
      <c r="F856" s="171" t="s">
        <v>176</v>
      </c>
      <c r="G856" s="171" t="s">
        <v>177</v>
      </c>
      <c r="H856" s="176">
        <v>1</v>
      </c>
      <c r="I856" s="177">
        <v>6500</v>
      </c>
      <c r="J856" s="175">
        <v>46101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4120.72</v>
      </c>
    </row>
    <row r="857" spans="1:16" ht="19.5" hidden="1" customHeight="1">
      <c r="A857" s="171" t="s">
        <v>3596</v>
      </c>
      <c r="B857" s="175">
        <v>46106</v>
      </c>
      <c r="C857" s="171" t="s">
        <v>131</v>
      </c>
      <c r="D857" s="171" t="s">
        <v>132</v>
      </c>
      <c r="E857" s="171" t="s">
        <v>78</v>
      </c>
      <c r="F857" s="171" t="s">
        <v>176</v>
      </c>
      <c r="G857" s="171" t="s">
        <v>177</v>
      </c>
      <c r="H857" s="176">
        <v>1</v>
      </c>
      <c r="I857" s="177">
        <v>6500</v>
      </c>
      <c r="J857" s="175">
        <v>46101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-2795</v>
      </c>
    </row>
    <row r="858" spans="1:16" ht="19.5" hidden="1" customHeight="1">
      <c r="A858" s="171" t="s">
        <v>3596</v>
      </c>
      <c r="B858" s="175">
        <v>46106</v>
      </c>
      <c r="C858" s="171" t="s">
        <v>2119</v>
      </c>
      <c r="D858" s="171" t="s">
        <v>116</v>
      </c>
      <c r="E858" s="171" t="s">
        <v>78</v>
      </c>
      <c r="F858" s="171" t="s">
        <v>176</v>
      </c>
      <c r="G858" s="171" t="s">
        <v>177</v>
      </c>
      <c r="H858" s="176">
        <v>1</v>
      </c>
      <c r="I858" s="177">
        <v>6500</v>
      </c>
      <c r="J858" s="175">
        <v>46101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-6.58</v>
      </c>
    </row>
    <row r="859" spans="1:16" ht="19.5" hidden="1" customHeight="1">
      <c r="A859" s="171" t="s">
        <v>3597</v>
      </c>
      <c r="B859" s="175">
        <v>46106</v>
      </c>
      <c r="C859" s="171" t="s">
        <v>1315</v>
      </c>
      <c r="D859" s="171" t="s">
        <v>508</v>
      </c>
      <c r="E859" s="171" t="s">
        <v>76</v>
      </c>
      <c r="F859" s="171" t="s">
        <v>820</v>
      </c>
      <c r="G859" s="171" t="s">
        <v>177</v>
      </c>
      <c r="H859" s="176">
        <v>1</v>
      </c>
      <c r="I859" s="177">
        <v>0</v>
      </c>
      <c r="J859" s="175">
        <v>46105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-5</v>
      </c>
    </row>
    <row r="860" spans="1:16" ht="19.5" hidden="1" customHeight="1">
      <c r="A860" s="171" t="s">
        <v>3597</v>
      </c>
      <c r="B860" s="175">
        <v>46106</v>
      </c>
      <c r="C860" s="171" t="s">
        <v>2119</v>
      </c>
      <c r="D860" s="171" t="s">
        <v>510</v>
      </c>
      <c r="E860" s="171" t="s">
        <v>76</v>
      </c>
      <c r="F860" s="171" t="s">
        <v>820</v>
      </c>
      <c r="G860" s="171" t="s">
        <v>177</v>
      </c>
      <c r="H860" s="176">
        <v>1</v>
      </c>
      <c r="I860" s="177">
        <v>0</v>
      </c>
      <c r="J860" s="175">
        <v>46105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-10</v>
      </c>
    </row>
    <row r="861" spans="1:16" ht="19.5" hidden="1" customHeight="1">
      <c r="A861" s="171" t="s">
        <v>3598</v>
      </c>
      <c r="B861" s="175">
        <v>46106</v>
      </c>
      <c r="C861" s="171" t="s">
        <v>110</v>
      </c>
      <c r="D861" s="171" t="s">
        <v>24</v>
      </c>
      <c r="E861" s="171" t="s">
        <v>40</v>
      </c>
      <c r="F861" s="171" t="s">
        <v>149</v>
      </c>
      <c r="G861" s="171" t="s">
        <v>112</v>
      </c>
      <c r="H861" s="176">
        <v>1</v>
      </c>
      <c r="I861" s="177">
        <v>0</v>
      </c>
      <c r="J861" s="175">
        <v>46097</v>
      </c>
      <c r="K861" s="171" t="s">
        <v>113</v>
      </c>
      <c r="L861" s="171" t="s">
        <v>114</v>
      </c>
      <c r="M861" s="178">
        <v>0</v>
      </c>
      <c r="N861" s="176"/>
      <c r="O861" s="176">
        <v>39</v>
      </c>
      <c r="P861" s="179">
        <v>-46.77</v>
      </c>
    </row>
    <row r="862" spans="1:16" ht="19.5" hidden="1" customHeight="1">
      <c r="A862" s="171" t="s">
        <v>3598</v>
      </c>
      <c r="B862" s="175">
        <v>46106</v>
      </c>
      <c r="C862" s="171" t="s">
        <v>2119</v>
      </c>
      <c r="D862" s="171" t="s">
        <v>116</v>
      </c>
      <c r="E862" s="171" t="s">
        <v>40</v>
      </c>
      <c r="F862" s="171" t="s">
        <v>149</v>
      </c>
      <c r="G862" s="171" t="s">
        <v>112</v>
      </c>
      <c r="H862" s="176">
        <v>1</v>
      </c>
      <c r="I862" s="177">
        <v>0</v>
      </c>
      <c r="J862" s="175">
        <v>46097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-5.58</v>
      </c>
    </row>
    <row r="863" spans="1:16" ht="19.5" hidden="1" customHeight="1">
      <c r="A863" s="171" t="s">
        <v>3596</v>
      </c>
      <c r="B863" s="175">
        <v>46106</v>
      </c>
      <c r="C863" s="171" t="s">
        <v>2119</v>
      </c>
      <c r="D863" s="171" t="s">
        <v>135</v>
      </c>
      <c r="E863" s="171" t="s">
        <v>78</v>
      </c>
      <c r="F863" s="171" t="s">
        <v>176</v>
      </c>
      <c r="G863" s="171" t="s">
        <v>177</v>
      </c>
      <c r="H863" s="176">
        <v>1</v>
      </c>
      <c r="I863" s="177">
        <v>0</v>
      </c>
      <c r="J863" s="175">
        <v>46101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-44.76</v>
      </c>
    </row>
    <row r="864" spans="1:16" ht="19.5" hidden="1" customHeight="1">
      <c r="A864" s="171" t="s">
        <v>3598</v>
      </c>
      <c r="B864" s="175">
        <v>46106</v>
      </c>
      <c r="C864" s="171" t="s">
        <v>110</v>
      </c>
      <c r="D864" s="171" t="s">
        <v>117</v>
      </c>
      <c r="E864" s="171" t="s">
        <v>40</v>
      </c>
      <c r="F864" s="171" t="s">
        <v>149</v>
      </c>
      <c r="G864" s="171" t="s">
        <v>112</v>
      </c>
      <c r="H864" s="176">
        <v>1</v>
      </c>
      <c r="I864" s="177">
        <v>0</v>
      </c>
      <c r="J864" s="175">
        <v>46097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hidden="1" customHeight="1">
      <c r="A865" s="171" t="s">
        <v>3598</v>
      </c>
      <c r="B865" s="175">
        <v>46106</v>
      </c>
      <c r="C865" s="171" t="s">
        <v>110</v>
      </c>
      <c r="D865" s="171" t="s">
        <v>118</v>
      </c>
      <c r="E865" s="171" t="s">
        <v>40</v>
      </c>
      <c r="F865" s="171" t="s">
        <v>149</v>
      </c>
      <c r="G865" s="171" t="s">
        <v>112</v>
      </c>
      <c r="H865" s="176">
        <v>1</v>
      </c>
      <c r="I865" s="177">
        <v>0</v>
      </c>
      <c r="J865" s="175">
        <v>46097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hidden="1" customHeight="1">
      <c r="A866" s="171" t="s">
        <v>3598</v>
      </c>
      <c r="B866" s="175">
        <v>46106</v>
      </c>
      <c r="C866" s="171" t="s">
        <v>2119</v>
      </c>
      <c r="D866" s="171" t="s">
        <v>119</v>
      </c>
      <c r="E866" s="171" t="s">
        <v>40</v>
      </c>
      <c r="F866" s="171" t="s">
        <v>149</v>
      </c>
      <c r="G866" s="171" t="s">
        <v>112</v>
      </c>
      <c r="H866" s="176">
        <v>1</v>
      </c>
      <c r="I866" s="177">
        <v>0</v>
      </c>
      <c r="J866" s="175">
        <v>46097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hidden="1" customHeight="1">
      <c r="A867" s="171" t="s">
        <v>3520</v>
      </c>
      <c r="B867" s="175">
        <v>46106</v>
      </c>
      <c r="C867" s="171" t="s">
        <v>2119</v>
      </c>
      <c r="D867" s="171" t="s">
        <v>135</v>
      </c>
      <c r="E867" s="171" t="s">
        <v>41</v>
      </c>
      <c r="F867" s="171" t="s">
        <v>138</v>
      </c>
      <c r="G867" s="171" t="s">
        <v>112</v>
      </c>
      <c r="H867" s="176">
        <v>1</v>
      </c>
      <c r="I867" s="177">
        <v>0</v>
      </c>
      <c r="J867" s="175">
        <v>46105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27.22</v>
      </c>
    </row>
    <row r="868" spans="1:16" ht="19.5" hidden="1" customHeight="1">
      <c r="A868" s="171" t="s">
        <v>3599</v>
      </c>
      <c r="B868" s="175">
        <v>46106</v>
      </c>
      <c r="C868" s="171" t="s">
        <v>110</v>
      </c>
      <c r="D868" s="171" t="s">
        <v>24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2750</v>
      </c>
      <c r="J868" s="175">
        <v>46103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-146.28</v>
      </c>
    </row>
    <row r="869" spans="1:16" ht="19.5" hidden="1" customHeight="1">
      <c r="A869" s="171" t="s">
        <v>3599</v>
      </c>
      <c r="B869" s="175">
        <v>46106</v>
      </c>
      <c r="C869" s="171" t="s">
        <v>127</v>
      </c>
      <c r="D869" s="171" t="s">
        <v>128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2750</v>
      </c>
      <c r="J869" s="175">
        <v>46103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1399.05</v>
      </c>
    </row>
    <row r="870" spans="1:16" ht="19.5" hidden="1" customHeight="1">
      <c r="A870" s="171" t="s">
        <v>3599</v>
      </c>
      <c r="B870" s="175">
        <v>46106</v>
      </c>
      <c r="C870" s="171" t="s">
        <v>127</v>
      </c>
      <c r="D870" s="171" t="s">
        <v>129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2750</v>
      </c>
      <c r="J870" s="175">
        <v>46103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13.99</v>
      </c>
    </row>
    <row r="871" spans="1:16" ht="19.5" hidden="1" customHeight="1">
      <c r="A871" s="171" t="s">
        <v>3599</v>
      </c>
      <c r="B871" s="175">
        <v>46106</v>
      </c>
      <c r="C871" s="171" t="s">
        <v>127</v>
      </c>
      <c r="D871" s="171" t="s">
        <v>130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2750</v>
      </c>
      <c r="J871" s="175">
        <v>46103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1336.96</v>
      </c>
    </row>
    <row r="872" spans="1:16" ht="19.5" hidden="1" customHeight="1">
      <c r="A872" s="171" t="s">
        <v>3599</v>
      </c>
      <c r="B872" s="175">
        <v>46106</v>
      </c>
      <c r="C872" s="171" t="s">
        <v>131</v>
      </c>
      <c r="D872" s="171" t="s">
        <v>132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2750</v>
      </c>
      <c r="J872" s="175">
        <v>46103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-1182.5</v>
      </c>
    </row>
    <row r="873" spans="1:16" ht="19.5" hidden="1" customHeight="1">
      <c r="A873" s="171" t="s">
        <v>3599</v>
      </c>
      <c r="B873" s="175">
        <v>46106</v>
      </c>
      <c r="C873" s="171" t="s">
        <v>2119</v>
      </c>
      <c r="D873" s="171" t="s">
        <v>116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2750</v>
      </c>
      <c r="J873" s="175">
        <v>46103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-8.16</v>
      </c>
    </row>
    <row r="874" spans="1:16" ht="19.5" hidden="1" customHeight="1">
      <c r="A874" s="171" t="s">
        <v>3599</v>
      </c>
      <c r="B874" s="175">
        <v>46106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46103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-26.58</v>
      </c>
    </row>
    <row r="875" spans="1:16" ht="19.5" hidden="1" customHeight="1">
      <c r="A875" s="171" t="s">
        <v>3600</v>
      </c>
      <c r="B875" s="175">
        <v>46106</v>
      </c>
      <c r="C875" s="171" t="s">
        <v>2119</v>
      </c>
      <c r="D875" s="171" t="s">
        <v>135</v>
      </c>
      <c r="E875" s="171" t="s">
        <v>39</v>
      </c>
      <c r="F875" s="171" t="s">
        <v>141</v>
      </c>
      <c r="G875" s="171" t="s">
        <v>112</v>
      </c>
      <c r="H875" s="176">
        <v>1</v>
      </c>
      <c r="I875" s="177">
        <v>0</v>
      </c>
      <c r="J875" s="175">
        <v>46106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-24.23</v>
      </c>
    </row>
    <row r="876" spans="1:16" ht="19.5" hidden="1" customHeight="1">
      <c r="A876" s="171" t="s">
        <v>3601</v>
      </c>
      <c r="B876" s="175">
        <v>46106</v>
      </c>
      <c r="C876" s="171" t="s">
        <v>2119</v>
      </c>
      <c r="D876" s="171" t="s">
        <v>135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46106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-7.94</v>
      </c>
    </row>
    <row r="877" spans="1:16" ht="19.5" hidden="1" customHeight="1">
      <c r="A877" s="171" t="s">
        <v>3602</v>
      </c>
      <c r="B877" s="175">
        <v>46106</v>
      </c>
      <c r="C877" s="171" t="s">
        <v>110</v>
      </c>
      <c r="D877" s="171" t="s">
        <v>24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46094</v>
      </c>
      <c r="K877" s="171" t="s">
        <v>113</v>
      </c>
      <c r="L877" s="171" t="s">
        <v>114</v>
      </c>
      <c r="M877" s="178">
        <v>0</v>
      </c>
      <c r="N877" s="176"/>
      <c r="O877" s="176">
        <v>40</v>
      </c>
      <c r="P877" s="179">
        <v>-46.77</v>
      </c>
    </row>
    <row r="878" spans="1:16" ht="19.5" hidden="1" customHeight="1">
      <c r="A878" s="171" t="s">
        <v>3602</v>
      </c>
      <c r="B878" s="175">
        <v>46106</v>
      </c>
      <c r="C878" s="171" t="s">
        <v>2119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46094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-12.52</v>
      </c>
    </row>
    <row r="879" spans="1:16" ht="19.5" hidden="1" customHeight="1">
      <c r="A879" s="171" t="s">
        <v>3602</v>
      </c>
      <c r="B879" s="175">
        <v>46106</v>
      </c>
      <c r="C879" s="171" t="s">
        <v>110</v>
      </c>
      <c r="D879" s="171" t="s">
        <v>117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46094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3602</v>
      </c>
      <c r="B880" s="175">
        <v>46106</v>
      </c>
      <c r="C880" s="171" t="s">
        <v>110</v>
      </c>
      <c r="D880" s="171" t="s">
        <v>118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46094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-46.77</v>
      </c>
    </row>
    <row r="881" spans="1:16" ht="19.5" hidden="1" customHeight="1">
      <c r="A881" s="171" t="s">
        <v>3602</v>
      </c>
      <c r="B881" s="175">
        <v>46106</v>
      </c>
      <c r="C881" s="171" t="s">
        <v>2119</v>
      </c>
      <c r="D881" s="171" t="s">
        <v>119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46094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3603</v>
      </c>
      <c r="B882" s="175">
        <v>46106</v>
      </c>
      <c r="C882" s="171" t="s">
        <v>110</v>
      </c>
      <c r="D882" s="171" t="s">
        <v>24</v>
      </c>
      <c r="E882" s="171" t="s">
        <v>63</v>
      </c>
      <c r="F882" s="171" t="s">
        <v>897</v>
      </c>
      <c r="G882" s="171" t="s">
        <v>177</v>
      </c>
      <c r="H882" s="176">
        <v>1</v>
      </c>
      <c r="I882" s="177">
        <v>0</v>
      </c>
      <c r="J882" s="175">
        <v>46102</v>
      </c>
      <c r="K882" s="171" t="s">
        <v>113</v>
      </c>
      <c r="L882" s="171" t="s">
        <v>114</v>
      </c>
      <c r="M882" s="178">
        <v>0</v>
      </c>
      <c r="N882" s="176"/>
      <c r="O882" s="176">
        <v>40</v>
      </c>
      <c r="P882" s="179">
        <v>-56.94</v>
      </c>
    </row>
    <row r="883" spans="1:16" ht="19.5" hidden="1" customHeight="1">
      <c r="A883" s="171" t="s">
        <v>3603</v>
      </c>
      <c r="B883" s="175">
        <v>46106</v>
      </c>
      <c r="C883" s="171" t="s">
        <v>2119</v>
      </c>
      <c r="D883" s="171" t="s">
        <v>116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46102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-6.85</v>
      </c>
    </row>
    <row r="884" spans="1:16" ht="19.5" hidden="1" customHeight="1">
      <c r="A884" s="171" t="s">
        <v>3603</v>
      </c>
      <c r="B884" s="175">
        <v>46106</v>
      </c>
      <c r="C884" s="171" t="s">
        <v>110</v>
      </c>
      <c r="D884" s="171" t="s">
        <v>117</v>
      </c>
      <c r="E884" s="171" t="s">
        <v>63</v>
      </c>
      <c r="F884" s="171" t="s">
        <v>897</v>
      </c>
      <c r="G884" s="171" t="s">
        <v>177</v>
      </c>
      <c r="H884" s="176">
        <v>1</v>
      </c>
      <c r="I884" s="177">
        <v>0</v>
      </c>
      <c r="J884" s="175">
        <v>46102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0</v>
      </c>
    </row>
    <row r="885" spans="1:16" ht="19.5" hidden="1" customHeight="1">
      <c r="A885" s="171" t="s">
        <v>3603</v>
      </c>
      <c r="B885" s="175">
        <v>46106</v>
      </c>
      <c r="C885" s="171" t="s">
        <v>110</v>
      </c>
      <c r="D885" s="171" t="s">
        <v>118</v>
      </c>
      <c r="E885" s="171" t="s">
        <v>63</v>
      </c>
      <c r="F885" s="171" t="s">
        <v>897</v>
      </c>
      <c r="G885" s="171" t="s">
        <v>177</v>
      </c>
      <c r="H885" s="176">
        <v>1</v>
      </c>
      <c r="I885" s="177">
        <v>0</v>
      </c>
      <c r="J885" s="175">
        <v>46102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-56.94</v>
      </c>
    </row>
    <row r="886" spans="1:16" ht="19.5" hidden="1" customHeight="1">
      <c r="A886" s="171" t="s">
        <v>3603</v>
      </c>
      <c r="B886" s="175">
        <v>46106</v>
      </c>
      <c r="C886" s="171" t="s">
        <v>2119</v>
      </c>
      <c r="D886" s="171" t="s">
        <v>119</v>
      </c>
      <c r="E886" s="171" t="s">
        <v>63</v>
      </c>
      <c r="F886" s="171" t="s">
        <v>897</v>
      </c>
      <c r="G886" s="171" t="s">
        <v>177</v>
      </c>
      <c r="H886" s="176">
        <v>1</v>
      </c>
      <c r="I886" s="177">
        <v>0</v>
      </c>
      <c r="J886" s="175">
        <v>46102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-15</v>
      </c>
    </row>
    <row r="887" spans="1:16" ht="19.5" hidden="1" customHeight="1">
      <c r="A887" s="171" t="s">
        <v>3604</v>
      </c>
      <c r="B887" s="175">
        <v>46106</v>
      </c>
      <c r="C887" s="171" t="s">
        <v>110</v>
      </c>
      <c r="D887" s="171" t="s">
        <v>24</v>
      </c>
      <c r="E887" s="171" t="s">
        <v>41</v>
      </c>
      <c r="F887" s="171" t="s">
        <v>138</v>
      </c>
      <c r="G887" s="171" t="s">
        <v>112</v>
      </c>
      <c r="H887" s="176">
        <v>1</v>
      </c>
      <c r="I887" s="177">
        <v>0</v>
      </c>
      <c r="J887" s="175">
        <v>46098</v>
      </c>
      <c r="K887" s="171" t="s">
        <v>113</v>
      </c>
      <c r="L887" s="171" t="s">
        <v>114</v>
      </c>
      <c r="M887" s="178">
        <v>0</v>
      </c>
      <c r="N887" s="176"/>
      <c r="O887" s="176">
        <v>40</v>
      </c>
      <c r="P887" s="179">
        <v>-46.77</v>
      </c>
    </row>
    <row r="888" spans="1:16" ht="19.5" hidden="1" customHeight="1">
      <c r="A888" s="171" t="s">
        <v>3604</v>
      </c>
      <c r="B888" s="175">
        <v>46106</v>
      </c>
      <c r="C888" s="171" t="s">
        <v>2119</v>
      </c>
      <c r="D888" s="171" t="s">
        <v>116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46098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-5.51</v>
      </c>
    </row>
    <row r="889" spans="1:16" ht="19.5" hidden="1" customHeight="1">
      <c r="A889" s="171" t="s">
        <v>3604</v>
      </c>
      <c r="B889" s="175">
        <v>46106</v>
      </c>
      <c r="C889" s="171" t="s">
        <v>110</v>
      </c>
      <c r="D889" s="171" t="s">
        <v>117</v>
      </c>
      <c r="E889" s="171" t="s">
        <v>41</v>
      </c>
      <c r="F889" s="171" t="s">
        <v>138</v>
      </c>
      <c r="G889" s="171" t="s">
        <v>112</v>
      </c>
      <c r="H889" s="176">
        <v>1</v>
      </c>
      <c r="I889" s="177">
        <v>0</v>
      </c>
      <c r="J889" s="175">
        <v>46098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hidden="1" customHeight="1">
      <c r="A890" s="171" t="s">
        <v>3604</v>
      </c>
      <c r="B890" s="175">
        <v>46106</v>
      </c>
      <c r="C890" s="171" t="s">
        <v>110</v>
      </c>
      <c r="D890" s="171" t="s">
        <v>118</v>
      </c>
      <c r="E890" s="171" t="s">
        <v>41</v>
      </c>
      <c r="F890" s="171" t="s">
        <v>138</v>
      </c>
      <c r="G890" s="171" t="s">
        <v>112</v>
      </c>
      <c r="H890" s="176">
        <v>1</v>
      </c>
      <c r="I890" s="177">
        <v>0</v>
      </c>
      <c r="J890" s="175">
        <v>46098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-46.77</v>
      </c>
    </row>
    <row r="891" spans="1:16" ht="19.5" hidden="1" customHeight="1">
      <c r="A891" s="171" t="s">
        <v>3604</v>
      </c>
      <c r="B891" s="175">
        <v>46106</v>
      </c>
      <c r="C891" s="171" t="s">
        <v>2119</v>
      </c>
      <c r="D891" s="171" t="s">
        <v>119</v>
      </c>
      <c r="E891" s="171" t="s">
        <v>41</v>
      </c>
      <c r="F891" s="171" t="s">
        <v>138</v>
      </c>
      <c r="G891" s="171" t="s">
        <v>112</v>
      </c>
      <c r="H891" s="176">
        <v>1</v>
      </c>
      <c r="I891" s="177">
        <v>0</v>
      </c>
      <c r="J891" s="175">
        <v>46098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-15</v>
      </c>
    </row>
    <row r="892" spans="1:16" ht="19.5" hidden="1" customHeight="1">
      <c r="A892" s="171" t="s">
        <v>3605</v>
      </c>
      <c r="B892" s="175">
        <v>46106</v>
      </c>
      <c r="C892" s="171" t="s">
        <v>110</v>
      </c>
      <c r="D892" s="171" t="s">
        <v>24</v>
      </c>
      <c r="E892" s="171" t="s">
        <v>61</v>
      </c>
      <c r="F892" s="171" t="s">
        <v>776</v>
      </c>
      <c r="G892" s="171" t="s">
        <v>177</v>
      </c>
      <c r="H892" s="176">
        <v>1</v>
      </c>
      <c r="I892" s="177">
        <v>0</v>
      </c>
      <c r="J892" s="175">
        <v>46103</v>
      </c>
      <c r="K892" s="171" t="s">
        <v>113</v>
      </c>
      <c r="L892" s="171" t="s">
        <v>114</v>
      </c>
      <c r="M892" s="178">
        <v>0</v>
      </c>
      <c r="N892" s="176"/>
      <c r="O892" s="176">
        <v>41</v>
      </c>
      <c r="P892" s="179">
        <v>-56.94</v>
      </c>
    </row>
    <row r="893" spans="1:16" ht="19.5" hidden="1" customHeight="1">
      <c r="A893" s="171" t="s">
        <v>3605</v>
      </c>
      <c r="B893" s="175">
        <v>46106</v>
      </c>
      <c r="C893" s="171" t="s">
        <v>2119</v>
      </c>
      <c r="D893" s="171" t="s">
        <v>116</v>
      </c>
      <c r="E893" s="171" t="s">
        <v>61</v>
      </c>
      <c r="F893" s="171" t="s">
        <v>776</v>
      </c>
      <c r="G893" s="171" t="s">
        <v>177</v>
      </c>
      <c r="H893" s="176">
        <v>1</v>
      </c>
      <c r="I893" s="177">
        <v>0</v>
      </c>
      <c r="J893" s="175">
        <v>46103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-5.8</v>
      </c>
    </row>
    <row r="894" spans="1:16" ht="19.5" hidden="1" customHeight="1">
      <c r="A894" s="171" t="s">
        <v>3605</v>
      </c>
      <c r="B894" s="175">
        <v>46106</v>
      </c>
      <c r="C894" s="171" t="s">
        <v>110</v>
      </c>
      <c r="D894" s="171" t="s">
        <v>117</v>
      </c>
      <c r="E894" s="171" t="s">
        <v>61</v>
      </c>
      <c r="F894" s="171" t="s">
        <v>776</v>
      </c>
      <c r="G894" s="171" t="s">
        <v>177</v>
      </c>
      <c r="H894" s="176">
        <v>1</v>
      </c>
      <c r="I894" s="177">
        <v>0</v>
      </c>
      <c r="J894" s="175">
        <v>46103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3605</v>
      </c>
      <c r="B895" s="175">
        <v>46106</v>
      </c>
      <c r="C895" s="171" t="s">
        <v>110</v>
      </c>
      <c r="D895" s="171" t="s">
        <v>118</v>
      </c>
      <c r="E895" s="171" t="s">
        <v>61</v>
      </c>
      <c r="F895" s="171" t="s">
        <v>776</v>
      </c>
      <c r="G895" s="171" t="s">
        <v>177</v>
      </c>
      <c r="H895" s="176">
        <v>1</v>
      </c>
      <c r="I895" s="177">
        <v>0</v>
      </c>
      <c r="J895" s="175">
        <v>46103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3605</v>
      </c>
      <c r="B896" s="175">
        <v>46106</v>
      </c>
      <c r="C896" s="171" t="s">
        <v>2119</v>
      </c>
      <c r="D896" s="171" t="s">
        <v>119</v>
      </c>
      <c r="E896" s="171" t="s">
        <v>61</v>
      </c>
      <c r="F896" s="171" t="s">
        <v>776</v>
      </c>
      <c r="G896" s="171" t="s">
        <v>177</v>
      </c>
      <c r="H896" s="176">
        <v>1</v>
      </c>
      <c r="I896" s="177">
        <v>0</v>
      </c>
      <c r="J896" s="175">
        <v>46103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3606</v>
      </c>
      <c r="B897" s="175">
        <v>46106</v>
      </c>
      <c r="C897" s="171" t="s">
        <v>110</v>
      </c>
      <c r="D897" s="171" t="s">
        <v>117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0</v>
      </c>
      <c r="J897" s="175">
        <v>46097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3606</v>
      </c>
      <c r="B898" s="175">
        <v>46106</v>
      </c>
      <c r="C898" s="171" t="s">
        <v>110</v>
      </c>
      <c r="D898" s="171" t="s">
        <v>118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0</v>
      </c>
      <c r="J898" s="175">
        <v>46097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-46.77</v>
      </c>
    </row>
    <row r="899" spans="1:16" ht="19.5" hidden="1" customHeight="1">
      <c r="A899" s="171" t="s">
        <v>3606</v>
      </c>
      <c r="B899" s="175">
        <v>46106</v>
      </c>
      <c r="C899" s="171" t="s">
        <v>2119</v>
      </c>
      <c r="D899" s="171" t="s">
        <v>119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46097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3606</v>
      </c>
      <c r="B900" s="175">
        <v>46106</v>
      </c>
      <c r="C900" s="171" t="s">
        <v>110</v>
      </c>
      <c r="D900" s="171" t="s">
        <v>24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46097</v>
      </c>
      <c r="K900" s="171" t="s">
        <v>113</v>
      </c>
      <c r="L900" s="171" t="s">
        <v>114</v>
      </c>
      <c r="M900" s="178">
        <v>0</v>
      </c>
      <c r="N900" s="176"/>
      <c r="O900" s="176">
        <v>39</v>
      </c>
      <c r="P900" s="179">
        <v>-46.77</v>
      </c>
    </row>
    <row r="901" spans="1:16" ht="19.5" hidden="1" customHeight="1">
      <c r="A901" s="171" t="s">
        <v>3488</v>
      </c>
      <c r="B901" s="175">
        <v>46106</v>
      </c>
      <c r="C901" s="171" t="s">
        <v>151</v>
      </c>
      <c r="D901" s="171" t="s">
        <v>152</v>
      </c>
      <c r="E901" s="171" t="s">
        <v>125</v>
      </c>
      <c r="F901" s="171" t="s">
        <v>125</v>
      </c>
      <c r="G901" s="171" t="s">
        <v>125</v>
      </c>
      <c r="H901" s="176">
        <v>0</v>
      </c>
      <c r="I901" s="177">
        <v>0</v>
      </c>
      <c r="J901" s="175">
        <v>46106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-291.10000000000002</v>
      </c>
    </row>
    <row r="902" spans="1:16" ht="19.5" hidden="1" customHeight="1">
      <c r="A902" s="171" t="s">
        <v>3607</v>
      </c>
      <c r="B902" s="175">
        <v>46106</v>
      </c>
      <c r="C902" s="171" t="s">
        <v>151</v>
      </c>
      <c r="D902" s="171" t="s">
        <v>152</v>
      </c>
      <c r="E902" s="171" t="s">
        <v>125</v>
      </c>
      <c r="F902" s="171" t="s">
        <v>125</v>
      </c>
      <c r="G902" s="171" t="s">
        <v>125</v>
      </c>
      <c r="H902" s="176">
        <v>0</v>
      </c>
      <c r="I902" s="177">
        <v>0</v>
      </c>
      <c r="J902" s="175">
        <v>46106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-290.3</v>
      </c>
    </row>
    <row r="903" spans="1:16" ht="19.5" hidden="1" customHeight="1">
      <c r="A903" s="171" t="s">
        <v>150</v>
      </c>
      <c r="B903" s="175">
        <v>46106</v>
      </c>
      <c r="C903" s="171" t="s">
        <v>151</v>
      </c>
      <c r="D903" s="171" t="s">
        <v>152</v>
      </c>
      <c r="E903" s="171" t="s">
        <v>125</v>
      </c>
      <c r="F903" s="171" t="s">
        <v>125</v>
      </c>
      <c r="G903" s="171" t="s">
        <v>125</v>
      </c>
      <c r="H903" s="176">
        <v>0</v>
      </c>
      <c r="I903" s="177">
        <v>0</v>
      </c>
      <c r="J903" s="175">
        <v>46106</v>
      </c>
      <c r="K903" s="171" t="s">
        <v>125</v>
      </c>
      <c r="L903" s="171" t="s">
        <v>125</v>
      </c>
      <c r="M903" s="178">
        <v>0</v>
      </c>
      <c r="N903" s="176"/>
      <c r="O903" s="176"/>
      <c r="P903" s="179">
        <v>-1239.74</v>
      </c>
    </row>
    <row r="904" spans="1:16" ht="19.5" hidden="1" customHeight="1">
      <c r="A904" s="171" t="s">
        <v>3608</v>
      </c>
      <c r="B904" s="175">
        <v>46106</v>
      </c>
      <c r="C904" s="171" t="s">
        <v>151</v>
      </c>
      <c r="D904" s="171" t="s">
        <v>152</v>
      </c>
      <c r="E904" s="171" t="s">
        <v>125</v>
      </c>
      <c r="F904" s="171" t="s">
        <v>125</v>
      </c>
      <c r="G904" s="171" t="s">
        <v>125</v>
      </c>
      <c r="H904" s="176">
        <v>0</v>
      </c>
      <c r="I904" s="177">
        <v>0</v>
      </c>
      <c r="J904" s="175">
        <v>46106</v>
      </c>
      <c r="K904" s="171" t="s">
        <v>125</v>
      </c>
      <c r="L904" s="171" t="s">
        <v>125</v>
      </c>
      <c r="M904" s="178">
        <v>0</v>
      </c>
      <c r="N904" s="176"/>
      <c r="O904" s="176"/>
      <c r="P904" s="179">
        <v>-273.33999999999997</v>
      </c>
    </row>
    <row r="905" spans="1:16" ht="19.5" hidden="1" customHeight="1">
      <c r="A905" s="171" t="s">
        <v>1547</v>
      </c>
      <c r="B905" s="175">
        <v>46106</v>
      </c>
      <c r="C905" s="171" t="s">
        <v>151</v>
      </c>
      <c r="D905" s="171" t="s">
        <v>152</v>
      </c>
      <c r="E905" s="171" t="s">
        <v>125</v>
      </c>
      <c r="F905" s="171" t="s">
        <v>125</v>
      </c>
      <c r="G905" s="171" t="s">
        <v>125</v>
      </c>
      <c r="H905" s="176">
        <v>0</v>
      </c>
      <c r="I905" s="177">
        <v>0</v>
      </c>
      <c r="J905" s="175">
        <v>46106</v>
      </c>
      <c r="K905" s="171" t="s">
        <v>125</v>
      </c>
      <c r="L905" s="171" t="s">
        <v>125</v>
      </c>
      <c r="M905" s="178">
        <v>0</v>
      </c>
      <c r="N905" s="176"/>
      <c r="O905" s="176"/>
      <c r="P905" s="179">
        <v>-841.73</v>
      </c>
    </row>
    <row r="906" spans="1:16" ht="19.5" hidden="1" customHeight="1">
      <c r="A906" s="171" t="s">
        <v>155</v>
      </c>
      <c r="B906" s="175">
        <v>46106</v>
      </c>
      <c r="C906" s="171" t="s">
        <v>151</v>
      </c>
      <c r="D906" s="171" t="s">
        <v>156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46106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-10416.879999999999</v>
      </c>
    </row>
    <row r="907" spans="1:16" ht="19.5" hidden="1" customHeight="1">
      <c r="A907" s="171" t="s">
        <v>3609</v>
      </c>
      <c r="B907" s="175">
        <v>46106</v>
      </c>
      <c r="C907" s="171" t="s">
        <v>151</v>
      </c>
      <c r="D907" s="171" t="s">
        <v>152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46106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-263.45</v>
      </c>
    </row>
    <row r="908" spans="1:16" ht="19.5" hidden="1" customHeight="1">
      <c r="A908" s="171" t="s">
        <v>3610</v>
      </c>
      <c r="B908" s="175">
        <v>46106</v>
      </c>
      <c r="C908" s="171" t="s">
        <v>151</v>
      </c>
      <c r="D908" s="171" t="s">
        <v>152</v>
      </c>
      <c r="E908" s="171" t="s">
        <v>125</v>
      </c>
      <c r="F908" s="171" t="s">
        <v>125</v>
      </c>
      <c r="G908" s="171" t="s">
        <v>125</v>
      </c>
      <c r="H908" s="176">
        <v>0</v>
      </c>
      <c r="I908" s="177">
        <v>0</v>
      </c>
      <c r="J908" s="175">
        <v>46106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-280.17</v>
      </c>
    </row>
    <row r="909" spans="1:16" ht="19.5" hidden="1" customHeight="1">
      <c r="A909" s="171" t="s">
        <v>3348</v>
      </c>
      <c r="B909" s="175">
        <v>46107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46099</v>
      </c>
      <c r="K909" s="171" t="s">
        <v>113</v>
      </c>
      <c r="L909" s="171" t="s">
        <v>114</v>
      </c>
      <c r="M909" s="178">
        <v>0</v>
      </c>
      <c r="N909" s="176"/>
      <c r="O909" s="176">
        <v>40</v>
      </c>
      <c r="P909" s="179">
        <v>-46.77</v>
      </c>
    </row>
    <row r="910" spans="1:16" ht="19.5" hidden="1" customHeight="1">
      <c r="A910" s="171" t="s">
        <v>3348</v>
      </c>
      <c r="B910" s="175">
        <v>46107</v>
      </c>
      <c r="C910" s="171" t="s">
        <v>2119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46099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-7.36</v>
      </c>
    </row>
    <row r="911" spans="1:16" ht="19.5" hidden="1" customHeight="1">
      <c r="A911" s="171" t="s">
        <v>3348</v>
      </c>
      <c r="B911" s="175">
        <v>46107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46099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3348</v>
      </c>
      <c r="B912" s="175">
        <v>46107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46099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3348</v>
      </c>
      <c r="B913" s="175">
        <v>46107</v>
      </c>
      <c r="C913" s="171" t="s">
        <v>2119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46099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3611</v>
      </c>
      <c r="B914" s="175">
        <v>46107</v>
      </c>
      <c r="C914" s="171" t="s">
        <v>110</v>
      </c>
      <c r="D914" s="171" t="s">
        <v>117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46103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0</v>
      </c>
    </row>
    <row r="915" spans="1:16" ht="19.5" hidden="1" customHeight="1">
      <c r="A915" s="171" t="s">
        <v>3611</v>
      </c>
      <c r="B915" s="175">
        <v>46107</v>
      </c>
      <c r="C915" s="171" t="s">
        <v>110</v>
      </c>
      <c r="D915" s="171" t="s">
        <v>118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46103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-46.77</v>
      </c>
    </row>
    <row r="916" spans="1:16" ht="19.5" hidden="1" customHeight="1">
      <c r="A916" s="171" t="s">
        <v>3611</v>
      </c>
      <c r="B916" s="175">
        <v>46107</v>
      </c>
      <c r="C916" s="171" t="s">
        <v>2119</v>
      </c>
      <c r="D916" s="171" t="s">
        <v>119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46103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-15</v>
      </c>
    </row>
    <row r="917" spans="1:16" ht="19.5" hidden="1" customHeight="1">
      <c r="A917" s="171" t="s">
        <v>3611</v>
      </c>
      <c r="B917" s="175">
        <v>46107</v>
      </c>
      <c r="C917" s="171" t="s">
        <v>110</v>
      </c>
      <c r="D917" s="171" t="s">
        <v>24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46103</v>
      </c>
      <c r="K917" s="171" t="s">
        <v>113</v>
      </c>
      <c r="L917" s="171" t="s">
        <v>114</v>
      </c>
      <c r="M917" s="178">
        <v>0</v>
      </c>
      <c r="N917" s="176"/>
      <c r="O917" s="176">
        <v>41</v>
      </c>
      <c r="P917" s="179">
        <v>-46.77</v>
      </c>
    </row>
    <row r="918" spans="1:16" ht="19.5" hidden="1" customHeight="1">
      <c r="A918" s="171" t="s">
        <v>3611</v>
      </c>
      <c r="B918" s="175">
        <v>46107</v>
      </c>
      <c r="C918" s="171" t="s">
        <v>2119</v>
      </c>
      <c r="D918" s="171" t="s">
        <v>116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46103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-25</v>
      </c>
    </row>
    <row r="919" spans="1:16" ht="19.5" hidden="1" customHeight="1">
      <c r="A919" s="171" t="s">
        <v>3612</v>
      </c>
      <c r="B919" s="175">
        <v>46107</v>
      </c>
      <c r="C919" s="171" t="s">
        <v>110</v>
      </c>
      <c r="D919" s="171" t="s">
        <v>117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46104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0</v>
      </c>
    </row>
    <row r="920" spans="1:16" ht="19.5" hidden="1" customHeight="1">
      <c r="A920" s="171" t="s">
        <v>3612</v>
      </c>
      <c r="B920" s="175">
        <v>46107</v>
      </c>
      <c r="C920" s="171" t="s">
        <v>110</v>
      </c>
      <c r="D920" s="171" t="s">
        <v>118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46104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-46.77</v>
      </c>
    </row>
    <row r="921" spans="1:16" ht="19.5" hidden="1" customHeight="1">
      <c r="A921" s="171" t="s">
        <v>3612</v>
      </c>
      <c r="B921" s="175">
        <v>46107</v>
      </c>
      <c r="C921" s="171" t="s">
        <v>2119</v>
      </c>
      <c r="D921" s="171" t="s">
        <v>119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46104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-15</v>
      </c>
    </row>
    <row r="922" spans="1:16" ht="19.5" hidden="1" customHeight="1">
      <c r="A922" s="171" t="s">
        <v>3612</v>
      </c>
      <c r="B922" s="175">
        <v>46107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46104</v>
      </c>
      <c r="K922" s="171" t="s">
        <v>113</v>
      </c>
      <c r="L922" s="171" t="s">
        <v>114</v>
      </c>
      <c r="M922" s="178">
        <v>0</v>
      </c>
      <c r="N922" s="176"/>
      <c r="O922" s="176">
        <v>41</v>
      </c>
      <c r="P922" s="179">
        <v>-46.77</v>
      </c>
    </row>
    <row r="923" spans="1:16" ht="19.5" hidden="1" customHeight="1">
      <c r="A923" s="171" t="s">
        <v>3612</v>
      </c>
      <c r="B923" s="175">
        <v>46107</v>
      </c>
      <c r="C923" s="171" t="s">
        <v>2119</v>
      </c>
      <c r="D923" s="171" t="s">
        <v>116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46104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-5.36</v>
      </c>
    </row>
    <row r="924" spans="1:16" ht="19.5" hidden="1" customHeight="1">
      <c r="A924" s="171" t="s">
        <v>3512</v>
      </c>
      <c r="B924" s="175">
        <v>46107</v>
      </c>
      <c r="C924" s="171" t="s">
        <v>110</v>
      </c>
      <c r="D924" s="171" t="s">
        <v>24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46100</v>
      </c>
      <c r="K924" s="171" t="s">
        <v>113</v>
      </c>
      <c r="L924" s="171" t="s">
        <v>114</v>
      </c>
      <c r="M924" s="178">
        <v>0</v>
      </c>
      <c r="N924" s="176"/>
      <c r="O924" s="176">
        <v>40</v>
      </c>
      <c r="P924" s="179">
        <v>-46.77</v>
      </c>
    </row>
    <row r="925" spans="1:16" ht="19.5" hidden="1" customHeight="1">
      <c r="A925" s="171" t="s">
        <v>3512</v>
      </c>
      <c r="B925" s="175">
        <v>46107</v>
      </c>
      <c r="C925" s="171" t="s">
        <v>2119</v>
      </c>
      <c r="D925" s="171" t="s">
        <v>116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46100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-9.75</v>
      </c>
    </row>
    <row r="926" spans="1:16" ht="19.5" hidden="1" customHeight="1">
      <c r="A926" s="171" t="s">
        <v>3512</v>
      </c>
      <c r="B926" s="175">
        <v>46107</v>
      </c>
      <c r="C926" s="171" t="s">
        <v>110</v>
      </c>
      <c r="D926" s="171" t="s">
        <v>117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46100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3512</v>
      </c>
      <c r="B927" s="175">
        <v>46107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46100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3512</v>
      </c>
      <c r="B928" s="175">
        <v>46107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46100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hidden="1" customHeight="1">
      <c r="A929" s="171" t="s">
        <v>3613</v>
      </c>
      <c r="B929" s="175">
        <v>46107</v>
      </c>
      <c r="C929" s="171" t="s">
        <v>110</v>
      </c>
      <c r="D929" s="171" t="s">
        <v>117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46097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0</v>
      </c>
    </row>
    <row r="930" spans="1:16" ht="19.5" hidden="1" customHeight="1">
      <c r="A930" s="171" t="s">
        <v>3613</v>
      </c>
      <c r="B930" s="175">
        <v>46107</v>
      </c>
      <c r="C930" s="171" t="s">
        <v>110</v>
      </c>
      <c r="D930" s="171" t="s">
        <v>118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46097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-46.77</v>
      </c>
    </row>
    <row r="931" spans="1:16" ht="19.5" hidden="1" customHeight="1">
      <c r="A931" s="171" t="s">
        <v>3613</v>
      </c>
      <c r="B931" s="175">
        <v>46107</v>
      </c>
      <c r="C931" s="171" t="s">
        <v>2119</v>
      </c>
      <c r="D931" s="171" t="s">
        <v>119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0</v>
      </c>
      <c r="J931" s="175">
        <v>46097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-15</v>
      </c>
    </row>
    <row r="932" spans="1:16" ht="19.5" hidden="1" customHeight="1">
      <c r="A932" s="171" t="s">
        <v>3613</v>
      </c>
      <c r="B932" s="175">
        <v>46107</v>
      </c>
      <c r="C932" s="171" t="s">
        <v>110</v>
      </c>
      <c r="D932" s="171" t="s">
        <v>24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0</v>
      </c>
      <c r="J932" s="175">
        <v>46097</v>
      </c>
      <c r="K932" s="171" t="s">
        <v>113</v>
      </c>
      <c r="L932" s="171" t="s">
        <v>114</v>
      </c>
      <c r="M932" s="178">
        <v>0</v>
      </c>
      <c r="N932" s="176"/>
      <c r="O932" s="176">
        <v>39</v>
      </c>
      <c r="P932" s="179">
        <v>-46.77</v>
      </c>
    </row>
    <row r="933" spans="1:16" ht="19.5" hidden="1" customHeight="1">
      <c r="A933" s="171" t="s">
        <v>3613</v>
      </c>
      <c r="B933" s="175">
        <v>46107</v>
      </c>
      <c r="C933" s="171" t="s">
        <v>2119</v>
      </c>
      <c r="D933" s="171" t="s">
        <v>116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0</v>
      </c>
      <c r="J933" s="175">
        <v>46097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-5.78</v>
      </c>
    </row>
    <row r="934" spans="1:16" ht="19.5" hidden="1" customHeight="1">
      <c r="A934" s="171" t="s">
        <v>3614</v>
      </c>
      <c r="B934" s="175">
        <v>46107</v>
      </c>
      <c r="C934" s="171" t="s">
        <v>2119</v>
      </c>
      <c r="D934" s="171" t="s">
        <v>135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0</v>
      </c>
      <c r="J934" s="175">
        <v>46107</v>
      </c>
      <c r="K934" s="171" t="s">
        <v>125</v>
      </c>
      <c r="L934" s="171" t="s">
        <v>125</v>
      </c>
      <c r="M934" s="178">
        <v>0</v>
      </c>
      <c r="N934" s="176"/>
      <c r="O934" s="176"/>
      <c r="P934" s="179">
        <v>-23.9</v>
      </c>
    </row>
    <row r="935" spans="1:16" ht="19.5" hidden="1" customHeight="1">
      <c r="A935" s="171" t="s">
        <v>3523</v>
      </c>
      <c r="B935" s="175">
        <v>46107</v>
      </c>
      <c r="C935" s="171" t="s">
        <v>110</v>
      </c>
      <c r="D935" s="171" t="s">
        <v>24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0</v>
      </c>
      <c r="J935" s="175">
        <v>46104</v>
      </c>
      <c r="K935" s="171" t="s">
        <v>113</v>
      </c>
      <c r="L935" s="171" t="s">
        <v>114</v>
      </c>
      <c r="M935" s="178">
        <v>0</v>
      </c>
      <c r="N935" s="176"/>
      <c r="O935" s="176">
        <v>41</v>
      </c>
      <c r="P935" s="179">
        <v>-46.77</v>
      </c>
    </row>
    <row r="936" spans="1:16" ht="19.5" hidden="1" customHeight="1">
      <c r="A936" s="171" t="s">
        <v>3523</v>
      </c>
      <c r="B936" s="175">
        <v>46107</v>
      </c>
      <c r="C936" s="171" t="s">
        <v>2119</v>
      </c>
      <c r="D936" s="171" t="s">
        <v>116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46104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-6.09</v>
      </c>
    </row>
    <row r="937" spans="1:16" ht="19.5" hidden="1" customHeight="1">
      <c r="A937" s="171" t="s">
        <v>3523</v>
      </c>
      <c r="B937" s="175">
        <v>46107</v>
      </c>
      <c r="C937" s="171" t="s">
        <v>110</v>
      </c>
      <c r="D937" s="171" t="s">
        <v>117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46104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0</v>
      </c>
    </row>
    <row r="938" spans="1:16" ht="19.5" hidden="1" customHeight="1">
      <c r="A938" s="171" t="s">
        <v>3523</v>
      </c>
      <c r="B938" s="175">
        <v>46107</v>
      </c>
      <c r="C938" s="171" t="s">
        <v>110</v>
      </c>
      <c r="D938" s="171" t="s">
        <v>118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46104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-46.77</v>
      </c>
    </row>
    <row r="939" spans="1:16" ht="19.5" hidden="1" customHeight="1">
      <c r="A939" s="171" t="s">
        <v>3523</v>
      </c>
      <c r="B939" s="175">
        <v>46107</v>
      </c>
      <c r="C939" s="171" t="s">
        <v>2119</v>
      </c>
      <c r="D939" s="171" t="s">
        <v>119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46104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-15</v>
      </c>
    </row>
    <row r="940" spans="1:16" ht="19.5" hidden="1" customHeight="1">
      <c r="A940" s="171" t="s">
        <v>3509</v>
      </c>
      <c r="B940" s="175">
        <v>46107</v>
      </c>
      <c r="C940" s="171" t="s">
        <v>308</v>
      </c>
      <c r="D940" s="171" t="s">
        <v>419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-2750</v>
      </c>
      <c r="J940" s="175">
        <v>46096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-1060.95</v>
      </c>
    </row>
    <row r="941" spans="1:16" ht="19.5" hidden="1" customHeight="1">
      <c r="A941" s="171" t="s">
        <v>3509</v>
      </c>
      <c r="B941" s="175">
        <v>46107</v>
      </c>
      <c r="C941" s="171" t="s">
        <v>308</v>
      </c>
      <c r="D941" s="171" t="s">
        <v>129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-2750</v>
      </c>
      <c r="J941" s="175">
        <v>46096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-10.61</v>
      </c>
    </row>
    <row r="942" spans="1:16" ht="19.5" hidden="1" customHeight="1">
      <c r="A942" s="171" t="s">
        <v>3509</v>
      </c>
      <c r="B942" s="175">
        <v>46107</v>
      </c>
      <c r="C942" s="171" t="s">
        <v>308</v>
      </c>
      <c r="D942" s="171" t="s">
        <v>130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-2750</v>
      </c>
      <c r="J942" s="175">
        <v>46096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-1678.44</v>
      </c>
    </row>
    <row r="943" spans="1:16" ht="19.5" hidden="1" customHeight="1">
      <c r="A943" s="171" t="s">
        <v>3509</v>
      </c>
      <c r="B943" s="175">
        <v>46107</v>
      </c>
      <c r="C943" s="171" t="s">
        <v>131</v>
      </c>
      <c r="D943" s="171" t="s">
        <v>420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-2750</v>
      </c>
      <c r="J943" s="175">
        <v>46096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1182.5</v>
      </c>
    </row>
    <row r="944" spans="1:16" ht="19.5" hidden="1" customHeight="1">
      <c r="A944" s="171" t="s">
        <v>3509</v>
      </c>
      <c r="B944" s="175">
        <v>46107</v>
      </c>
      <c r="C944" s="171" t="s">
        <v>2119</v>
      </c>
      <c r="D944" s="171" t="s">
        <v>135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46096</v>
      </c>
      <c r="K944" s="171" t="s">
        <v>125</v>
      </c>
      <c r="L944" s="171" t="s">
        <v>125</v>
      </c>
      <c r="M944" s="178">
        <v>0</v>
      </c>
      <c r="N944" s="176"/>
      <c r="O944" s="176"/>
      <c r="P944" s="179">
        <v>20.16</v>
      </c>
    </row>
    <row r="945" spans="1:16" ht="19.5" hidden="1" customHeight="1">
      <c r="A945" s="171" t="s">
        <v>3615</v>
      </c>
      <c r="B945" s="175">
        <v>46107</v>
      </c>
      <c r="C945" s="171" t="s">
        <v>110</v>
      </c>
      <c r="D945" s="171" t="s">
        <v>24</v>
      </c>
      <c r="E945" s="171" t="s">
        <v>51</v>
      </c>
      <c r="F945" s="171" t="s">
        <v>227</v>
      </c>
      <c r="G945" s="171" t="s">
        <v>112</v>
      </c>
      <c r="H945" s="176">
        <v>1</v>
      </c>
      <c r="I945" s="177">
        <v>1600</v>
      </c>
      <c r="J945" s="175">
        <v>46094</v>
      </c>
      <c r="K945" s="171" t="s">
        <v>113</v>
      </c>
      <c r="L945" s="171" t="s">
        <v>114</v>
      </c>
      <c r="M945" s="178">
        <v>0.43</v>
      </c>
      <c r="N945" s="176"/>
      <c r="O945" s="176">
        <v>40</v>
      </c>
      <c r="P945" s="179">
        <v>-111.42</v>
      </c>
    </row>
    <row r="946" spans="1:16" ht="19.5" hidden="1" customHeight="1">
      <c r="A946" s="171" t="s">
        <v>3615</v>
      </c>
      <c r="B946" s="175">
        <v>46107</v>
      </c>
      <c r="C946" s="171" t="s">
        <v>127</v>
      </c>
      <c r="D946" s="171" t="s">
        <v>128</v>
      </c>
      <c r="E946" s="171" t="s">
        <v>51</v>
      </c>
      <c r="F946" s="171" t="s">
        <v>227</v>
      </c>
      <c r="G946" s="171" t="s">
        <v>112</v>
      </c>
      <c r="H946" s="176">
        <v>1</v>
      </c>
      <c r="I946" s="177">
        <v>1600</v>
      </c>
      <c r="J946" s="175">
        <v>46094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354.15</v>
      </c>
    </row>
    <row r="947" spans="1:16" ht="19.5" hidden="1" customHeight="1">
      <c r="A947" s="171" t="s">
        <v>3615</v>
      </c>
      <c r="B947" s="175">
        <v>46107</v>
      </c>
      <c r="C947" s="171" t="s">
        <v>127</v>
      </c>
      <c r="D947" s="171" t="s">
        <v>129</v>
      </c>
      <c r="E947" s="171" t="s">
        <v>51</v>
      </c>
      <c r="F947" s="171" t="s">
        <v>227</v>
      </c>
      <c r="G947" s="171" t="s">
        <v>112</v>
      </c>
      <c r="H947" s="176">
        <v>1</v>
      </c>
      <c r="I947" s="177">
        <v>1600</v>
      </c>
      <c r="J947" s="175">
        <v>46094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3.54</v>
      </c>
    </row>
    <row r="948" spans="1:16" ht="19.5" hidden="1" customHeight="1">
      <c r="A948" s="171" t="s">
        <v>3615</v>
      </c>
      <c r="B948" s="175">
        <v>46107</v>
      </c>
      <c r="C948" s="171" t="s">
        <v>127</v>
      </c>
      <c r="D948" s="171" t="s">
        <v>130</v>
      </c>
      <c r="E948" s="171" t="s">
        <v>51</v>
      </c>
      <c r="F948" s="171" t="s">
        <v>227</v>
      </c>
      <c r="G948" s="171" t="s">
        <v>112</v>
      </c>
      <c r="H948" s="176">
        <v>1</v>
      </c>
      <c r="I948" s="177">
        <v>1600</v>
      </c>
      <c r="J948" s="175">
        <v>46094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1242.31</v>
      </c>
    </row>
    <row r="949" spans="1:16" ht="19.5" hidden="1" customHeight="1">
      <c r="A949" s="171" t="s">
        <v>3615</v>
      </c>
      <c r="B949" s="175">
        <v>46107</v>
      </c>
      <c r="C949" s="171" t="s">
        <v>131</v>
      </c>
      <c r="D949" s="171" t="s">
        <v>132</v>
      </c>
      <c r="E949" s="171" t="s">
        <v>51</v>
      </c>
      <c r="F949" s="171" t="s">
        <v>227</v>
      </c>
      <c r="G949" s="171" t="s">
        <v>112</v>
      </c>
      <c r="H949" s="176">
        <v>1</v>
      </c>
      <c r="I949" s="177">
        <v>1600</v>
      </c>
      <c r="J949" s="175">
        <v>46094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-688</v>
      </c>
    </row>
    <row r="950" spans="1:16" ht="19.5" hidden="1" customHeight="1">
      <c r="A950" s="171" t="s">
        <v>3615</v>
      </c>
      <c r="B950" s="175">
        <v>46107</v>
      </c>
      <c r="C950" s="171" t="s">
        <v>2119</v>
      </c>
      <c r="D950" s="171" t="s">
        <v>116</v>
      </c>
      <c r="E950" s="171" t="s">
        <v>51</v>
      </c>
      <c r="F950" s="171" t="s">
        <v>227</v>
      </c>
      <c r="G950" s="171" t="s">
        <v>112</v>
      </c>
      <c r="H950" s="176">
        <v>1</v>
      </c>
      <c r="I950" s="177">
        <v>1600</v>
      </c>
      <c r="J950" s="175">
        <v>46094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-6.37</v>
      </c>
    </row>
    <row r="951" spans="1:16" ht="19.5" hidden="1" customHeight="1">
      <c r="A951" s="171" t="s">
        <v>3551</v>
      </c>
      <c r="B951" s="175">
        <v>46107</v>
      </c>
      <c r="C951" s="171" t="s">
        <v>308</v>
      </c>
      <c r="D951" s="171" t="s">
        <v>419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-2750</v>
      </c>
      <c r="J951" s="175">
        <v>46103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-1399.05</v>
      </c>
    </row>
    <row r="952" spans="1:16" ht="19.5" hidden="1" customHeight="1">
      <c r="A952" s="171" t="s">
        <v>3551</v>
      </c>
      <c r="B952" s="175">
        <v>46107</v>
      </c>
      <c r="C952" s="171" t="s">
        <v>308</v>
      </c>
      <c r="D952" s="171" t="s">
        <v>129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-2750</v>
      </c>
      <c r="J952" s="175">
        <v>46103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-13.99</v>
      </c>
    </row>
    <row r="953" spans="1:16" ht="19.5" hidden="1" customHeight="1">
      <c r="A953" s="171" t="s">
        <v>3551</v>
      </c>
      <c r="B953" s="175">
        <v>46107</v>
      </c>
      <c r="C953" s="171" t="s">
        <v>308</v>
      </c>
      <c r="D953" s="171" t="s">
        <v>130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-2750</v>
      </c>
      <c r="J953" s="175">
        <v>46103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-1336.96</v>
      </c>
    </row>
    <row r="954" spans="1:16" ht="19.5" hidden="1" customHeight="1">
      <c r="A954" s="171" t="s">
        <v>3551</v>
      </c>
      <c r="B954" s="175">
        <v>46107</v>
      </c>
      <c r="C954" s="171" t="s">
        <v>131</v>
      </c>
      <c r="D954" s="171" t="s">
        <v>420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-2750</v>
      </c>
      <c r="J954" s="175">
        <v>46103</v>
      </c>
      <c r="K954" s="171" t="s">
        <v>113</v>
      </c>
      <c r="L954" s="171" t="s">
        <v>114</v>
      </c>
      <c r="M954" s="178">
        <v>0.43</v>
      </c>
      <c r="N954" s="176"/>
      <c r="O954" s="176"/>
      <c r="P954" s="179">
        <v>1182.5</v>
      </c>
    </row>
    <row r="955" spans="1:16" ht="19.5" hidden="1" customHeight="1">
      <c r="A955" s="171" t="s">
        <v>3616</v>
      </c>
      <c r="B955" s="175">
        <v>46107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2750</v>
      </c>
      <c r="J955" s="175">
        <v>46105</v>
      </c>
      <c r="K955" s="171" t="s">
        <v>113</v>
      </c>
      <c r="L955" s="171" t="s">
        <v>114</v>
      </c>
      <c r="M955" s="178">
        <v>0.43</v>
      </c>
      <c r="N955" s="176"/>
      <c r="O955" s="176">
        <v>41</v>
      </c>
      <c r="P955" s="179">
        <v>-146.28</v>
      </c>
    </row>
    <row r="956" spans="1:16" ht="19.5" hidden="1" customHeight="1">
      <c r="A956" s="171" t="s">
        <v>3616</v>
      </c>
      <c r="B956" s="175">
        <v>46107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2750</v>
      </c>
      <c r="J956" s="175">
        <v>46105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1177.3599999999999</v>
      </c>
    </row>
    <row r="957" spans="1:16" ht="19.5" hidden="1" customHeight="1">
      <c r="A957" s="171" t="s">
        <v>3616</v>
      </c>
      <c r="B957" s="175">
        <v>46107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2750</v>
      </c>
      <c r="J957" s="175">
        <v>46105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11.77</v>
      </c>
    </row>
    <row r="958" spans="1:16" ht="19.5" hidden="1" customHeight="1">
      <c r="A958" s="171" t="s">
        <v>3616</v>
      </c>
      <c r="B958" s="175">
        <v>46107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2750</v>
      </c>
      <c r="J958" s="175">
        <v>46105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1560.87</v>
      </c>
    </row>
    <row r="959" spans="1:16" ht="19.5" hidden="1" customHeight="1">
      <c r="A959" s="171" t="s">
        <v>3616</v>
      </c>
      <c r="B959" s="175">
        <v>46107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2750</v>
      </c>
      <c r="J959" s="175">
        <v>46105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-1182.5</v>
      </c>
    </row>
    <row r="960" spans="1:16" ht="19.5" hidden="1" customHeight="1">
      <c r="A960" s="171" t="s">
        <v>3616</v>
      </c>
      <c r="B960" s="175">
        <v>46107</v>
      </c>
      <c r="C960" s="171" t="s">
        <v>2119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2750</v>
      </c>
      <c r="J960" s="175">
        <v>46105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-7.15</v>
      </c>
    </row>
    <row r="961" spans="1:16" ht="19.5" hidden="1" customHeight="1">
      <c r="A961" s="171" t="s">
        <v>3402</v>
      </c>
      <c r="B961" s="175">
        <v>46107</v>
      </c>
      <c r="C961" s="171" t="s">
        <v>2119</v>
      </c>
      <c r="D961" s="171" t="s">
        <v>135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46103</v>
      </c>
      <c r="K961" s="171" t="s">
        <v>125</v>
      </c>
      <c r="L961" s="171" t="s">
        <v>125</v>
      </c>
      <c r="M961" s="178">
        <v>0</v>
      </c>
      <c r="N961" s="176"/>
      <c r="O961" s="176"/>
      <c r="P961" s="179">
        <v>26.58</v>
      </c>
    </row>
    <row r="962" spans="1:16" ht="19.5" hidden="1" customHeight="1">
      <c r="A962" s="171" t="s">
        <v>3616</v>
      </c>
      <c r="B962" s="175">
        <v>46107</v>
      </c>
      <c r="C962" s="171" t="s">
        <v>2119</v>
      </c>
      <c r="D962" s="171" t="s">
        <v>135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46105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-22.37</v>
      </c>
    </row>
    <row r="963" spans="1:16" ht="19.5" hidden="1" customHeight="1">
      <c r="A963" s="171" t="s">
        <v>3617</v>
      </c>
      <c r="B963" s="175">
        <v>46107</v>
      </c>
      <c r="C963" s="171" t="s">
        <v>110</v>
      </c>
      <c r="D963" s="171" t="s">
        <v>24</v>
      </c>
      <c r="E963" s="171" t="s">
        <v>45</v>
      </c>
      <c r="F963" s="171" t="s">
        <v>162</v>
      </c>
      <c r="G963" s="171" t="s">
        <v>163</v>
      </c>
      <c r="H963" s="176">
        <v>1</v>
      </c>
      <c r="I963" s="177">
        <v>0</v>
      </c>
      <c r="J963" s="175">
        <v>46101</v>
      </c>
      <c r="K963" s="171" t="s">
        <v>113</v>
      </c>
      <c r="L963" s="171" t="s">
        <v>114</v>
      </c>
      <c r="M963" s="178">
        <v>0</v>
      </c>
      <c r="N963" s="176"/>
      <c r="O963" s="176">
        <v>40</v>
      </c>
      <c r="P963" s="179">
        <v>-46.77</v>
      </c>
    </row>
    <row r="964" spans="1:16" ht="19.5" hidden="1" customHeight="1">
      <c r="A964" s="171" t="s">
        <v>3617</v>
      </c>
      <c r="B964" s="175">
        <v>46107</v>
      </c>
      <c r="C964" s="171" t="s">
        <v>2119</v>
      </c>
      <c r="D964" s="171" t="s">
        <v>116</v>
      </c>
      <c r="E964" s="171" t="s">
        <v>45</v>
      </c>
      <c r="F964" s="171" t="s">
        <v>162</v>
      </c>
      <c r="G964" s="171" t="s">
        <v>163</v>
      </c>
      <c r="H964" s="176">
        <v>1</v>
      </c>
      <c r="I964" s="177">
        <v>0</v>
      </c>
      <c r="J964" s="175">
        <v>46101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-8.5</v>
      </c>
    </row>
    <row r="965" spans="1:16" ht="19.5" hidden="1" customHeight="1">
      <c r="A965" s="171" t="s">
        <v>3618</v>
      </c>
      <c r="B965" s="175">
        <v>46107</v>
      </c>
      <c r="C965" s="171" t="s">
        <v>110</v>
      </c>
      <c r="D965" s="171" t="s">
        <v>24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46104</v>
      </c>
      <c r="K965" s="171" t="s">
        <v>113</v>
      </c>
      <c r="L965" s="171" t="s">
        <v>114</v>
      </c>
      <c r="M965" s="178">
        <v>0.43</v>
      </c>
      <c r="N965" s="176"/>
      <c r="O965" s="176">
        <v>41</v>
      </c>
      <c r="P965" s="179">
        <v>-146.28</v>
      </c>
    </row>
    <row r="966" spans="1:16" ht="19.5" hidden="1" customHeight="1">
      <c r="A966" s="171" t="s">
        <v>3618</v>
      </c>
      <c r="B966" s="175">
        <v>46107</v>
      </c>
      <c r="C966" s="171" t="s">
        <v>127</v>
      </c>
      <c r="D966" s="171" t="s">
        <v>128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46104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1280.42</v>
      </c>
    </row>
    <row r="967" spans="1:16" ht="19.5" hidden="1" customHeight="1">
      <c r="A967" s="171" t="s">
        <v>3618</v>
      </c>
      <c r="B967" s="175">
        <v>46107</v>
      </c>
      <c r="C967" s="171" t="s">
        <v>127</v>
      </c>
      <c r="D967" s="171" t="s">
        <v>129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46104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12.8</v>
      </c>
    </row>
    <row r="968" spans="1:16" ht="19.5" hidden="1" customHeight="1">
      <c r="A968" s="171" t="s">
        <v>3618</v>
      </c>
      <c r="B968" s="175">
        <v>46107</v>
      </c>
      <c r="C968" s="171" t="s">
        <v>127</v>
      </c>
      <c r="D968" s="171" t="s">
        <v>130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46104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1456.78</v>
      </c>
    </row>
    <row r="969" spans="1:16" ht="19.5" hidden="1" customHeight="1">
      <c r="A969" s="171" t="s">
        <v>3618</v>
      </c>
      <c r="B969" s="175">
        <v>46107</v>
      </c>
      <c r="C969" s="171" t="s">
        <v>131</v>
      </c>
      <c r="D969" s="171" t="s">
        <v>132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46104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-1182.5</v>
      </c>
    </row>
    <row r="970" spans="1:16" ht="19.5" hidden="1" customHeight="1">
      <c r="A970" s="171" t="s">
        <v>3618</v>
      </c>
      <c r="B970" s="175">
        <v>46107</v>
      </c>
      <c r="C970" s="171" t="s">
        <v>2119</v>
      </c>
      <c r="D970" s="171" t="s">
        <v>116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2750</v>
      </c>
      <c r="J970" s="175">
        <v>46104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-6.32</v>
      </c>
    </row>
    <row r="971" spans="1:16" ht="19.5" hidden="1" customHeight="1">
      <c r="A971" s="171" t="s">
        <v>3617</v>
      </c>
      <c r="B971" s="175">
        <v>46107</v>
      </c>
      <c r="C971" s="171" t="s">
        <v>110</v>
      </c>
      <c r="D971" s="171" t="s">
        <v>117</v>
      </c>
      <c r="E971" s="171" t="s">
        <v>45</v>
      </c>
      <c r="F971" s="171" t="s">
        <v>162</v>
      </c>
      <c r="G971" s="171" t="s">
        <v>163</v>
      </c>
      <c r="H971" s="176">
        <v>1</v>
      </c>
      <c r="I971" s="177">
        <v>0</v>
      </c>
      <c r="J971" s="175">
        <v>46101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3617</v>
      </c>
      <c r="B972" s="175">
        <v>46107</v>
      </c>
      <c r="C972" s="171" t="s">
        <v>110</v>
      </c>
      <c r="D972" s="171" t="s">
        <v>118</v>
      </c>
      <c r="E972" s="171" t="s">
        <v>45</v>
      </c>
      <c r="F972" s="171" t="s">
        <v>162</v>
      </c>
      <c r="G972" s="171" t="s">
        <v>163</v>
      </c>
      <c r="H972" s="176">
        <v>1</v>
      </c>
      <c r="I972" s="177">
        <v>0</v>
      </c>
      <c r="J972" s="175">
        <v>46101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-46.77</v>
      </c>
    </row>
    <row r="973" spans="1:16" ht="19.5" hidden="1" customHeight="1">
      <c r="A973" s="171" t="s">
        <v>3617</v>
      </c>
      <c r="B973" s="175">
        <v>46107</v>
      </c>
      <c r="C973" s="171" t="s">
        <v>2119</v>
      </c>
      <c r="D973" s="171" t="s">
        <v>119</v>
      </c>
      <c r="E973" s="171" t="s">
        <v>45</v>
      </c>
      <c r="F973" s="171" t="s">
        <v>162</v>
      </c>
      <c r="G973" s="171" t="s">
        <v>163</v>
      </c>
      <c r="H973" s="176">
        <v>1</v>
      </c>
      <c r="I973" s="177">
        <v>0</v>
      </c>
      <c r="J973" s="175">
        <v>46101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-15</v>
      </c>
    </row>
    <row r="974" spans="1:16" ht="19.5" hidden="1" customHeight="1">
      <c r="A974" s="171" t="s">
        <v>3619</v>
      </c>
      <c r="B974" s="175">
        <v>46107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46107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-25.26</v>
      </c>
    </row>
    <row r="975" spans="1:16" ht="19.5" hidden="1" customHeight="1">
      <c r="A975" s="171" t="s">
        <v>3620</v>
      </c>
      <c r="B975" s="175">
        <v>46107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46101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3620</v>
      </c>
      <c r="B976" s="175">
        <v>46107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46101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3620</v>
      </c>
      <c r="B977" s="175">
        <v>46107</v>
      </c>
      <c r="C977" s="171" t="s">
        <v>2119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46101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3620</v>
      </c>
      <c r="B978" s="175">
        <v>46107</v>
      </c>
      <c r="C978" s="171" t="s">
        <v>110</v>
      </c>
      <c r="D978" s="171" t="s">
        <v>24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0</v>
      </c>
      <c r="J978" s="175">
        <v>46101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-46.77</v>
      </c>
    </row>
    <row r="979" spans="1:16" ht="19.5" hidden="1" customHeight="1">
      <c r="A979" s="171" t="s">
        <v>3620</v>
      </c>
      <c r="B979" s="175">
        <v>46107</v>
      </c>
      <c r="C979" s="171" t="s">
        <v>2119</v>
      </c>
      <c r="D979" s="171" t="s">
        <v>116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0</v>
      </c>
      <c r="J979" s="175">
        <v>46101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-7.65</v>
      </c>
    </row>
    <row r="980" spans="1:16" ht="19.5" hidden="1" customHeight="1">
      <c r="A980" s="171" t="s">
        <v>3621</v>
      </c>
      <c r="B980" s="175">
        <v>46107</v>
      </c>
      <c r="C980" s="171" t="s">
        <v>2119</v>
      </c>
      <c r="D980" s="171" t="s">
        <v>135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0</v>
      </c>
      <c r="J980" s="175">
        <v>46107</v>
      </c>
      <c r="K980" s="171" t="s">
        <v>125</v>
      </c>
      <c r="L980" s="171" t="s">
        <v>125</v>
      </c>
      <c r="M980" s="178">
        <v>0</v>
      </c>
      <c r="N980" s="176"/>
      <c r="O980" s="176"/>
      <c r="P980" s="179">
        <v>-23.95</v>
      </c>
    </row>
    <row r="981" spans="1:16" ht="19.5" hidden="1" customHeight="1">
      <c r="A981" s="171" t="s">
        <v>3424</v>
      </c>
      <c r="B981" s="175">
        <v>46107</v>
      </c>
      <c r="C981" s="171" t="s">
        <v>110</v>
      </c>
      <c r="D981" s="171" t="s">
        <v>24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46101</v>
      </c>
      <c r="K981" s="171" t="s">
        <v>113</v>
      </c>
      <c r="L981" s="171" t="s">
        <v>114</v>
      </c>
      <c r="M981" s="178">
        <v>0</v>
      </c>
      <c r="N981" s="176"/>
      <c r="O981" s="176">
        <v>40</v>
      </c>
      <c r="P981" s="179">
        <v>-46.77</v>
      </c>
    </row>
    <row r="982" spans="1:16" ht="19.5" hidden="1" customHeight="1">
      <c r="A982" s="171" t="s">
        <v>3424</v>
      </c>
      <c r="B982" s="175">
        <v>46107</v>
      </c>
      <c r="C982" s="171" t="s">
        <v>2119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46101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-5.37</v>
      </c>
    </row>
    <row r="983" spans="1:16" ht="19.5" hidden="1" customHeight="1">
      <c r="A983" s="171" t="s">
        <v>3424</v>
      </c>
      <c r="B983" s="175">
        <v>46107</v>
      </c>
      <c r="C983" s="171" t="s">
        <v>110</v>
      </c>
      <c r="D983" s="171" t="s">
        <v>117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46101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0</v>
      </c>
    </row>
    <row r="984" spans="1:16" ht="19.5" hidden="1" customHeight="1">
      <c r="A984" s="171" t="s">
        <v>3424</v>
      </c>
      <c r="B984" s="175">
        <v>46107</v>
      </c>
      <c r="C984" s="171" t="s">
        <v>110</v>
      </c>
      <c r="D984" s="171" t="s">
        <v>118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46101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-46.77</v>
      </c>
    </row>
    <row r="985" spans="1:16" ht="19.5" hidden="1" customHeight="1">
      <c r="A985" s="171" t="s">
        <v>3424</v>
      </c>
      <c r="B985" s="175">
        <v>46107</v>
      </c>
      <c r="C985" s="171" t="s">
        <v>2119</v>
      </c>
      <c r="D985" s="171" t="s">
        <v>119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46101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-15</v>
      </c>
    </row>
    <row r="986" spans="1:16" ht="19.5" hidden="1" customHeight="1">
      <c r="A986" s="171" t="s">
        <v>3622</v>
      </c>
      <c r="B986" s="175">
        <v>46107</v>
      </c>
      <c r="C986" s="171" t="s">
        <v>110</v>
      </c>
      <c r="D986" s="171" t="s">
        <v>24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2750</v>
      </c>
      <c r="J986" s="175">
        <v>46104</v>
      </c>
      <c r="K986" s="171" t="s">
        <v>113</v>
      </c>
      <c r="L986" s="171" t="s">
        <v>114</v>
      </c>
      <c r="M986" s="178">
        <v>0.43</v>
      </c>
      <c r="N986" s="176"/>
      <c r="O986" s="176">
        <v>41</v>
      </c>
      <c r="P986" s="179">
        <v>-146.28</v>
      </c>
    </row>
    <row r="987" spans="1:16" ht="19.5" hidden="1" customHeight="1">
      <c r="A987" s="171" t="s">
        <v>3622</v>
      </c>
      <c r="B987" s="175">
        <v>46107</v>
      </c>
      <c r="C987" s="171" t="s">
        <v>127</v>
      </c>
      <c r="D987" s="171" t="s">
        <v>128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46104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1277.57</v>
      </c>
    </row>
    <row r="988" spans="1:16" ht="19.5" hidden="1" customHeight="1">
      <c r="A988" s="171" t="s">
        <v>3622</v>
      </c>
      <c r="B988" s="175">
        <v>46107</v>
      </c>
      <c r="C988" s="171" t="s">
        <v>127</v>
      </c>
      <c r="D988" s="171" t="s">
        <v>129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46104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12.78</v>
      </c>
    </row>
    <row r="989" spans="1:16" ht="19.5" hidden="1" customHeight="1">
      <c r="A989" s="171" t="s">
        <v>3622</v>
      </c>
      <c r="B989" s="175">
        <v>46107</v>
      </c>
      <c r="C989" s="171" t="s">
        <v>127</v>
      </c>
      <c r="D989" s="171" t="s">
        <v>130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46104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1459.65</v>
      </c>
    </row>
    <row r="990" spans="1:16" ht="19.5" hidden="1" customHeight="1">
      <c r="A990" s="171" t="s">
        <v>3622</v>
      </c>
      <c r="B990" s="175">
        <v>46107</v>
      </c>
      <c r="C990" s="171" t="s">
        <v>131</v>
      </c>
      <c r="D990" s="171" t="s">
        <v>132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46104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-1182.5</v>
      </c>
    </row>
    <row r="991" spans="1:16" ht="19.5" hidden="1" customHeight="1">
      <c r="A991" s="171" t="s">
        <v>3623</v>
      </c>
      <c r="B991" s="175">
        <v>46107</v>
      </c>
      <c r="C991" s="171" t="s">
        <v>110</v>
      </c>
      <c r="D991" s="171" t="s">
        <v>24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2900</v>
      </c>
      <c r="J991" s="175">
        <v>46106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-150.33000000000001</v>
      </c>
    </row>
    <row r="992" spans="1:16" ht="19.5" hidden="1" customHeight="1">
      <c r="A992" s="171" t="s">
        <v>3623</v>
      </c>
      <c r="B992" s="175">
        <v>46107</v>
      </c>
      <c r="C992" s="171" t="s">
        <v>127</v>
      </c>
      <c r="D992" s="171" t="s">
        <v>128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2900</v>
      </c>
      <c r="J992" s="175">
        <v>46106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1247.3900000000001</v>
      </c>
    </row>
    <row r="993" spans="1:16" ht="19.5" hidden="1" customHeight="1">
      <c r="A993" s="171" t="s">
        <v>3623</v>
      </c>
      <c r="B993" s="175">
        <v>46107</v>
      </c>
      <c r="C993" s="171" t="s">
        <v>127</v>
      </c>
      <c r="D993" s="171" t="s">
        <v>129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2900</v>
      </c>
      <c r="J993" s="175">
        <v>46106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12.47</v>
      </c>
    </row>
    <row r="994" spans="1:16" ht="19.5" hidden="1" customHeight="1">
      <c r="A994" s="171" t="s">
        <v>3623</v>
      </c>
      <c r="B994" s="175">
        <v>46107</v>
      </c>
      <c r="C994" s="171" t="s">
        <v>127</v>
      </c>
      <c r="D994" s="171" t="s">
        <v>130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2900</v>
      </c>
      <c r="J994" s="175">
        <v>46106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1640.14</v>
      </c>
    </row>
    <row r="995" spans="1:16" ht="19.5" hidden="1" customHeight="1">
      <c r="A995" s="171" t="s">
        <v>3623</v>
      </c>
      <c r="B995" s="175">
        <v>46107</v>
      </c>
      <c r="C995" s="171" t="s">
        <v>131</v>
      </c>
      <c r="D995" s="171" t="s">
        <v>132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2900</v>
      </c>
      <c r="J995" s="175">
        <v>46106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-1247</v>
      </c>
    </row>
    <row r="996" spans="1:16" ht="19.5" hidden="1" customHeight="1">
      <c r="A996" s="171" t="s">
        <v>3623</v>
      </c>
      <c r="B996" s="175">
        <v>46107</v>
      </c>
      <c r="C996" s="171" t="s">
        <v>2119</v>
      </c>
      <c r="D996" s="171" t="s">
        <v>116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2900</v>
      </c>
      <c r="J996" s="175">
        <v>46106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-6.96</v>
      </c>
    </row>
    <row r="997" spans="1:16" ht="19.5" hidden="1" customHeight="1">
      <c r="A997" s="171" t="s">
        <v>3624</v>
      </c>
      <c r="B997" s="175">
        <v>46107</v>
      </c>
      <c r="C997" s="171" t="s">
        <v>2119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46107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-25.21</v>
      </c>
    </row>
    <row r="998" spans="1:16" ht="19.5" hidden="1" customHeight="1">
      <c r="A998" s="171" t="s">
        <v>3622</v>
      </c>
      <c r="B998" s="175">
        <v>46107</v>
      </c>
      <c r="C998" s="171" t="s">
        <v>2119</v>
      </c>
      <c r="D998" s="171" t="s">
        <v>135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46104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-24.27</v>
      </c>
    </row>
    <row r="999" spans="1:16" ht="19.5" hidden="1" customHeight="1">
      <c r="A999" s="171" t="s">
        <v>3623</v>
      </c>
      <c r="B999" s="175">
        <v>46107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46106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-23.7</v>
      </c>
    </row>
    <row r="1000" spans="1:16" ht="19.5" hidden="1" customHeight="1">
      <c r="A1000" s="171" t="s">
        <v>3625</v>
      </c>
      <c r="B1000" s="175">
        <v>46107</v>
      </c>
      <c r="C1000" s="171" t="s">
        <v>110</v>
      </c>
      <c r="D1000" s="171" t="s">
        <v>24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2650</v>
      </c>
      <c r="J1000" s="175">
        <v>46106</v>
      </c>
      <c r="K1000" s="171" t="s">
        <v>113</v>
      </c>
      <c r="L1000" s="171" t="s">
        <v>114</v>
      </c>
      <c r="M1000" s="178">
        <v>0.43</v>
      </c>
      <c r="N1000" s="176"/>
      <c r="O1000" s="176">
        <v>41</v>
      </c>
      <c r="P1000" s="179">
        <v>-143.58000000000001</v>
      </c>
    </row>
    <row r="1001" spans="1:16" ht="19.5" hidden="1" customHeight="1">
      <c r="A1001" s="171" t="s">
        <v>3625</v>
      </c>
      <c r="B1001" s="175">
        <v>46107</v>
      </c>
      <c r="C1001" s="171" t="s">
        <v>127</v>
      </c>
      <c r="D1001" s="171" t="s">
        <v>128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2650</v>
      </c>
      <c r="J1001" s="175">
        <v>46106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1341.25</v>
      </c>
    </row>
    <row r="1002" spans="1:16" ht="19.5" hidden="1" customHeight="1">
      <c r="A1002" s="171" t="s">
        <v>3625</v>
      </c>
      <c r="B1002" s="175">
        <v>46107</v>
      </c>
      <c r="C1002" s="171" t="s">
        <v>127</v>
      </c>
      <c r="D1002" s="171" t="s">
        <v>129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2650</v>
      </c>
      <c r="J1002" s="175">
        <v>46106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13.41</v>
      </c>
    </row>
    <row r="1003" spans="1:16" ht="19.5" hidden="1" customHeight="1">
      <c r="A1003" s="171" t="s">
        <v>3625</v>
      </c>
      <c r="B1003" s="175">
        <v>46107</v>
      </c>
      <c r="C1003" s="171" t="s">
        <v>127</v>
      </c>
      <c r="D1003" s="171" t="s">
        <v>130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2650</v>
      </c>
      <c r="J1003" s="175">
        <v>46106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1295.3399999999999</v>
      </c>
    </row>
    <row r="1004" spans="1:16" ht="19.5" hidden="1" customHeight="1">
      <c r="A1004" s="171" t="s">
        <v>3625</v>
      </c>
      <c r="B1004" s="175">
        <v>46107</v>
      </c>
      <c r="C1004" s="171" t="s">
        <v>131</v>
      </c>
      <c r="D1004" s="171" t="s">
        <v>132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2650</v>
      </c>
      <c r="J1004" s="175">
        <v>46106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-1139.5</v>
      </c>
    </row>
    <row r="1005" spans="1:16" ht="19.5" hidden="1" customHeight="1">
      <c r="A1005" s="171" t="s">
        <v>3625</v>
      </c>
      <c r="B1005" s="175">
        <v>46107</v>
      </c>
      <c r="C1005" s="171" t="s">
        <v>2119</v>
      </c>
      <c r="D1005" s="171" t="s">
        <v>116</v>
      </c>
      <c r="E1005" s="171" t="s">
        <v>41</v>
      </c>
      <c r="F1005" s="171" t="s">
        <v>138</v>
      </c>
      <c r="G1005" s="171" t="s">
        <v>112</v>
      </c>
      <c r="H1005" s="176">
        <v>1</v>
      </c>
      <c r="I1005" s="177">
        <v>2650</v>
      </c>
      <c r="J1005" s="175">
        <v>46106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-5.46</v>
      </c>
    </row>
    <row r="1006" spans="1:16" ht="19.5" hidden="1" customHeight="1">
      <c r="A1006" s="171" t="s">
        <v>3626</v>
      </c>
      <c r="B1006" s="175">
        <v>46107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46102</v>
      </c>
      <c r="K1006" s="171" t="s">
        <v>113</v>
      </c>
      <c r="L1006" s="171" t="s">
        <v>114</v>
      </c>
      <c r="M1006" s="178">
        <v>0</v>
      </c>
      <c r="N1006" s="176"/>
      <c r="O1006" s="176">
        <v>40</v>
      </c>
      <c r="P1006" s="179">
        <v>-46.77</v>
      </c>
    </row>
    <row r="1007" spans="1:16" ht="19.5" hidden="1" customHeight="1">
      <c r="A1007" s="171" t="s">
        <v>3626</v>
      </c>
      <c r="B1007" s="175">
        <v>46107</v>
      </c>
      <c r="C1007" s="171" t="s">
        <v>2119</v>
      </c>
      <c r="D1007" s="171" t="s">
        <v>116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46102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-8.6</v>
      </c>
    </row>
    <row r="1008" spans="1:16" ht="19.5" hidden="1" customHeight="1">
      <c r="A1008" s="171" t="s">
        <v>3627</v>
      </c>
      <c r="B1008" s="175">
        <v>46107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46107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-9.8699999999999992</v>
      </c>
    </row>
    <row r="1009" spans="1:16" ht="19.5" hidden="1" customHeight="1">
      <c r="A1009" s="171" t="s">
        <v>3626</v>
      </c>
      <c r="B1009" s="175">
        <v>46107</v>
      </c>
      <c r="C1009" s="171" t="s">
        <v>110</v>
      </c>
      <c r="D1009" s="171" t="s">
        <v>117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46102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0</v>
      </c>
    </row>
    <row r="1010" spans="1:16" ht="19.5" hidden="1" customHeight="1">
      <c r="A1010" s="171" t="s">
        <v>3626</v>
      </c>
      <c r="B1010" s="175">
        <v>46107</v>
      </c>
      <c r="C1010" s="171" t="s">
        <v>110</v>
      </c>
      <c r="D1010" s="171" t="s">
        <v>118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46102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-46.77</v>
      </c>
    </row>
    <row r="1011" spans="1:16" ht="19.5" hidden="1" customHeight="1">
      <c r="A1011" s="171" t="s">
        <v>3626</v>
      </c>
      <c r="B1011" s="175">
        <v>46107</v>
      </c>
      <c r="C1011" s="171" t="s">
        <v>2119</v>
      </c>
      <c r="D1011" s="171" t="s">
        <v>119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46102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-15</v>
      </c>
    </row>
    <row r="1012" spans="1:16" ht="19.5" hidden="1" customHeight="1">
      <c r="A1012" s="171" t="s">
        <v>3628</v>
      </c>
      <c r="B1012" s="175">
        <v>46107</v>
      </c>
      <c r="C1012" s="171" t="s">
        <v>110</v>
      </c>
      <c r="D1012" s="171" t="s">
        <v>117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46101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3628</v>
      </c>
      <c r="B1013" s="175">
        <v>46107</v>
      </c>
      <c r="C1013" s="171" t="s">
        <v>110</v>
      </c>
      <c r="D1013" s="171" t="s">
        <v>118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46101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3628</v>
      </c>
      <c r="B1014" s="175">
        <v>46107</v>
      </c>
      <c r="C1014" s="171" t="s">
        <v>2119</v>
      </c>
      <c r="D1014" s="171" t="s">
        <v>119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46101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3628</v>
      </c>
      <c r="B1015" s="175">
        <v>46107</v>
      </c>
      <c r="C1015" s="171" t="s">
        <v>110</v>
      </c>
      <c r="D1015" s="171" t="s">
        <v>24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46101</v>
      </c>
      <c r="K1015" s="171" t="s">
        <v>113</v>
      </c>
      <c r="L1015" s="171" t="s">
        <v>114</v>
      </c>
      <c r="M1015" s="178">
        <v>0</v>
      </c>
      <c r="N1015" s="176"/>
      <c r="O1015" s="176">
        <v>40</v>
      </c>
      <c r="P1015" s="179">
        <v>-46.77</v>
      </c>
    </row>
    <row r="1016" spans="1:16" ht="19.5" hidden="1" customHeight="1">
      <c r="A1016" s="171" t="s">
        <v>3628</v>
      </c>
      <c r="B1016" s="175">
        <v>46107</v>
      </c>
      <c r="C1016" s="171" t="s">
        <v>2119</v>
      </c>
      <c r="D1016" s="171" t="s">
        <v>116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46101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-6.39</v>
      </c>
    </row>
    <row r="1017" spans="1:16" ht="19.5" hidden="1" customHeight="1">
      <c r="A1017" s="171" t="s">
        <v>3625</v>
      </c>
      <c r="B1017" s="175">
        <v>46107</v>
      </c>
      <c r="C1017" s="171" t="s">
        <v>2119</v>
      </c>
      <c r="D1017" s="171" t="s">
        <v>135</v>
      </c>
      <c r="E1017" s="171" t="s">
        <v>41</v>
      </c>
      <c r="F1017" s="171" t="s">
        <v>138</v>
      </c>
      <c r="G1017" s="171" t="s">
        <v>112</v>
      </c>
      <c r="H1017" s="176">
        <v>1</v>
      </c>
      <c r="I1017" s="177">
        <v>0</v>
      </c>
      <c r="J1017" s="175">
        <v>46106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-25.48</v>
      </c>
    </row>
    <row r="1018" spans="1:16" ht="19.5" hidden="1" customHeight="1">
      <c r="A1018" s="171" t="s">
        <v>3629</v>
      </c>
      <c r="B1018" s="175">
        <v>46107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46098</v>
      </c>
      <c r="K1018" s="171" t="s">
        <v>113</v>
      </c>
      <c r="L1018" s="171" t="s">
        <v>114</v>
      </c>
      <c r="M1018" s="178">
        <v>0.43</v>
      </c>
      <c r="N1018" s="176"/>
      <c r="O1018" s="176">
        <v>40</v>
      </c>
      <c r="P1018" s="179">
        <v>-140.75</v>
      </c>
    </row>
    <row r="1019" spans="1:16" ht="19.5" hidden="1" customHeight="1">
      <c r="A1019" s="171" t="s">
        <v>3629</v>
      </c>
      <c r="B1019" s="175">
        <v>46107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46098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1185.78</v>
      </c>
    </row>
    <row r="1020" spans="1:16" ht="19.5" hidden="1" customHeight="1">
      <c r="A1020" s="171" t="s">
        <v>3629</v>
      </c>
      <c r="B1020" s="175">
        <v>46107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46098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11.86</v>
      </c>
    </row>
    <row r="1021" spans="1:16" ht="19.5" hidden="1" customHeight="1">
      <c r="A1021" s="171" t="s">
        <v>3629</v>
      </c>
      <c r="B1021" s="175">
        <v>46107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1552.36</v>
      </c>
    </row>
    <row r="1022" spans="1:16" ht="19.5" hidden="1" customHeight="1">
      <c r="A1022" s="171" t="s">
        <v>3629</v>
      </c>
      <c r="B1022" s="175">
        <v>46107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46098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hidden="1" customHeight="1">
      <c r="A1023" s="171" t="s">
        <v>3629</v>
      </c>
      <c r="B1023" s="175">
        <v>46107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46098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-5.69</v>
      </c>
    </row>
    <row r="1024" spans="1:16" ht="19.5" hidden="1" customHeight="1">
      <c r="A1024" s="171" t="s">
        <v>3630</v>
      </c>
      <c r="B1024" s="175">
        <v>46107</v>
      </c>
      <c r="C1024" s="171" t="s">
        <v>110</v>
      </c>
      <c r="D1024" s="171" t="s">
        <v>24</v>
      </c>
      <c r="E1024" s="171" t="s">
        <v>66</v>
      </c>
      <c r="F1024" s="171" t="s">
        <v>601</v>
      </c>
      <c r="G1024" s="171" t="s">
        <v>177</v>
      </c>
      <c r="H1024" s="176">
        <v>1</v>
      </c>
      <c r="I1024" s="177">
        <v>2421</v>
      </c>
      <c r="J1024" s="175">
        <v>46104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-153.06</v>
      </c>
    </row>
    <row r="1025" spans="1:16" ht="19.5" hidden="1" customHeight="1">
      <c r="A1025" s="171" t="s">
        <v>3630</v>
      </c>
      <c r="B1025" s="175">
        <v>46107</v>
      </c>
      <c r="C1025" s="171" t="s">
        <v>127</v>
      </c>
      <c r="D1025" s="171" t="s">
        <v>128</v>
      </c>
      <c r="E1025" s="171" t="s">
        <v>66</v>
      </c>
      <c r="F1025" s="171" t="s">
        <v>601</v>
      </c>
      <c r="G1025" s="171" t="s">
        <v>177</v>
      </c>
      <c r="H1025" s="176">
        <v>1</v>
      </c>
      <c r="I1025" s="177">
        <v>2421</v>
      </c>
      <c r="J1025" s="175">
        <v>46104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997.18</v>
      </c>
    </row>
    <row r="1026" spans="1:16" ht="19.5" hidden="1" customHeight="1">
      <c r="A1026" s="171" t="s">
        <v>3630</v>
      </c>
      <c r="B1026" s="175">
        <v>46107</v>
      </c>
      <c r="C1026" s="171" t="s">
        <v>127</v>
      </c>
      <c r="D1026" s="171" t="s">
        <v>129</v>
      </c>
      <c r="E1026" s="171" t="s">
        <v>66</v>
      </c>
      <c r="F1026" s="171" t="s">
        <v>601</v>
      </c>
      <c r="G1026" s="171" t="s">
        <v>177</v>
      </c>
      <c r="H1026" s="176">
        <v>1</v>
      </c>
      <c r="I1026" s="177">
        <v>2421</v>
      </c>
      <c r="J1026" s="175">
        <v>46104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9.9700000000000006</v>
      </c>
    </row>
    <row r="1027" spans="1:16" ht="19.5" hidden="1" customHeight="1">
      <c r="A1027" s="171" t="s">
        <v>3630</v>
      </c>
      <c r="B1027" s="175">
        <v>46107</v>
      </c>
      <c r="C1027" s="171" t="s">
        <v>127</v>
      </c>
      <c r="D1027" s="171" t="s">
        <v>130</v>
      </c>
      <c r="E1027" s="171" t="s">
        <v>66</v>
      </c>
      <c r="F1027" s="171" t="s">
        <v>601</v>
      </c>
      <c r="G1027" s="171" t="s">
        <v>177</v>
      </c>
      <c r="H1027" s="176">
        <v>1</v>
      </c>
      <c r="I1027" s="177">
        <v>2421</v>
      </c>
      <c r="J1027" s="175">
        <v>46104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1413.85</v>
      </c>
    </row>
    <row r="1028" spans="1:16" ht="19.5" hidden="1" customHeight="1">
      <c r="A1028" s="171" t="s">
        <v>3630</v>
      </c>
      <c r="B1028" s="175">
        <v>46107</v>
      </c>
      <c r="C1028" s="171" t="s">
        <v>131</v>
      </c>
      <c r="D1028" s="171" t="s">
        <v>132</v>
      </c>
      <c r="E1028" s="171" t="s">
        <v>66</v>
      </c>
      <c r="F1028" s="171" t="s">
        <v>601</v>
      </c>
      <c r="G1028" s="171" t="s">
        <v>177</v>
      </c>
      <c r="H1028" s="176">
        <v>1</v>
      </c>
      <c r="I1028" s="177">
        <v>2421</v>
      </c>
      <c r="J1028" s="175">
        <v>46104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-1041.03</v>
      </c>
    </row>
    <row r="1029" spans="1:16" ht="19.5" hidden="1" customHeight="1">
      <c r="A1029" s="171" t="s">
        <v>3630</v>
      </c>
      <c r="B1029" s="175">
        <v>46107</v>
      </c>
      <c r="C1029" s="171" t="s">
        <v>2119</v>
      </c>
      <c r="D1029" s="171" t="s">
        <v>116</v>
      </c>
      <c r="E1029" s="171" t="s">
        <v>66</v>
      </c>
      <c r="F1029" s="171" t="s">
        <v>601</v>
      </c>
      <c r="G1029" s="171" t="s">
        <v>177</v>
      </c>
      <c r="H1029" s="176">
        <v>1</v>
      </c>
      <c r="I1029" s="177">
        <v>2421</v>
      </c>
      <c r="J1029" s="175">
        <v>46104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-6.93</v>
      </c>
    </row>
    <row r="1030" spans="1:16" ht="19.5" hidden="1" customHeight="1">
      <c r="A1030" s="171" t="s">
        <v>3629</v>
      </c>
      <c r="B1030" s="175">
        <v>46107</v>
      </c>
      <c r="C1030" s="171" t="s">
        <v>2119</v>
      </c>
      <c r="D1030" s="171" t="s">
        <v>135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46098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-22.53</v>
      </c>
    </row>
    <row r="1031" spans="1:16" ht="19.5" hidden="1" customHeight="1">
      <c r="A1031" s="171" t="s">
        <v>3631</v>
      </c>
      <c r="B1031" s="175">
        <v>46107</v>
      </c>
      <c r="C1031" s="171" t="s">
        <v>110</v>
      </c>
      <c r="D1031" s="171" t="s">
        <v>24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46104</v>
      </c>
      <c r="K1031" s="171" t="s">
        <v>113</v>
      </c>
      <c r="L1031" s="171" t="s">
        <v>114</v>
      </c>
      <c r="M1031" s="178">
        <v>0.43</v>
      </c>
      <c r="N1031" s="176"/>
      <c r="O1031" s="176">
        <v>41</v>
      </c>
      <c r="P1031" s="179">
        <v>-146.28</v>
      </c>
    </row>
    <row r="1032" spans="1:16" ht="19.5" hidden="1" customHeight="1">
      <c r="A1032" s="171" t="s">
        <v>3631</v>
      </c>
      <c r="B1032" s="175">
        <v>46107</v>
      </c>
      <c r="C1032" s="171" t="s">
        <v>127</v>
      </c>
      <c r="D1032" s="171" t="s">
        <v>128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46104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1463.81</v>
      </c>
    </row>
    <row r="1033" spans="1:16" ht="19.5" hidden="1" customHeight="1">
      <c r="A1033" s="171" t="s">
        <v>3631</v>
      </c>
      <c r="B1033" s="175">
        <v>46107</v>
      </c>
      <c r="C1033" s="171" t="s">
        <v>127</v>
      </c>
      <c r="D1033" s="171" t="s">
        <v>129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46104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3631</v>
      </c>
      <c r="B1034" s="175">
        <v>46107</v>
      </c>
      <c r="C1034" s="171" t="s">
        <v>127</v>
      </c>
      <c r="D1034" s="171" t="s">
        <v>130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2750</v>
      </c>
      <c r="J1034" s="175">
        <v>46104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1286.19</v>
      </c>
    </row>
    <row r="1035" spans="1:16" ht="19.5" hidden="1" customHeight="1">
      <c r="A1035" s="171" t="s">
        <v>3631</v>
      </c>
      <c r="B1035" s="175">
        <v>46107</v>
      </c>
      <c r="C1035" s="171" t="s">
        <v>131</v>
      </c>
      <c r="D1035" s="171" t="s">
        <v>132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2750</v>
      </c>
      <c r="J1035" s="175">
        <v>46104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-1182.5</v>
      </c>
    </row>
    <row r="1036" spans="1:16" ht="19.5" hidden="1" customHeight="1">
      <c r="A1036" s="171" t="s">
        <v>3632</v>
      </c>
      <c r="B1036" s="175">
        <v>46107</v>
      </c>
      <c r="C1036" s="171" t="s">
        <v>110</v>
      </c>
      <c r="D1036" s="171" t="s">
        <v>24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2750</v>
      </c>
      <c r="J1036" s="175">
        <v>46102</v>
      </c>
      <c r="K1036" s="171" t="s">
        <v>113</v>
      </c>
      <c r="L1036" s="171" t="s">
        <v>114</v>
      </c>
      <c r="M1036" s="178">
        <v>0.43</v>
      </c>
      <c r="N1036" s="176"/>
      <c r="O1036" s="176">
        <v>40</v>
      </c>
      <c r="P1036" s="179">
        <v>-140.75</v>
      </c>
    </row>
    <row r="1037" spans="1:16" ht="19.5" hidden="1" customHeight="1">
      <c r="A1037" s="171" t="s">
        <v>3632</v>
      </c>
      <c r="B1037" s="175">
        <v>46107</v>
      </c>
      <c r="C1037" s="171" t="s">
        <v>127</v>
      </c>
      <c r="D1037" s="171" t="s">
        <v>128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2750</v>
      </c>
      <c r="J1037" s="175">
        <v>46102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1443.81</v>
      </c>
    </row>
    <row r="1038" spans="1:16" ht="19.5" hidden="1" customHeight="1">
      <c r="A1038" s="171" t="s">
        <v>3632</v>
      </c>
      <c r="B1038" s="175">
        <v>46107</v>
      </c>
      <c r="C1038" s="171" t="s">
        <v>127</v>
      </c>
      <c r="D1038" s="171" t="s">
        <v>129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2750</v>
      </c>
      <c r="J1038" s="175">
        <v>46102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0</v>
      </c>
    </row>
    <row r="1039" spans="1:16" ht="19.5" hidden="1" customHeight="1">
      <c r="A1039" s="171" t="s">
        <v>3632</v>
      </c>
      <c r="B1039" s="175">
        <v>46107</v>
      </c>
      <c r="C1039" s="171" t="s">
        <v>127</v>
      </c>
      <c r="D1039" s="171" t="s">
        <v>130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2750</v>
      </c>
      <c r="J1039" s="175">
        <v>46102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1306.19</v>
      </c>
    </row>
    <row r="1040" spans="1:16" ht="19.5" hidden="1" customHeight="1">
      <c r="A1040" s="171" t="s">
        <v>3632</v>
      </c>
      <c r="B1040" s="175">
        <v>46107</v>
      </c>
      <c r="C1040" s="171" t="s">
        <v>131</v>
      </c>
      <c r="D1040" s="171" t="s">
        <v>132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2750</v>
      </c>
      <c r="J1040" s="175">
        <v>46102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-1182.5</v>
      </c>
    </row>
    <row r="1041" spans="1:16" ht="19.5" hidden="1" customHeight="1">
      <c r="A1041" s="171" t="s">
        <v>3633</v>
      </c>
      <c r="B1041" s="175">
        <v>46107</v>
      </c>
      <c r="C1041" s="171" t="s">
        <v>2119</v>
      </c>
      <c r="D1041" s="171" t="s">
        <v>135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46107</v>
      </c>
      <c r="K1041" s="171" t="s">
        <v>125</v>
      </c>
      <c r="L1041" s="171" t="s">
        <v>125</v>
      </c>
      <c r="M1041" s="178">
        <v>0</v>
      </c>
      <c r="N1041" s="176"/>
      <c r="O1041" s="176"/>
      <c r="P1041" s="179">
        <v>-25.26</v>
      </c>
    </row>
    <row r="1042" spans="1:16" ht="19.5" hidden="1" customHeight="1">
      <c r="A1042" s="171" t="s">
        <v>3634</v>
      </c>
      <c r="B1042" s="175">
        <v>46107</v>
      </c>
      <c r="C1042" s="171" t="s">
        <v>110</v>
      </c>
      <c r="D1042" s="171" t="s">
        <v>24</v>
      </c>
      <c r="E1042" s="171" t="s">
        <v>40</v>
      </c>
      <c r="F1042" s="171" t="s">
        <v>149</v>
      </c>
      <c r="G1042" s="171" t="s">
        <v>112</v>
      </c>
      <c r="H1042" s="176">
        <v>1</v>
      </c>
      <c r="I1042" s="177">
        <v>0</v>
      </c>
      <c r="J1042" s="175">
        <v>46103</v>
      </c>
      <c r="K1042" s="171" t="s">
        <v>113</v>
      </c>
      <c r="L1042" s="171" t="s">
        <v>114</v>
      </c>
      <c r="M1042" s="178">
        <v>0</v>
      </c>
      <c r="N1042" s="176"/>
      <c r="O1042" s="176">
        <v>41</v>
      </c>
      <c r="P1042" s="179">
        <v>-46.77</v>
      </c>
    </row>
    <row r="1043" spans="1:16" ht="19.5" hidden="1" customHeight="1">
      <c r="A1043" s="171" t="s">
        <v>3634</v>
      </c>
      <c r="B1043" s="175">
        <v>46107</v>
      </c>
      <c r="C1043" s="171" t="s">
        <v>2119</v>
      </c>
      <c r="D1043" s="171" t="s">
        <v>116</v>
      </c>
      <c r="E1043" s="171" t="s">
        <v>40</v>
      </c>
      <c r="F1043" s="171" t="s">
        <v>149</v>
      </c>
      <c r="G1043" s="171" t="s">
        <v>112</v>
      </c>
      <c r="H1043" s="176">
        <v>1</v>
      </c>
      <c r="I1043" s="177">
        <v>0</v>
      </c>
      <c r="J1043" s="175">
        <v>46103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-7</v>
      </c>
    </row>
    <row r="1044" spans="1:16" ht="19.5" hidden="1" customHeight="1">
      <c r="A1044" s="171" t="s">
        <v>3634</v>
      </c>
      <c r="B1044" s="175">
        <v>46107</v>
      </c>
      <c r="C1044" s="171" t="s">
        <v>110</v>
      </c>
      <c r="D1044" s="171" t="s">
        <v>117</v>
      </c>
      <c r="E1044" s="171" t="s">
        <v>40</v>
      </c>
      <c r="F1044" s="171" t="s">
        <v>149</v>
      </c>
      <c r="G1044" s="171" t="s">
        <v>112</v>
      </c>
      <c r="H1044" s="176">
        <v>1</v>
      </c>
      <c r="I1044" s="177">
        <v>0</v>
      </c>
      <c r="J1044" s="175">
        <v>46103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3634</v>
      </c>
      <c r="B1045" s="175">
        <v>46107</v>
      </c>
      <c r="C1045" s="171" t="s">
        <v>110</v>
      </c>
      <c r="D1045" s="171" t="s">
        <v>118</v>
      </c>
      <c r="E1045" s="171" t="s">
        <v>40</v>
      </c>
      <c r="F1045" s="171" t="s">
        <v>149</v>
      </c>
      <c r="G1045" s="171" t="s">
        <v>112</v>
      </c>
      <c r="H1045" s="176">
        <v>1</v>
      </c>
      <c r="I1045" s="177">
        <v>0</v>
      </c>
      <c r="J1045" s="175">
        <v>46103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3634</v>
      </c>
      <c r="B1046" s="175">
        <v>46107</v>
      </c>
      <c r="C1046" s="171" t="s">
        <v>2119</v>
      </c>
      <c r="D1046" s="171" t="s">
        <v>119</v>
      </c>
      <c r="E1046" s="171" t="s">
        <v>40</v>
      </c>
      <c r="F1046" s="171" t="s">
        <v>149</v>
      </c>
      <c r="G1046" s="171" t="s">
        <v>112</v>
      </c>
      <c r="H1046" s="176">
        <v>1</v>
      </c>
      <c r="I1046" s="177">
        <v>0</v>
      </c>
      <c r="J1046" s="175">
        <v>46103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3635</v>
      </c>
      <c r="B1047" s="175">
        <v>46107</v>
      </c>
      <c r="C1047" s="171" t="s">
        <v>2119</v>
      </c>
      <c r="D1047" s="171" t="s">
        <v>135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0</v>
      </c>
      <c r="J1047" s="175">
        <v>46107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-25.24</v>
      </c>
    </row>
    <row r="1048" spans="1:16" ht="19.5" hidden="1" customHeight="1">
      <c r="A1048" s="171" t="s">
        <v>3636</v>
      </c>
      <c r="B1048" s="175">
        <v>46107</v>
      </c>
      <c r="C1048" s="171" t="s">
        <v>110</v>
      </c>
      <c r="D1048" s="171" t="s">
        <v>24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46099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-46.77</v>
      </c>
    </row>
    <row r="1049" spans="1:16" ht="19.5" hidden="1" customHeight="1">
      <c r="A1049" s="171" t="s">
        <v>3636</v>
      </c>
      <c r="B1049" s="175">
        <v>46107</v>
      </c>
      <c r="C1049" s="171" t="s">
        <v>2119</v>
      </c>
      <c r="D1049" s="171" t="s">
        <v>116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46099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-6.85</v>
      </c>
    </row>
    <row r="1050" spans="1:16" ht="19.5" hidden="1" customHeight="1">
      <c r="A1050" s="171" t="s">
        <v>3636</v>
      </c>
      <c r="B1050" s="175">
        <v>46107</v>
      </c>
      <c r="C1050" s="171" t="s">
        <v>110</v>
      </c>
      <c r="D1050" s="171" t="s">
        <v>117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46099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3636</v>
      </c>
      <c r="B1051" s="175">
        <v>46107</v>
      </c>
      <c r="C1051" s="171" t="s">
        <v>110</v>
      </c>
      <c r="D1051" s="171" t="s">
        <v>118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46099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-46.77</v>
      </c>
    </row>
    <row r="1052" spans="1:16" ht="19.5" hidden="1" customHeight="1">
      <c r="A1052" s="171" t="s">
        <v>3636</v>
      </c>
      <c r="B1052" s="175">
        <v>46107</v>
      </c>
      <c r="C1052" s="171" t="s">
        <v>2119</v>
      </c>
      <c r="D1052" s="171" t="s">
        <v>119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0</v>
      </c>
      <c r="J1052" s="175">
        <v>46099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3522</v>
      </c>
      <c r="B1053" s="175">
        <v>46107</v>
      </c>
      <c r="C1053" s="171" t="s">
        <v>110</v>
      </c>
      <c r="D1053" s="171" t="s">
        <v>24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0</v>
      </c>
      <c r="J1053" s="175">
        <v>46104</v>
      </c>
      <c r="K1053" s="171" t="s">
        <v>113</v>
      </c>
      <c r="L1053" s="171" t="s">
        <v>114</v>
      </c>
      <c r="M1053" s="178">
        <v>0</v>
      </c>
      <c r="N1053" s="176"/>
      <c r="O1053" s="176">
        <v>41</v>
      </c>
      <c r="P1053" s="179">
        <v>-46.77</v>
      </c>
    </row>
    <row r="1054" spans="1:16" ht="19.5" hidden="1" customHeight="1">
      <c r="A1054" s="171" t="s">
        <v>3522</v>
      </c>
      <c r="B1054" s="175">
        <v>46107</v>
      </c>
      <c r="C1054" s="171" t="s">
        <v>2119</v>
      </c>
      <c r="D1054" s="171" t="s">
        <v>116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0</v>
      </c>
      <c r="J1054" s="175">
        <v>46104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-13.02</v>
      </c>
    </row>
    <row r="1055" spans="1:16" ht="19.5" hidden="1" customHeight="1">
      <c r="A1055" s="171" t="s">
        <v>3522</v>
      </c>
      <c r="B1055" s="175">
        <v>46107</v>
      </c>
      <c r="C1055" s="171" t="s">
        <v>110</v>
      </c>
      <c r="D1055" s="171" t="s">
        <v>117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0</v>
      </c>
      <c r="J1055" s="175">
        <v>46104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0</v>
      </c>
    </row>
    <row r="1056" spans="1:16" ht="19.5" hidden="1" customHeight="1">
      <c r="A1056" s="171" t="s">
        <v>3522</v>
      </c>
      <c r="B1056" s="175">
        <v>46107</v>
      </c>
      <c r="C1056" s="171" t="s">
        <v>110</v>
      </c>
      <c r="D1056" s="171" t="s">
        <v>118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0</v>
      </c>
      <c r="J1056" s="175">
        <v>46104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-46.77</v>
      </c>
    </row>
    <row r="1057" spans="1:16" ht="19.5" hidden="1" customHeight="1">
      <c r="A1057" s="171" t="s">
        <v>3522</v>
      </c>
      <c r="B1057" s="175">
        <v>46107</v>
      </c>
      <c r="C1057" s="171" t="s">
        <v>2119</v>
      </c>
      <c r="D1057" s="171" t="s">
        <v>119</v>
      </c>
      <c r="E1057" s="171" t="s">
        <v>45</v>
      </c>
      <c r="F1057" s="171" t="s">
        <v>162</v>
      </c>
      <c r="G1057" s="171" t="s">
        <v>163</v>
      </c>
      <c r="H1057" s="176">
        <v>1</v>
      </c>
      <c r="I1057" s="177">
        <v>0</v>
      </c>
      <c r="J1057" s="175">
        <v>46104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-15</v>
      </c>
    </row>
    <row r="1058" spans="1:16" ht="19.5" hidden="1" customHeight="1">
      <c r="A1058" s="171" t="s">
        <v>3637</v>
      </c>
      <c r="B1058" s="175">
        <v>46107</v>
      </c>
      <c r="C1058" s="171" t="s">
        <v>110</v>
      </c>
      <c r="D1058" s="171" t="s">
        <v>24</v>
      </c>
      <c r="E1058" s="171" t="s">
        <v>42</v>
      </c>
      <c r="F1058" s="171" t="s">
        <v>248</v>
      </c>
      <c r="G1058" s="171" t="s">
        <v>112</v>
      </c>
      <c r="H1058" s="176">
        <v>1</v>
      </c>
      <c r="I1058" s="177">
        <v>0</v>
      </c>
      <c r="J1058" s="175">
        <v>46094</v>
      </c>
      <c r="K1058" s="171" t="s">
        <v>113</v>
      </c>
      <c r="L1058" s="171" t="s">
        <v>114</v>
      </c>
      <c r="M1058" s="178">
        <v>0</v>
      </c>
      <c r="N1058" s="176"/>
      <c r="O1058" s="176">
        <v>40</v>
      </c>
      <c r="P1058" s="179">
        <v>-46.77</v>
      </c>
    </row>
    <row r="1059" spans="1:16" ht="19.5" hidden="1" customHeight="1">
      <c r="A1059" s="171" t="s">
        <v>3637</v>
      </c>
      <c r="B1059" s="175">
        <v>46107</v>
      </c>
      <c r="C1059" s="171" t="s">
        <v>2119</v>
      </c>
      <c r="D1059" s="171" t="s">
        <v>116</v>
      </c>
      <c r="E1059" s="171" t="s">
        <v>42</v>
      </c>
      <c r="F1059" s="171" t="s">
        <v>248</v>
      </c>
      <c r="G1059" s="171" t="s">
        <v>112</v>
      </c>
      <c r="H1059" s="176">
        <v>1</v>
      </c>
      <c r="I1059" s="177">
        <v>0</v>
      </c>
      <c r="J1059" s="175">
        <v>46094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-6.66</v>
      </c>
    </row>
    <row r="1060" spans="1:16" ht="19.5" hidden="1" customHeight="1">
      <c r="A1060" s="171" t="s">
        <v>3638</v>
      </c>
      <c r="B1060" s="175">
        <v>46107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46094</v>
      </c>
      <c r="K1060" s="171" t="s">
        <v>113</v>
      </c>
      <c r="L1060" s="171" t="s">
        <v>114</v>
      </c>
      <c r="M1060" s="178">
        <v>0</v>
      </c>
      <c r="N1060" s="176"/>
      <c r="O1060" s="176">
        <v>40</v>
      </c>
      <c r="P1060" s="179">
        <v>-46.77</v>
      </c>
    </row>
    <row r="1061" spans="1:16" ht="19.5" hidden="1" customHeight="1">
      <c r="A1061" s="171" t="s">
        <v>3638</v>
      </c>
      <c r="B1061" s="175">
        <v>46107</v>
      </c>
      <c r="C1061" s="171" t="s">
        <v>2119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46094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-6.66</v>
      </c>
    </row>
    <row r="1062" spans="1:16" ht="19.5" hidden="1" customHeight="1">
      <c r="A1062" s="171" t="s">
        <v>3639</v>
      </c>
      <c r="B1062" s="175">
        <v>46107</v>
      </c>
      <c r="C1062" s="171" t="s">
        <v>110</v>
      </c>
      <c r="D1062" s="171" t="s">
        <v>24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46106</v>
      </c>
      <c r="K1062" s="171" t="s">
        <v>113</v>
      </c>
      <c r="L1062" s="171" t="s">
        <v>114</v>
      </c>
      <c r="M1062" s="178">
        <v>0.43</v>
      </c>
      <c r="N1062" s="176"/>
      <c r="O1062" s="176">
        <v>41</v>
      </c>
      <c r="P1062" s="179">
        <v>-146.28</v>
      </c>
    </row>
    <row r="1063" spans="1:16" ht="19.5" hidden="1" customHeight="1">
      <c r="A1063" s="171" t="s">
        <v>3639</v>
      </c>
      <c r="B1063" s="175">
        <v>46107</v>
      </c>
      <c r="C1063" s="171" t="s">
        <v>127</v>
      </c>
      <c r="D1063" s="171" t="s">
        <v>128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46106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1355.15</v>
      </c>
    </row>
    <row r="1064" spans="1:16" ht="19.5" hidden="1" customHeight="1">
      <c r="A1064" s="171" t="s">
        <v>3639</v>
      </c>
      <c r="B1064" s="175">
        <v>46107</v>
      </c>
      <c r="C1064" s="171" t="s">
        <v>127</v>
      </c>
      <c r="D1064" s="171" t="s">
        <v>129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2750</v>
      </c>
      <c r="J1064" s="175">
        <v>46106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3639</v>
      </c>
      <c r="B1065" s="175">
        <v>46107</v>
      </c>
      <c r="C1065" s="171" t="s">
        <v>127</v>
      </c>
      <c r="D1065" s="171" t="s">
        <v>130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46106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1394.85</v>
      </c>
    </row>
    <row r="1066" spans="1:16" ht="19.5" hidden="1" customHeight="1">
      <c r="A1066" s="171" t="s">
        <v>3639</v>
      </c>
      <c r="B1066" s="175">
        <v>46107</v>
      </c>
      <c r="C1066" s="171" t="s">
        <v>131</v>
      </c>
      <c r="D1066" s="171" t="s">
        <v>132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46106</v>
      </c>
      <c r="K1066" s="171" t="s">
        <v>113</v>
      </c>
      <c r="L1066" s="171" t="s">
        <v>114</v>
      </c>
      <c r="M1066" s="178">
        <v>0.43</v>
      </c>
      <c r="N1066" s="176"/>
      <c r="O1066" s="176"/>
      <c r="P1066" s="179">
        <v>-1182.5</v>
      </c>
    </row>
    <row r="1067" spans="1:16" ht="19.5" hidden="1" customHeight="1">
      <c r="A1067" s="171" t="s">
        <v>3638</v>
      </c>
      <c r="B1067" s="175">
        <v>46107</v>
      </c>
      <c r="C1067" s="171" t="s">
        <v>110</v>
      </c>
      <c r="D1067" s="171" t="s">
        <v>117</v>
      </c>
      <c r="E1067" s="171" t="s">
        <v>45</v>
      </c>
      <c r="F1067" s="171" t="s">
        <v>162</v>
      </c>
      <c r="G1067" s="171" t="s">
        <v>163</v>
      </c>
      <c r="H1067" s="176">
        <v>1</v>
      </c>
      <c r="I1067" s="177">
        <v>0</v>
      </c>
      <c r="J1067" s="175">
        <v>46094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3638</v>
      </c>
      <c r="B1068" s="175">
        <v>46107</v>
      </c>
      <c r="C1068" s="171" t="s">
        <v>110</v>
      </c>
      <c r="D1068" s="171" t="s">
        <v>118</v>
      </c>
      <c r="E1068" s="171" t="s">
        <v>45</v>
      </c>
      <c r="F1068" s="171" t="s">
        <v>162</v>
      </c>
      <c r="G1068" s="171" t="s">
        <v>163</v>
      </c>
      <c r="H1068" s="176">
        <v>1</v>
      </c>
      <c r="I1068" s="177">
        <v>0</v>
      </c>
      <c r="J1068" s="175">
        <v>46094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3638</v>
      </c>
      <c r="B1069" s="175">
        <v>46107</v>
      </c>
      <c r="C1069" s="171" t="s">
        <v>2119</v>
      </c>
      <c r="D1069" s="171" t="s">
        <v>119</v>
      </c>
      <c r="E1069" s="171" t="s">
        <v>45</v>
      </c>
      <c r="F1069" s="171" t="s">
        <v>162</v>
      </c>
      <c r="G1069" s="171" t="s">
        <v>163</v>
      </c>
      <c r="H1069" s="176">
        <v>1</v>
      </c>
      <c r="I1069" s="177">
        <v>0</v>
      </c>
      <c r="J1069" s="175">
        <v>46094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3637</v>
      </c>
      <c r="B1070" s="175">
        <v>46107</v>
      </c>
      <c r="C1070" s="171" t="s">
        <v>110</v>
      </c>
      <c r="D1070" s="171" t="s">
        <v>117</v>
      </c>
      <c r="E1070" s="171" t="s">
        <v>42</v>
      </c>
      <c r="F1070" s="171" t="s">
        <v>248</v>
      </c>
      <c r="G1070" s="171" t="s">
        <v>112</v>
      </c>
      <c r="H1070" s="176">
        <v>1</v>
      </c>
      <c r="I1070" s="177">
        <v>0</v>
      </c>
      <c r="J1070" s="175">
        <v>46094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0</v>
      </c>
    </row>
    <row r="1071" spans="1:16" ht="19.5" hidden="1" customHeight="1">
      <c r="A1071" s="171" t="s">
        <v>3637</v>
      </c>
      <c r="B1071" s="175">
        <v>46107</v>
      </c>
      <c r="C1071" s="171" t="s">
        <v>110</v>
      </c>
      <c r="D1071" s="171" t="s">
        <v>118</v>
      </c>
      <c r="E1071" s="171" t="s">
        <v>42</v>
      </c>
      <c r="F1071" s="171" t="s">
        <v>248</v>
      </c>
      <c r="G1071" s="171" t="s">
        <v>112</v>
      </c>
      <c r="H1071" s="176">
        <v>1</v>
      </c>
      <c r="I1071" s="177">
        <v>0</v>
      </c>
      <c r="J1071" s="175">
        <v>46094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-46.77</v>
      </c>
    </row>
    <row r="1072" spans="1:16" ht="19.5" hidden="1" customHeight="1">
      <c r="A1072" s="171" t="s">
        <v>3637</v>
      </c>
      <c r="B1072" s="175">
        <v>46107</v>
      </c>
      <c r="C1072" s="171" t="s">
        <v>2119</v>
      </c>
      <c r="D1072" s="171" t="s">
        <v>119</v>
      </c>
      <c r="E1072" s="171" t="s">
        <v>42</v>
      </c>
      <c r="F1072" s="171" t="s">
        <v>248</v>
      </c>
      <c r="G1072" s="171" t="s">
        <v>112</v>
      </c>
      <c r="H1072" s="176">
        <v>1</v>
      </c>
      <c r="I1072" s="177">
        <v>0</v>
      </c>
      <c r="J1072" s="175">
        <v>46094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-15</v>
      </c>
    </row>
    <row r="1073" spans="1:16" ht="19.5" hidden="1" customHeight="1">
      <c r="A1073" s="171" t="s">
        <v>3556</v>
      </c>
      <c r="B1073" s="175">
        <v>46107</v>
      </c>
      <c r="C1073" s="171" t="s">
        <v>2119</v>
      </c>
      <c r="D1073" s="171" t="s">
        <v>135</v>
      </c>
      <c r="E1073" s="171" t="s">
        <v>46</v>
      </c>
      <c r="F1073" s="171" t="s">
        <v>680</v>
      </c>
      <c r="G1073" s="171" t="s">
        <v>112</v>
      </c>
      <c r="H1073" s="176">
        <v>1</v>
      </c>
      <c r="I1073" s="177">
        <v>0</v>
      </c>
      <c r="J1073" s="175">
        <v>46106</v>
      </c>
      <c r="K1073" s="171" t="s">
        <v>125</v>
      </c>
      <c r="L1073" s="171" t="s">
        <v>125</v>
      </c>
      <c r="M1073" s="178">
        <v>0</v>
      </c>
      <c r="N1073" s="176"/>
      <c r="O1073" s="176"/>
      <c r="P1073" s="179">
        <v>17.93</v>
      </c>
    </row>
    <row r="1074" spans="1:16" ht="19.5" hidden="1" customHeight="1">
      <c r="A1074" s="171" t="s">
        <v>3640</v>
      </c>
      <c r="B1074" s="175">
        <v>46107</v>
      </c>
      <c r="C1074" s="171" t="s">
        <v>110</v>
      </c>
      <c r="D1074" s="171" t="s">
        <v>24</v>
      </c>
      <c r="E1074" s="171" t="s">
        <v>45</v>
      </c>
      <c r="F1074" s="171" t="s">
        <v>162</v>
      </c>
      <c r="G1074" s="171" t="s">
        <v>163</v>
      </c>
      <c r="H1074" s="176">
        <v>1</v>
      </c>
      <c r="I1074" s="177">
        <v>2750</v>
      </c>
      <c r="J1074" s="175">
        <v>46104</v>
      </c>
      <c r="K1074" s="171" t="s">
        <v>113</v>
      </c>
      <c r="L1074" s="171" t="s">
        <v>114</v>
      </c>
      <c r="M1074" s="178">
        <v>0.43</v>
      </c>
      <c r="N1074" s="176"/>
      <c r="O1074" s="176">
        <v>41</v>
      </c>
      <c r="P1074" s="179">
        <v>-146.28</v>
      </c>
    </row>
    <row r="1075" spans="1:16" ht="19.5" hidden="1" customHeight="1">
      <c r="A1075" s="171" t="s">
        <v>3640</v>
      </c>
      <c r="B1075" s="175">
        <v>46107</v>
      </c>
      <c r="C1075" s="171" t="s">
        <v>127</v>
      </c>
      <c r="D1075" s="171" t="s">
        <v>128</v>
      </c>
      <c r="E1075" s="171" t="s">
        <v>45</v>
      </c>
      <c r="F1075" s="171" t="s">
        <v>162</v>
      </c>
      <c r="G1075" s="171" t="s">
        <v>163</v>
      </c>
      <c r="H1075" s="176">
        <v>1</v>
      </c>
      <c r="I1075" s="177">
        <v>2750</v>
      </c>
      <c r="J1075" s="175">
        <v>46104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1281.6400000000001</v>
      </c>
    </row>
    <row r="1076" spans="1:16" ht="19.5" hidden="1" customHeight="1">
      <c r="A1076" s="171" t="s">
        <v>3640</v>
      </c>
      <c r="B1076" s="175">
        <v>46107</v>
      </c>
      <c r="C1076" s="171" t="s">
        <v>127</v>
      </c>
      <c r="D1076" s="171" t="s">
        <v>129</v>
      </c>
      <c r="E1076" s="171" t="s">
        <v>45</v>
      </c>
      <c r="F1076" s="171" t="s">
        <v>162</v>
      </c>
      <c r="G1076" s="171" t="s">
        <v>163</v>
      </c>
      <c r="H1076" s="176">
        <v>1</v>
      </c>
      <c r="I1076" s="177">
        <v>2750</v>
      </c>
      <c r="J1076" s="175">
        <v>46104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12.82</v>
      </c>
    </row>
    <row r="1077" spans="1:16" ht="19.5" hidden="1" customHeight="1">
      <c r="A1077" s="171" t="s">
        <v>3640</v>
      </c>
      <c r="B1077" s="175">
        <v>46107</v>
      </c>
      <c r="C1077" s="171" t="s">
        <v>127</v>
      </c>
      <c r="D1077" s="171" t="s">
        <v>130</v>
      </c>
      <c r="E1077" s="171" t="s">
        <v>45</v>
      </c>
      <c r="F1077" s="171" t="s">
        <v>162</v>
      </c>
      <c r="G1077" s="171" t="s">
        <v>163</v>
      </c>
      <c r="H1077" s="176">
        <v>1</v>
      </c>
      <c r="I1077" s="177">
        <v>2750</v>
      </c>
      <c r="J1077" s="175">
        <v>46104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1455.54</v>
      </c>
    </row>
    <row r="1078" spans="1:16" ht="19.5" hidden="1" customHeight="1">
      <c r="A1078" s="171" t="s">
        <v>3640</v>
      </c>
      <c r="B1078" s="175">
        <v>46107</v>
      </c>
      <c r="C1078" s="171" t="s">
        <v>131</v>
      </c>
      <c r="D1078" s="171" t="s">
        <v>132</v>
      </c>
      <c r="E1078" s="171" t="s">
        <v>45</v>
      </c>
      <c r="F1078" s="171" t="s">
        <v>162</v>
      </c>
      <c r="G1078" s="171" t="s">
        <v>163</v>
      </c>
      <c r="H1078" s="176">
        <v>1</v>
      </c>
      <c r="I1078" s="177">
        <v>2750</v>
      </c>
      <c r="J1078" s="175">
        <v>46104</v>
      </c>
      <c r="K1078" s="171" t="s">
        <v>113</v>
      </c>
      <c r="L1078" s="171" t="s">
        <v>114</v>
      </c>
      <c r="M1078" s="178">
        <v>0.43</v>
      </c>
      <c r="N1078" s="176"/>
      <c r="O1078" s="176"/>
      <c r="P1078" s="179">
        <v>-1182.5</v>
      </c>
    </row>
    <row r="1079" spans="1:16" ht="19.5" hidden="1" customHeight="1">
      <c r="A1079" s="171" t="s">
        <v>3640</v>
      </c>
      <c r="B1079" s="175">
        <v>46107</v>
      </c>
      <c r="C1079" s="171" t="s">
        <v>2119</v>
      </c>
      <c r="D1079" s="171" t="s">
        <v>116</v>
      </c>
      <c r="E1079" s="171" t="s">
        <v>45</v>
      </c>
      <c r="F1079" s="171" t="s">
        <v>162</v>
      </c>
      <c r="G1079" s="171" t="s">
        <v>163</v>
      </c>
      <c r="H1079" s="176">
        <v>1</v>
      </c>
      <c r="I1079" s="177">
        <v>2750</v>
      </c>
      <c r="J1079" s="175">
        <v>46104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-4.9000000000000004</v>
      </c>
    </row>
    <row r="1080" spans="1:16" ht="19.5" hidden="1" customHeight="1">
      <c r="A1080" s="171" t="s">
        <v>3640</v>
      </c>
      <c r="B1080" s="175">
        <v>46107</v>
      </c>
      <c r="C1080" s="171" t="s">
        <v>2119</v>
      </c>
      <c r="D1080" s="171" t="s">
        <v>135</v>
      </c>
      <c r="E1080" s="171" t="s">
        <v>45</v>
      </c>
      <c r="F1080" s="171" t="s">
        <v>162</v>
      </c>
      <c r="G1080" s="171" t="s">
        <v>163</v>
      </c>
      <c r="H1080" s="176">
        <v>1</v>
      </c>
      <c r="I1080" s="177">
        <v>0</v>
      </c>
      <c r="J1080" s="175">
        <v>46104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-24.35</v>
      </c>
    </row>
    <row r="1081" spans="1:16" ht="19.5" hidden="1" customHeight="1">
      <c r="A1081" s="171" t="s">
        <v>3252</v>
      </c>
      <c r="B1081" s="175">
        <v>46107</v>
      </c>
      <c r="C1081" s="171" t="s">
        <v>110</v>
      </c>
      <c r="D1081" s="171" t="s">
        <v>121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46098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3252</v>
      </c>
      <c r="B1082" s="175">
        <v>46107</v>
      </c>
      <c r="C1082" s="171" t="s">
        <v>110</v>
      </c>
      <c r="D1082" s="171" t="s">
        <v>118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46098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-81.34</v>
      </c>
    </row>
    <row r="1083" spans="1:16" ht="19.5" hidden="1" customHeight="1">
      <c r="A1083" s="171" t="s">
        <v>3252</v>
      </c>
      <c r="B1083" s="175">
        <v>46107</v>
      </c>
      <c r="C1083" s="171" t="s">
        <v>2119</v>
      </c>
      <c r="D1083" s="171" t="s">
        <v>119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0</v>
      </c>
      <c r="J1083" s="175">
        <v>46098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3641</v>
      </c>
      <c r="B1084" s="175">
        <v>46107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46104</v>
      </c>
      <c r="K1084" s="171" t="s">
        <v>113</v>
      </c>
      <c r="L1084" s="171" t="s">
        <v>114</v>
      </c>
      <c r="M1084" s="178">
        <v>0.43</v>
      </c>
      <c r="N1084" s="176"/>
      <c r="O1084" s="176">
        <v>41</v>
      </c>
      <c r="P1084" s="179">
        <v>-146.28</v>
      </c>
    </row>
    <row r="1085" spans="1:16" ht="19.5" hidden="1" customHeight="1">
      <c r="A1085" s="171" t="s">
        <v>3641</v>
      </c>
      <c r="B1085" s="175">
        <v>46107</v>
      </c>
      <c r="C1085" s="171" t="s">
        <v>127</v>
      </c>
      <c r="D1085" s="171" t="s">
        <v>128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46104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1409.32</v>
      </c>
    </row>
    <row r="1086" spans="1:16" ht="19.5" hidden="1" customHeight="1">
      <c r="A1086" s="171" t="s">
        <v>3641</v>
      </c>
      <c r="B1086" s="175">
        <v>46107</v>
      </c>
      <c r="C1086" s="171" t="s">
        <v>127</v>
      </c>
      <c r="D1086" s="171" t="s">
        <v>129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46104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14.09</v>
      </c>
    </row>
    <row r="1087" spans="1:16" ht="19.5" hidden="1" customHeight="1">
      <c r="A1087" s="171" t="s">
        <v>3641</v>
      </c>
      <c r="B1087" s="175">
        <v>46107</v>
      </c>
      <c r="C1087" s="171" t="s">
        <v>127</v>
      </c>
      <c r="D1087" s="171" t="s">
        <v>130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46104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1326.59</v>
      </c>
    </row>
    <row r="1088" spans="1:16" ht="19.5" hidden="1" customHeight="1">
      <c r="A1088" s="171" t="s">
        <v>3641</v>
      </c>
      <c r="B1088" s="175">
        <v>46107</v>
      </c>
      <c r="C1088" s="171" t="s">
        <v>131</v>
      </c>
      <c r="D1088" s="171" t="s">
        <v>132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46104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-1182.5</v>
      </c>
    </row>
    <row r="1089" spans="1:16" ht="19.5" hidden="1" customHeight="1">
      <c r="A1089" s="171" t="s">
        <v>3200</v>
      </c>
      <c r="B1089" s="175">
        <v>46107</v>
      </c>
      <c r="C1089" s="171" t="s">
        <v>110</v>
      </c>
      <c r="D1089" s="171" t="s">
        <v>121</v>
      </c>
      <c r="E1089" s="171" t="s">
        <v>79</v>
      </c>
      <c r="F1089" s="171" t="s">
        <v>441</v>
      </c>
      <c r="G1089" s="171" t="s">
        <v>177</v>
      </c>
      <c r="H1089" s="176">
        <v>1</v>
      </c>
      <c r="I1089" s="177">
        <v>0</v>
      </c>
      <c r="J1089" s="175">
        <v>46095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hidden="1" customHeight="1">
      <c r="A1090" s="171" t="s">
        <v>3200</v>
      </c>
      <c r="B1090" s="175">
        <v>46107</v>
      </c>
      <c r="C1090" s="171" t="s">
        <v>110</v>
      </c>
      <c r="D1090" s="171" t="s">
        <v>118</v>
      </c>
      <c r="E1090" s="171" t="s">
        <v>79</v>
      </c>
      <c r="F1090" s="171" t="s">
        <v>441</v>
      </c>
      <c r="G1090" s="171" t="s">
        <v>177</v>
      </c>
      <c r="H1090" s="176">
        <v>1</v>
      </c>
      <c r="I1090" s="177">
        <v>0</v>
      </c>
      <c r="J1090" s="175">
        <v>46095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hidden="1" customHeight="1">
      <c r="A1091" s="171" t="s">
        <v>3200</v>
      </c>
      <c r="B1091" s="175">
        <v>46107</v>
      </c>
      <c r="C1091" s="171" t="s">
        <v>2119</v>
      </c>
      <c r="D1091" s="171" t="s">
        <v>119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46095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hidden="1" customHeight="1">
      <c r="A1092" s="171" t="s">
        <v>3642</v>
      </c>
      <c r="B1092" s="175">
        <v>46107</v>
      </c>
      <c r="C1092" s="171" t="s">
        <v>2119</v>
      </c>
      <c r="D1092" s="171" t="s">
        <v>135</v>
      </c>
      <c r="E1092" s="171" t="s">
        <v>42</v>
      </c>
      <c r="F1092" s="171" t="s">
        <v>248</v>
      </c>
      <c r="G1092" s="171" t="s">
        <v>112</v>
      </c>
      <c r="H1092" s="176">
        <v>1</v>
      </c>
      <c r="I1092" s="177">
        <v>0</v>
      </c>
      <c r="J1092" s="175">
        <v>46107</v>
      </c>
      <c r="K1092" s="171" t="s">
        <v>125</v>
      </c>
      <c r="L1092" s="171" t="s">
        <v>125</v>
      </c>
      <c r="M1092" s="178">
        <v>0</v>
      </c>
      <c r="N1092" s="176"/>
      <c r="O1092" s="176"/>
      <c r="P1092" s="179">
        <v>-24.51</v>
      </c>
    </row>
    <row r="1093" spans="1:16" ht="19.5" hidden="1" customHeight="1">
      <c r="A1093" s="171" t="s">
        <v>3643</v>
      </c>
      <c r="B1093" s="175">
        <v>46107</v>
      </c>
      <c r="C1093" s="171" t="s">
        <v>110</v>
      </c>
      <c r="D1093" s="171" t="s">
        <v>24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2750</v>
      </c>
      <c r="J1093" s="175">
        <v>46106</v>
      </c>
      <c r="K1093" s="171" t="s">
        <v>113</v>
      </c>
      <c r="L1093" s="171" t="s">
        <v>114</v>
      </c>
      <c r="M1093" s="178">
        <v>0.43</v>
      </c>
      <c r="N1093" s="176"/>
      <c r="O1093" s="176">
        <v>41</v>
      </c>
      <c r="P1093" s="179">
        <v>-146.28</v>
      </c>
    </row>
    <row r="1094" spans="1:16" ht="19.5" hidden="1" customHeight="1">
      <c r="A1094" s="171" t="s">
        <v>3643</v>
      </c>
      <c r="B1094" s="175">
        <v>46107</v>
      </c>
      <c r="C1094" s="171" t="s">
        <v>127</v>
      </c>
      <c r="D1094" s="171" t="s">
        <v>128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2750</v>
      </c>
      <c r="J1094" s="175">
        <v>46106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1188.57</v>
      </c>
    </row>
    <row r="1095" spans="1:16" ht="19.5" hidden="1" customHeight="1">
      <c r="A1095" s="171" t="s">
        <v>3643</v>
      </c>
      <c r="B1095" s="175">
        <v>46107</v>
      </c>
      <c r="C1095" s="171" t="s">
        <v>127</v>
      </c>
      <c r="D1095" s="171" t="s">
        <v>129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2750</v>
      </c>
      <c r="J1095" s="175">
        <v>46106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11.89</v>
      </c>
    </row>
    <row r="1096" spans="1:16" ht="19.5" hidden="1" customHeight="1">
      <c r="A1096" s="171" t="s">
        <v>3643</v>
      </c>
      <c r="B1096" s="175">
        <v>46107</v>
      </c>
      <c r="C1096" s="171" t="s">
        <v>127</v>
      </c>
      <c r="D1096" s="171" t="s">
        <v>130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46106</v>
      </c>
      <c r="K1096" s="171" t="s">
        <v>113</v>
      </c>
      <c r="L1096" s="171" t="s">
        <v>114</v>
      </c>
      <c r="M1096" s="178">
        <v>0</v>
      </c>
      <c r="N1096" s="176"/>
      <c r="O1096" s="176"/>
      <c r="P1096" s="179">
        <v>1549.54</v>
      </c>
    </row>
    <row r="1097" spans="1:16" ht="19.5" hidden="1" customHeight="1">
      <c r="A1097" s="171" t="s">
        <v>3643</v>
      </c>
      <c r="B1097" s="175">
        <v>46107</v>
      </c>
      <c r="C1097" s="171" t="s">
        <v>131</v>
      </c>
      <c r="D1097" s="171" t="s">
        <v>132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46106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-1182.5</v>
      </c>
    </row>
    <row r="1098" spans="1:16" ht="19.5" hidden="1" customHeight="1">
      <c r="A1098" s="171" t="s">
        <v>3643</v>
      </c>
      <c r="B1098" s="175">
        <v>46107</v>
      </c>
      <c r="C1098" s="171" t="s">
        <v>2119</v>
      </c>
      <c r="D1098" s="171" t="s">
        <v>116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46106</v>
      </c>
      <c r="K1098" s="171" t="s">
        <v>113</v>
      </c>
      <c r="L1098" s="171" t="s">
        <v>114</v>
      </c>
      <c r="M1098" s="178">
        <v>0.43</v>
      </c>
      <c r="N1098" s="176"/>
      <c r="O1098" s="176"/>
      <c r="P1098" s="179">
        <v>-5.03</v>
      </c>
    </row>
    <row r="1099" spans="1:16" ht="19.5" hidden="1" customHeight="1">
      <c r="A1099" s="171" t="s">
        <v>3643</v>
      </c>
      <c r="B1099" s="175">
        <v>46107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46106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-22.58</v>
      </c>
    </row>
    <row r="1100" spans="1:16" ht="19.5" hidden="1" customHeight="1">
      <c r="A1100" s="171" t="s">
        <v>3644</v>
      </c>
      <c r="B1100" s="175">
        <v>46107</v>
      </c>
      <c r="C1100" s="171" t="s">
        <v>110</v>
      </c>
      <c r="D1100" s="171" t="s">
        <v>24</v>
      </c>
      <c r="E1100" s="171" t="s">
        <v>66</v>
      </c>
      <c r="F1100" s="171" t="s">
        <v>601</v>
      </c>
      <c r="G1100" s="171" t="s">
        <v>177</v>
      </c>
      <c r="H1100" s="176">
        <v>1</v>
      </c>
      <c r="I1100" s="177">
        <v>3130</v>
      </c>
      <c r="J1100" s="175">
        <v>46093</v>
      </c>
      <c r="K1100" s="171" t="s">
        <v>113</v>
      </c>
      <c r="L1100" s="171" t="s">
        <v>114</v>
      </c>
      <c r="M1100" s="178">
        <v>0.43</v>
      </c>
      <c r="N1100" s="176"/>
      <c r="O1100" s="176">
        <v>40</v>
      </c>
      <c r="P1100" s="179">
        <v>-165.8</v>
      </c>
    </row>
    <row r="1101" spans="1:16" ht="19.5" hidden="1" customHeight="1">
      <c r="A1101" s="171" t="s">
        <v>3644</v>
      </c>
      <c r="B1101" s="175">
        <v>46107</v>
      </c>
      <c r="C1101" s="171" t="s">
        <v>127</v>
      </c>
      <c r="D1101" s="171" t="s">
        <v>128</v>
      </c>
      <c r="E1101" s="171" t="s">
        <v>66</v>
      </c>
      <c r="F1101" s="171" t="s">
        <v>601</v>
      </c>
      <c r="G1101" s="171" t="s">
        <v>177</v>
      </c>
      <c r="H1101" s="176">
        <v>1</v>
      </c>
      <c r="I1101" s="177">
        <v>3130</v>
      </c>
      <c r="J1101" s="175">
        <v>46093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1091.43</v>
      </c>
    </row>
    <row r="1102" spans="1:16" ht="19.5" hidden="1" customHeight="1">
      <c r="A1102" s="171" t="s">
        <v>3644</v>
      </c>
      <c r="B1102" s="175">
        <v>46107</v>
      </c>
      <c r="C1102" s="171" t="s">
        <v>127</v>
      </c>
      <c r="D1102" s="171" t="s">
        <v>129</v>
      </c>
      <c r="E1102" s="171" t="s">
        <v>66</v>
      </c>
      <c r="F1102" s="171" t="s">
        <v>601</v>
      </c>
      <c r="G1102" s="171" t="s">
        <v>177</v>
      </c>
      <c r="H1102" s="176">
        <v>1</v>
      </c>
      <c r="I1102" s="177">
        <v>3130</v>
      </c>
      <c r="J1102" s="175">
        <v>46093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10.91</v>
      </c>
    </row>
    <row r="1103" spans="1:16" ht="19.5" hidden="1" customHeight="1">
      <c r="A1103" s="171" t="s">
        <v>3644</v>
      </c>
      <c r="B1103" s="175">
        <v>46107</v>
      </c>
      <c r="C1103" s="171" t="s">
        <v>127</v>
      </c>
      <c r="D1103" s="171" t="s">
        <v>130</v>
      </c>
      <c r="E1103" s="171" t="s">
        <v>66</v>
      </c>
      <c r="F1103" s="171" t="s">
        <v>601</v>
      </c>
      <c r="G1103" s="171" t="s">
        <v>177</v>
      </c>
      <c r="H1103" s="176">
        <v>1</v>
      </c>
      <c r="I1103" s="177">
        <v>3130</v>
      </c>
      <c r="J1103" s="175">
        <v>46093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2027.66</v>
      </c>
    </row>
    <row r="1104" spans="1:16" ht="19.5" hidden="1" customHeight="1">
      <c r="A1104" s="171" t="s">
        <v>3644</v>
      </c>
      <c r="B1104" s="175">
        <v>46107</v>
      </c>
      <c r="C1104" s="171" t="s">
        <v>131</v>
      </c>
      <c r="D1104" s="171" t="s">
        <v>132</v>
      </c>
      <c r="E1104" s="171" t="s">
        <v>66</v>
      </c>
      <c r="F1104" s="171" t="s">
        <v>601</v>
      </c>
      <c r="G1104" s="171" t="s">
        <v>177</v>
      </c>
      <c r="H1104" s="176">
        <v>1</v>
      </c>
      <c r="I1104" s="177">
        <v>3130</v>
      </c>
      <c r="J1104" s="175">
        <v>46093</v>
      </c>
      <c r="K1104" s="171" t="s">
        <v>113</v>
      </c>
      <c r="L1104" s="171" t="s">
        <v>114</v>
      </c>
      <c r="M1104" s="178">
        <v>0.43</v>
      </c>
      <c r="N1104" s="176"/>
      <c r="O1104" s="176"/>
      <c r="P1104" s="179">
        <v>-1345.9</v>
      </c>
    </row>
    <row r="1105" spans="1:16" ht="19.5" hidden="1" customHeight="1">
      <c r="A1105" s="171" t="s">
        <v>3644</v>
      </c>
      <c r="B1105" s="175">
        <v>46107</v>
      </c>
      <c r="C1105" s="171" t="s">
        <v>2119</v>
      </c>
      <c r="D1105" s="171" t="s">
        <v>116</v>
      </c>
      <c r="E1105" s="171" t="s">
        <v>66</v>
      </c>
      <c r="F1105" s="171" t="s">
        <v>601</v>
      </c>
      <c r="G1105" s="171" t="s">
        <v>177</v>
      </c>
      <c r="H1105" s="176">
        <v>1</v>
      </c>
      <c r="I1105" s="177">
        <v>3130</v>
      </c>
      <c r="J1105" s="175">
        <v>46093</v>
      </c>
      <c r="K1105" s="171" t="s">
        <v>113</v>
      </c>
      <c r="L1105" s="171" t="s">
        <v>114</v>
      </c>
      <c r="M1105" s="178">
        <v>0.43</v>
      </c>
      <c r="N1105" s="176"/>
      <c r="O1105" s="176"/>
      <c r="P1105" s="179">
        <v>-6.49</v>
      </c>
    </row>
    <row r="1106" spans="1:16" ht="19.5" hidden="1" customHeight="1">
      <c r="A1106" s="171" t="s">
        <v>3645</v>
      </c>
      <c r="B1106" s="175">
        <v>46107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46105</v>
      </c>
      <c r="K1106" s="171" t="s">
        <v>113</v>
      </c>
      <c r="L1106" s="171" t="s">
        <v>114</v>
      </c>
      <c r="M1106" s="178">
        <v>0.43</v>
      </c>
      <c r="N1106" s="176"/>
      <c r="O1106" s="176">
        <v>41</v>
      </c>
      <c r="P1106" s="179">
        <v>-146.28</v>
      </c>
    </row>
    <row r="1107" spans="1:16" ht="19.5" hidden="1" customHeight="1">
      <c r="A1107" s="171" t="s">
        <v>3645</v>
      </c>
      <c r="B1107" s="175">
        <v>46107</v>
      </c>
      <c r="C1107" s="171" t="s">
        <v>127</v>
      </c>
      <c r="D1107" s="171" t="s">
        <v>128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46105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1230.99</v>
      </c>
    </row>
    <row r="1108" spans="1:16" ht="19.5" hidden="1" customHeight="1">
      <c r="A1108" s="171" t="s">
        <v>3645</v>
      </c>
      <c r="B1108" s="175">
        <v>46107</v>
      </c>
      <c r="C1108" s="171" t="s">
        <v>127</v>
      </c>
      <c r="D1108" s="171" t="s">
        <v>129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46105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0</v>
      </c>
    </row>
    <row r="1109" spans="1:16" ht="19.5" hidden="1" customHeight="1">
      <c r="A1109" s="171" t="s">
        <v>3645</v>
      </c>
      <c r="B1109" s="175">
        <v>46107</v>
      </c>
      <c r="C1109" s="171" t="s">
        <v>127</v>
      </c>
      <c r="D1109" s="171" t="s">
        <v>130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46105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1519.01</v>
      </c>
    </row>
    <row r="1110" spans="1:16" ht="19.5" hidden="1" customHeight="1">
      <c r="A1110" s="171" t="s">
        <v>3645</v>
      </c>
      <c r="B1110" s="175">
        <v>46107</v>
      </c>
      <c r="C1110" s="171" t="s">
        <v>131</v>
      </c>
      <c r="D1110" s="171" t="s">
        <v>132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46105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-1182.5</v>
      </c>
    </row>
    <row r="1111" spans="1:16" ht="19.5" hidden="1" customHeight="1">
      <c r="A1111" s="171" t="s">
        <v>3645</v>
      </c>
      <c r="B1111" s="175">
        <v>46107</v>
      </c>
      <c r="C1111" s="171" t="s">
        <v>2119</v>
      </c>
      <c r="D1111" s="171" t="s">
        <v>116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46105</v>
      </c>
      <c r="K1111" s="171" t="s">
        <v>113</v>
      </c>
      <c r="L1111" s="171" t="s">
        <v>114</v>
      </c>
      <c r="M1111" s="178">
        <v>0.43</v>
      </c>
      <c r="N1111" s="176"/>
      <c r="O1111" s="176"/>
      <c r="P1111" s="179">
        <v>-4.8899999999999997</v>
      </c>
    </row>
    <row r="1112" spans="1:16" ht="19.5" hidden="1" customHeight="1">
      <c r="A1112" s="171" t="s">
        <v>3644</v>
      </c>
      <c r="B1112" s="175">
        <v>46107</v>
      </c>
      <c r="C1112" s="171" t="s">
        <v>2119</v>
      </c>
      <c r="D1112" s="171" t="s">
        <v>135</v>
      </c>
      <c r="E1112" s="171" t="s">
        <v>66</v>
      </c>
      <c r="F1112" s="171" t="s">
        <v>601</v>
      </c>
      <c r="G1112" s="171" t="s">
        <v>177</v>
      </c>
      <c r="H1112" s="176">
        <v>1</v>
      </c>
      <c r="I1112" s="177">
        <v>0</v>
      </c>
      <c r="J1112" s="175">
        <v>46093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-20.74</v>
      </c>
    </row>
    <row r="1113" spans="1:16" ht="19.5" customHeight="1">
      <c r="A1113" s="171" t="s">
        <v>3646</v>
      </c>
      <c r="B1113" s="175">
        <v>46107</v>
      </c>
      <c r="C1113" s="171" t="s">
        <v>1315</v>
      </c>
      <c r="D1113" s="171" t="s">
        <v>508</v>
      </c>
      <c r="E1113" s="171" t="s">
        <v>46</v>
      </c>
      <c r="F1113" s="171" t="s">
        <v>680</v>
      </c>
      <c r="G1113" s="171" t="s">
        <v>112</v>
      </c>
      <c r="H1113" s="176">
        <v>1</v>
      </c>
      <c r="I1113" s="177">
        <v>0</v>
      </c>
      <c r="J1113" s="175">
        <v>46106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-5</v>
      </c>
    </row>
    <row r="1114" spans="1:16" ht="19.5" hidden="1" customHeight="1">
      <c r="A1114" s="171" t="s">
        <v>3646</v>
      </c>
      <c r="B1114" s="175">
        <v>46107</v>
      </c>
      <c r="C1114" s="171" t="s">
        <v>2119</v>
      </c>
      <c r="D1114" s="171" t="s">
        <v>510</v>
      </c>
      <c r="E1114" s="171" t="s">
        <v>46</v>
      </c>
      <c r="F1114" s="171" t="s">
        <v>680</v>
      </c>
      <c r="G1114" s="171" t="s">
        <v>112</v>
      </c>
      <c r="H1114" s="176">
        <v>1</v>
      </c>
      <c r="I1114" s="177">
        <v>0</v>
      </c>
      <c r="J1114" s="175">
        <v>46106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-10</v>
      </c>
    </row>
    <row r="1115" spans="1:16" ht="19.5" hidden="1" customHeight="1">
      <c r="A1115" s="171" t="s">
        <v>3647</v>
      </c>
      <c r="B1115" s="175">
        <v>46107</v>
      </c>
      <c r="C1115" s="171" t="s">
        <v>110</v>
      </c>
      <c r="D1115" s="171" t="s">
        <v>24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2750</v>
      </c>
      <c r="J1115" s="175">
        <v>46096</v>
      </c>
      <c r="K1115" s="171" t="s">
        <v>113</v>
      </c>
      <c r="L1115" s="171" t="s">
        <v>114</v>
      </c>
      <c r="M1115" s="178">
        <v>0.43</v>
      </c>
      <c r="N1115" s="176"/>
      <c r="O1115" s="176">
        <v>39</v>
      </c>
      <c r="P1115" s="179">
        <v>-135.22</v>
      </c>
    </row>
    <row r="1116" spans="1:16" ht="19.5" hidden="1" customHeight="1">
      <c r="A1116" s="171" t="s">
        <v>3647</v>
      </c>
      <c r="B1116" s="175">
        <v>46107</v>
      </c>
      <c r="C1116" s="171" t="s">
        <v>127</v>
      </c>
      <c r="D1116" s="171" t="s">
        <v>128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2750</v>
      </c>
      <c r="J1116" s="175">
        <v>46096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1120.95</v>
      </c>
    </row>
    <row r="1117" spans="1:16" ht="19.5" hidden="1" customHeight="1">
      <c r="A1117" s="171" t="s">
        <v>3647</v>
      </c>
      <c r="B1117" s="175">
        <v>46107</v>
      </c>
      <c r="C1117" s="171" t="s">
        <v>127</v>
      </c>
      <c r="D1117" s="171" t="s">
        <v>129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2750</v>
      </c>
      <c r="J1117" s="175">
        <v>46096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11.21</v>
      </c>
    </row>
    <row r="1118" spans="1:16" ht="19.5" hidden="1" customHeight="1">
      <c r="A1118" s="171" t="s">
        <v>3647</v>
      </c>
      <c r="B1118" s="175">
        <v>46107</v>
      </c>
      <c r="C1118" s="171" t="s">
        <v>127</v>
      </c>
      <c r="D1118" s="171" t="s">
        <v>130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2750</v>
      </c>
      <c r="J1118" s="175">
        <v>46096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1617.84</v>
      </c>
    </row>
    <row r="1119" spans="1:16" ht="19.5" hidden="1" customHeight="1">
      <c r="A1119" s="171" t="s">
        <v>3647</v>
      </c>
      <c r="B1119" s="175">
        <v>46107</v>
      </c>
      <c r="C1119" s="171" t="s">
        <v>131</v>
      </c>
      <c r="D1119" s="171" t="s">
        <v>132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2750</v>
      </c>
      <c r="J1119" s="175">
        <v>46096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-1182.5</v>
      </c>
    </row>
    <row r="1120" spans="1:16" ht="19.5" hidden="1" customHeight="1">
      <c r="A1120" s="171" t="s">
        <v>3647</v>
      </c>
      <c r="B1120" s="175">
        <v>46107</v>
      </c>
      <c r="C1120" s="171" t="s">
        <v>2119</v>
      </c>
      <c r="D1120" s="171" t="s">
        <v>116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2750</v>
      </c>
      <c r="J1120" s="175">
        <v>46096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-6.39</v>
      </c>
    </row>
    <row r="1121" spans="1:16" ht="19.5" hidden="1" customHeight="1">
      <c r="A1121" s="171" t="s">
        <v>3647</v>
      </c>
      <c r="B1121" s="175">
        <v>46107</v>
      </c>
      <c r="C1121" s="171" t="s">
        <v>2119</v>
      </c>
      <c r="D1121" s="171" t="s">
        <v>135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0</v>
      </c>
      <c r="J1121" s="175">
        <v>46096</v>
      </c>
      <c r="K1121" s="171" t="s">
        <v>125</v>
      </c>
      <c r="L1121" s="171" t="s">
        <v>125</v>
      </c>
      <c r="M1121" s="178">
        <v>0</v>
      </c>
      <c r="N1121" s="176"/>
      <c r="O1121" s="176"/>
      <c r="P1121" s="179">
        <v>-21.3</v>
      </c>
    </row>
    <row r="1122" spans="1:16" ht="19.5" hidden="1" customHeight="1">
      <c r="A1122" s="171" t="s">
        <v>3648</v>
      </c>
      <c r="B1122" s="175">
        <v>46107</v>
      </c>
      <c r="C1122" s="171" t="s">
        <v>2119</v>
      </c>
      <c r="D1122" s="171" t="s">
        <v>135</v>
      </c>
      <c r="E1122" s="171" t="s">
        <v>41</v>
      </c>
      <c r="F1122" s="171" t="s">
        <v>138</v>
      </c>
      <c r="G1122" s="171" t="s">
        <v>112</v>
      </c>
      <c r="H1122" s="176">
        <v>1</v>
      </c>
      <c r="I1122" s="177">
        <v>0</v>
      </c>
      <c r="J1122" s="175">
        <v>46107</v>
      </c>
      <c r="K1122" s="171" t="s">
        <v>125</v>
      </c>
      <c r="L1122" s="171" t="s">
        <v>125</v>
      </c>
      <c r="M1122" s="178">
        <v>0</v>
      </c>
      <c r="N1122" s="176"/>
      <c r="O1122" s="176"/>
      <c r="P1122" s="179">
        <v>-10.91</v>
      </c>
    </row>
    <row r="1123" spans="1:16" ht="19.5" hidden="1" customHeight="1">
      <c r="A1123" s="171" t="s">
        <v>3649</v>
      </c>
      <c r="B1123" s="175">
        <v>46107</v>
      </c>
      <c r="C1123" s="171" t="s">
        <v>110</v>
      </c>
      <c r="D1123" s="171" t="s">
        <v>24</v>
      </c>
      <c r="E1123" s="171" t="s">
        <v>61</v>
      </c>
      <c r="F1123" s="171" t="s">
        <v>776</v>
      </c>
      <c r="G1123" s="171" t="s">
        <v>177</v>
      </c>
      <c r="H1123" s="176">
        <v>1</v>
      </c>
      <c r="I1123" s="177">
        <v>0</v>
      </c>
      <c r="J1123" s="175">
        <v>46097</v>
      </c>
      <c r="K1123" s="171" t="s">
        <v>113</v>
      </c>
      <c r="L1123" s="171" t="s">
        <v>114</v>
      </c>
      <c r="M1123" s="178">
        <v>0</v>
      </c>
      <c r="N1123" s="176"/>
      <c r="O1123" s="176">
        <v>39</v>
      </c>
      <c r="P1123" s="179">
        <v>-56.94</v>
      </c>
    </row>
    <row r="1124" spans="1:16" ht="19.5" hidden="1" customHeight="1">
      <c r="A1124" s="171" t="s">
        <v>3649</v>
      </c>
      <c r="B1124" s="175">
        <v>46107</v>
      </c>
      <c r="C1124" s="171" t="s">
        <v>2119</v>
      </c>
      <c r="D1124" s="171" t="s">
        <v>116</v>
      </c>
      <c r="E1124" s="171" t="s">
        <v>61</v>
      </c>
      <c r="F1124" s="171" t="s">
        <v>776</v>
      </c>
      <c r="G1124" s="171" t="s">
        <v>177</v>
      </c>
      <c r="H1124" s="176">
        <v>1</v>
      </c>
      <c r="I1124" s="177">
        <v>0</v>
      </c>
      <c r="J1124" s="175">
        <v>46097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-7.17</v>
      </c>
    </row>
    <row r="1125" spans="1:16" ht="19.5" hidden="1" customHeight="1">
      <c r="A1125" s="171" t="s">
        <v>3649</v>
      </c>
      <c r="B1125" s="175">
        <v>46107</v>
      </c>
      <c r="C1125" s="171" t="s">
        <v>110</v>
      </c>
      <c r="D1125" s="171" t="s">
        <v>117</v>
      </c>
      <c r="E1125" s="171" t="s">
        <v>61</v>
      </c>
      <c r="F1125" s="171" t="s">
        <v>776</v>
      </c>
      <c r="G1125" s="171" t="s">
        <v>177</v>
      </c>
      <c r="H1125" s="176">
        <v>1</v>
      </c>
      <c r="I1125" s="177">
        <v>0</v>
      </c>
      <c r="J1125" s="175">
        <v>46097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0</v>
      </c>
    </row>
    <row r="1126" spans="1:16" ht="19.5" hidden="1" customHeight="1">
      <c r="A1126" s="171" t="s">
        <v>3649</v>
      </c>
      <c r="B1126" s="175">
        <v>46107</v>
      </c>
      <c r="C1126" s="171" t="s">
        <v>110</v>
      </c>
      <c r="D1126" s="171" t="s">
        <v>118</v>
      </c>
      <c r="E1126" s="171" t="s">
        <v>61</v>
      </c>
      <c r="F1126" s="171" t="s">
        <v>776</v>
      </c>
      <c r="G1126" s="171" t="s">
        <v>177</v>
      </c>
      <c r="H1126" s="176">
        <v>1</v>
      </c>
      <c r="I1126" s="177">
        <v>0</v>
      </c>
      <c r="J1126" s="175">
        <v>46097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-56.94</v>
      </c>
    </row>
    <row r="1127" spans="1:16" ht="19.5" hidden="1" customHeight="1">
      <c r="A1127" s="171" t="s">
        <v>3649</v>
      </c>
      <c r="B1127" s="175">
        <v>46107</v>
      </c>
      <c r="C1127" s="171" t="s">
        <v>2119</v>
      </c>
      <c r="D1127" s="171" t="s">
        <v>119</v>
      </c>
      <c r="E1127" s="171" t="s">
        <v>61</v>
      </c>
      <c r="F1127" s="171" t="s">
        <v>776</v>
      </c>
      <c r="G1127" s="171" t="s">
        <v>177</v>
      </c>
      <c r="H1127" s="176">
        <v>1</v>
      </c>
      <c r="I1127" s="177">
        <v>0</v>
      </c>
      <c r="J1127" s="175">
        <v>46097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-15</v>
      </c>
    </row>
    <row r="1128" spans="1:16" ht="19.5" hidden="1" customHeight="1">
      <c r="A1128" s="171" t="s">
        <v>3650</v>
      </c>
      <c r="B1128" s="175">
        <v>46107</v>
      </c>
      <c r="C1128" s="171" t="s">
        <v>110</v>
      </c>
      <c r="D1128" s="171" t="s">
        <v>24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2900</v>
      </c>
      <c r="J1128" s="175">
        <v>46106</v>
      </c>
      <c r="K1128" s="171" t="s">
        <v>113</v>
      </c>
      <c r="L1128" s="171" t="s">
        <v>114</v>
      </c>
      <c r="M1128" s="178">
        <v>0.43</v>
      </c>
      <c r="N1128" s="176"/>
      <c r="O1128" s="176">
        <v>41</v>
      </c>
      <c r="P1128" s="179">
        <v>-150.33000000000001</v>
      </c>
    </row>
    <row r="1129" spans="1:16" ht="19.5" hidden="1" customHeight="1">
      <c r="A1129" s="171" t="s">
        <v>3650</v>
      </c>
      <c r="B1129" s="175">
        <v>46107</v>
      </c>
      <c r="C1129" s="171" t="s">
        <v>127</v>
      </c>
      <c r="D1129" s="171" t="s">
        <v>128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2900</v>
      </c>
      <c r="J1129" s="175">
        <v>46106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1246.21</v>
      </c>
    </row>
    <row r="1130" spans="1:16" ht="19.5" hidden="1" customHeight="1">
      <c r="A1130" s="171" t="s">
        <v>3650</v>
      </c>
      <c r="B1130" s="175">
        <v>46107</v>
      </c>
      <c r="C1130" s="171" t="s">
        <v>127</v>
      </c>
      <c r="D1130" s="171" t="s">
        <v>129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2900</v>
      </c>
      <c r="J1130" s="175">
        <v>46106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12.46</v>
      </c>
    </row>
    <row r="1131" spans="1:16" ht="19.5" hidden="1" customHeight="1">
      <c r="A1131" s="171" t="s">
        <v>3650</v>
      </c>
      <c r="B1131" s="175">
        <v>46107</v>
      </c>
      <c r="C1131" s="171" t="s">
        <v>127</v>
      </c>
      <c r="D1131" s="171" t="s">
        <v>130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2900</v>
      </c>
      <c r="J1131" s="175">
        <v>46106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1641.33</v>
      </c>
    </row>
    <row r="1132" spans="1:16" ht="19.5" hidden="1" customHeight="1">
      <c r="A1132" s="171" t="s">
        <v>3650</v>
      </c>
      <c r="B1132" s="175">
        <v>46107</v>
      </c>
      <c r="C1132" s="171" t="s">
        <v>131</v>
      </c>
      <c r="D1132" s="171" t="s">
        <v>132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2900</v>
      </c>
      <c r="J1132" s="175">
        <v>46106</v>
      </c>
      <c r="K1132" s="171" t="s">
        <v>113</v>
      </c>
      <c r="L1132" s="171" t="s">
        <v>114</v>
      </c>
      <c r="M1132" s="178">
        <v>0.43</v>
      </c>
      <c r="N1132" s="176"/>
      <c r="O1132" s="176"/>
      <c r="P1132" s="179">
        <v>-1247</v>
      </c>
    </row>
    <row r="1133" spans="1:16" ht="19.5" hidden="1" customHeight="1">
      <c r="A1133" s="171" t="s">
        <v>3650</v>
      </c>
      <c r="B1133" s="175">
        <v>46107</v>
      </c>
      <c r="C1133" s="171" t="s">
        <v>2119</v>
      </c>
      <c r="D1133" s="171" t="s">
        <v>116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2900</v>
      </c>
      <c r="J1133" s="175">
        <v>46106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-6.36</v>
      </c>
    </row>
    <row r="1134" spans="1:16" ht="19.5" hidden="1" customHeight="1">
      <c r="A1134" s="171" t="s">
        <v>3651</v>
      </c>
      <c r="B1134" s="175">
        <v>46107</v>
      </c>
      <c r="C1134" s="171" t="s">
        <v>110</v>
      </c>
      <c r="D1134" s="171" t="s">
        <v>24</v>
      </c>
      <c r="E1134" s="171" t="s">
        <v>42</v>
      </c>
      <c r="F1134" s="171" t="s">
        <v>248</v>
      </c>
      <c r="G1134" s="171" t="s">
        <v>112</v>
      </c>
      <c r="H1134" s="176">
        <v>1</v>
      </c>
      <c r="I1134" s="177">
        <v>2650</v>
      </c>
      <c r="J1134" s="175">
        <v>46106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-143.58000000000001</v>
      </c>
    </row>
    <row r="1135" spans="1:16" ht="19.5" hidden="1" customHeight="1">
      <c r="A1135" s="171" t="s">
        <v>3651</v>
      </c>
      <c r="B1135" s="175">
        <v>46107</v>
      </c>
      <c r="C1135" s="171" t="s">
        <v>127</v>
      </c>
      <c r="D1135" s="171" t="s">
        <v>128</v>
      </c>
      <c r="E1135" s="171" t="s">
        <v>42</v>
      </c>
      <c r="F1135" s="171" t="s">
        <v>248</v>
      </c>
      <c r="G1135" s="171" t="s">
        <v>112</v>
      </c>
      <c r="H1135" s="176">
        <v>1</v>
      </c>
      <c r="I1135" s="177">
        <v>2650</v>
      </c>
      <c r="J1135" s="175">
        <v>46106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1202.8599999999999</v>
      </c>
    </row>
    <row r="1136" spans="1:16" ht="19.5" hidden="1" customHeight="1">
      <c r="A1136" s="171" t="s">
        <v>3651</v>
      </c>
      <c r="B1136" s="175">
        <v>46107</v>
      </c>
      <c r="C1136" s="171" t="s">
        <v>127</v>
      </c>
      <c r="D1136" s="171" t="s">
        <v>129</v>
      </c>
      <c r="E1136" s="171" t="s">
        <v>42</v>
      </c>
      <c r="F1136" s="171" t="s">
        <v>248</v>
      </c>
      <c r="G1136" s="171" t="s">
        <v>112</v>
      </c>
      <c r="H1136" s="176">
        <v>1</v>
      </c>
      <c r="I1136" s="177">
        <v>2650</v>
      </c>
      <c r="J1136" s="175">
        <v>46106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12.03</v>
      </c>
    </row>
    <row r="1137" spans="1:16" ht="19.5" hidden="1" customHeight="1">
      <c r="A1137" s="171" t="s">
        <v>3651</v>
      </c>
      <c r="B1137" s="175">
        <v>46107</v>
      </c>
      <c r="C1137" s="171" t="s">
        <v>127</v>
      </c>
      <c r="D1137" s="171" t="s">
        <v>130</v>
      </c>
      <c r="E1137" s="171" t="s">
        <v>42</v>
      </c>
      <c r="F1137" s="171" t="s">
        <v>248</v>
      </c>
      <c r="G1137" s="171" t="s">
        <v>112</v>
      </c>
      <c r="H1137" s="176">
        <v>1</v>
      </c>
      <c r="I1137" s="177">
        <v>2650</v>
      </c>
      <c r="J1137" s="175">
        <v>46106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1435.11</v>
      </c>
    </row>
    <row r="1138" spans="1:16" ht="19.5" hidden="1" customHeight="1">
      <c r="A1138" s="171" t="s">
        <v>3651</v>
      </c>
      <c r="B1138" s="175">
        <v>46107</v>
      </c>
      <c r="C1138" s="171" t="s">
        <v>131</v>
      </c>
      <c r="D1138" s="171" t="s">
        <v>132</v>
      </c>
      <c r="E1138" s="171" t="s">
        <v>42</v>
      </c>
      <c r="F1138" s="171" t="s">
        <v>248</v>
      </c>
      <c r="G1138" s="171" t="s">
        <v>112</v>
      </c>
      <c r="H1138" s="176">
        <v>1</v>
      </c>
      <c r="I1138" s="177">
        <v>2650</v>
      </c>
      <c r="J1138" s="175">
        <v>46106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-1139.5</v>
      </c>
    </row>
    <row r="1139" spans="1:16" ht="19.5" hidden="1" customHeight="1">
      <c r="A1139" s="171" t="s">
        <v>3651</v>
      </c>
      <c r="B1139" s="175">
        <v>46107</v>
      </c>
      <c r="C1139" s="171" t="s">
        <v>2119</v>
      </c>
      <c r="D1139" s="171" t="s">
        <v>116</v>
      </c>
      <c r="E1139" s="171" t="s">
        <v>42</v>
      </c>
      <c r="F1139" s="171" t="s">
        <v>248</v>
      </c>
      <c r="G1139" s="171" t="s">
        <v>112</v>
      </c>
      <c r="H1139" s="176">
        <v>1</v>
      </c>
      <c r="I1139" s="177">
        <v>2650</v>
      </c>
      <c r="J1139" s="175">
        <v>46106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-4.8</v>
      </c>
    </row>
    <row r="1140" spans="1:16" ht="19.5" hidden="1" customHeight="1">
      <c r="A1140" s="171" t="s">
        <v>3651</v>
      </c>
      <c r="B1140" s="175">
        <v>46107</v>
      </c>
      <c r="C1140" s="171" t="s">
        <v>2119</v>
      </c>
      <c r="D1140" s="171" t="s">
        <v>135</v>
      </c>
      <c r="E1140" s="171" t="s">
        <v>42</v>
      </c>
      <c r="F1140" s="171" t="s">
        <v>248</v>
      </c>
      <c r="G1140" s="171" t="s">
        <v>112</v>
      </c>
      <c r="H1140" s="176">
        <v>1</v>
      </c>
      <c r="I1140" s="177">
        <v>0</v>
      </c>
      <c r="J1140" s="175">
        <v>46106</v>
      </c>
      <c r="K1140" s="171" t="s">
        <v>125</v>
      </c>
      <c r="L1140" s="171" t="s">
        <v>125</v>
      </c>
      <c r="M1140" s="178">
        <v>0</v>
      </c>
      <c r="N1140" s="176"/>
      <c r="O1140" s="176"/>
      <c r="P1140" s="179">
        <v>-22.85</v>
      </c>
    </row>
    <row r="1141" spans="1:16" ht="19.5" hidden="1" customHeight="1">
      <c r="A1141" s="171" t="s">
        <v>3652</v>
      </c>
      <c r="B1141" s="175">
        <v>46107</v>
      </c>
      <c r="C1141" s="171" t="s">
        <v>110</v>
      </c>
      <c r="D1141" s="171" t="s">
        <v>24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0</v>
      </c>
      <c r="J1141" s="175">
        <v>46101</v>
      </c>
      <c r="K1141" s="171" t="s">
        <v>113</v>
      </c>
      <c r="L1141" s="171" t="s">
        <v>114</v>
      </c>
      <c r="M1141" s="178">
        <v>0</v>
      </c>
      <c r="N1141" s="176"/>
      <c r="O1141" s="176">
        <v>40</v>
      </c>
      <c r="P1141" s="179">
        <v>-46.77</v>
      </c>
    </row>
    <row r="1142" spans="1:16" ht="19.5" hidden="1" customHeight="1">
      <c r="A1142" s="171" t="s">
        <v>3652</v>
      </c>
      <c r="B1142" s="175">
        <v>46107</v>
      </c>
      <c r="C1142" s="171" t="s">
        <v>2119</v>
      </c>
      <c r="D1142" s="171" t="s">
        <v>116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0</v>
      </c>
      <c r="J1142" s="175">
        <v>46101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-6.71</v>
      </c>
    </row>
    <row r="1143" spans="1:16" ht="19.5" hidden="1" customHeight="1">
      <c r="A1143" s="171" t="s">
        <v>3652</v>
      </c>
      <c r="B1143" s="175">
        <v>46107</v>
      </c>
      <c r="C1143" s="171" t="s">
        <v>110</v>
      </c>
      <c r="D1143" s="171" t="s">
        <v>117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46101</v>
      </c>
      <c r="K1143" s="171" t="s">
        <v>113</v>
      </c>
      <c r="L1143" s="171" t="s">
        <v>114</v>
      </c>
      <c r="M1143" s="178">
        <v>0</v>
      </c>
      <c r="N1143" s="176"/>
      <c r="O1143" s="176"/>
      <c r="P1143" s="179">
        <v>0</v>
      </c>
    </row>
    <row r="1144" spans="1:16" ht="19.5" hidden="1" customHeight="1">
      <c r="A1144" s="171" t="s">
        <v>3652</v>
      </c>
      <c r="B1144" s="175">
        <v>46107</v>
      </c>
      <c r="C1144" s="171" t="s">
        <v>110</v>
      </c>
      <c r="D1144" s="171" t="s">
        <v>118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0</v>
      </c>
      <c r="J1144" s="175">
        <v>46101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-46.77</v>
      </c>
    </row>
    <row r="1145" spans="1:16" ht="19.5" hidden="1" customHeight="1">
      <c r="A1145" s="171" t="s">
        <v>3652</v>
      </c>
      <c r="B1145" s="175">
        <v>46107</v>
      </c>
      <c r="C1145" s="171" t="s">
        <v>2119</v>
      </c>
      <c r="D1145" s="171" t="s">
        <v>119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0</v>
      </c>
      <c r="J1145" s="175">
        <v>46101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-15</v>
      </c>
    </row>
    <row r="1146" spans="1:16" ht="19.5" hidden="1" customHeight="1">
      <c r="A1146" s="171" t="s">
        <v>3653</v>
      </c>
      <c r="B1146" s="175">
        <v>46107</v>
      </c>
      <c r="C1146" s="171" t="s">
        <v>110</v>
      </c>
      <c r="D1146" s="171" t="s">
        <v>24</v>
      </c>
      <c r="E1146" s="171" t="s">
        <v>45</v>
      </c>
      <c r="F1146" s="171" t="s">
        <v>162</v>
      </c>
      <c r="G1146" s="171" t="s">
        <v>163</v>
      </c>
      <c r="H1146" s="176">
        <v>1</v>
      </c>
      <c r="I1146" s="177">
        <v>0</v>
      </c>
      <c r="J1146" s="175">
        <v>46100</v>
      </c>
      <c r="K1146" s="171" t="s">
        <v>113</v>
      </c>
      <c r="L1146" s="171" t="s">
        <v>114</v>
      </c>
      <c r="M1146" s="178">
        <v>0</v>
      </c>
      <c r="N1146" s="176"/>
      <c r="O1146" s="176">
        <v>40</v>
      </c>
      <c r="P1146" s="179">
        <v>-46.77</v>
      </c>
    </row>
    <row r="1147" spans="1:16" ht="19.5" hidden="1" customHeight="1">
      <c r="A1147" s="171" t="s">
        <v>3653</v>
      </c>
      <c r="B1147" s="175">
        <v>46107</v>
      </c>
      <c r="C1147" s="171" t="s">
        <v>2119</v>
      </c>
      <c r="D1147" s="171" t="s">
        <v>116</v>
      </c>
      <c r="E1147" s="171" t="s">
        <v>45</v>
      </c>
      <c r="F1147" s="171" t="s">
        <v>162</v>
      </c>
      <c r="G1147" s="171" t="s">
        <v>163</v>
      </c>
      <c r="H1147" s="176">
        <v>1</v>
      </c>
      <c r="I1147" s="177">
        <v>0</v>
      </c>
      <c r="J1147" s="175">
        <v>46100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-7.28</v>
      </c>
    </row>
    <row r="1148" spans="1:16" ht="19.5" hidden="1" customHeight="1">
      <c r="A1148" s="171" t="s">
        <v>3653</v>
      </c>
      <c r="B1148" s="175">
        <v>46107</v>
      </c>
      <c r="C1148" s="171" t="s">
        <v>110</v>
      </c>
      <c r="D1148" s="171" t="s">
        <v>117</v>
      </c>
      <c r="E1148" s="171" t="s">
        <v>45</v>
      </c>
      <c r="F1148" s="171" t="s">
        <v>162</v>
      </c>
      <c r="G1148" s="171" t="s">
        <v>163</v>
      </c>
      <c r="H1148" s="176">
        <v>1</v>
      </c>
      <c r="I1148" s="177">
        <v>0</v>
      </c>
      <c r="J1148" s="175">
        <v>46100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hidden="1" customHeight="1">
      <c r="A1149" s="171" t="s">
        <v>3653</v>
      </c>
      <c r="B1149" s="175">
        <v>46107</v>
      </c>
      <c r="C1149" s="171" t="s">
        <v>110</v>
      </c>
      <c r="D1149" s="171" t="s">
        <v>118</v>
      </c>
      <c r="E1149" s="171" t="s">
        <v>45</v>
      </c>
      <c r="F1149" s="171" t="s">
        <v>162</v>
      </c>
      <c r="G1149" s="171" t="s">
        <v>163</v>
      </c>
      <c r="H1149" s="176">
        <v>1</v>
      </c>
      <c r="I1149" s="177">
        <v>0</v>
      </c>
      <c r="J1149" s="175">
        <v>46100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hidden="1" customHeight="1">
      <c r="A1150" s="171" t="s">
        <v>3653</v>
      </c>
      <c r="B1150" s="175">
        <v>46107</v>
      </c>
      <c r="C1150" s="171" t="s">
        <v>2119</v>
      </c>
      <c r="D1150" s="171" t="s">
        <v>119</v>
      </c>
      <c r="E1150" s="171" t="s">
        <v>45</v>
      </c>
      <c r="F1150" s="171" t="s">
        <v>162</v>
      </c>
      <c r="G1150" s="171" t="s">
        <v>163</v>
      </c>
      <c r="H1150" s="176">
        <v>1</v>
      </c>
      <c r="I1150" s="177">
        <v>0</v>
      </c>
      <c r="J1150" s="175">
        <v>46100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hidden="1" customHeight="1">
      <c r="A1151" s="171" t="s">
        <v>3654</v>
      </c>
      <c r="B1151" s="175">
        <v>46107</v>
      </c>
      <c r="C1151" s="171" t="s">
        <v>110</v>
      </c>
      <c r="D1151" s="171" t="s">
        <v>24</v>
      </c>
      <c r="E1151" s="171" t="s">
        <v>39</v>
      </c>
      <c r="F1151" s="171" t="s">
        <v>141</v>
      </c>
      <c r="G1151" s="171" t="s">
        <v>112</v>
      </c>
      <c r="H1151" s="176">
        <v>1</v>
      </c>
      <c r="I1151" s="177">
        <v>0</v>
      </c>
      <c r="J1151" s="175">
        <v>46092</v>
      </c>
      <c r="K1151" s="171" t="s">
        <v>113</v>
      </c>
      <c r="L1151" s="171" t="s">
        <v>114</v>
      </c>
      <c r="M1151" s="178">
        <v>0</v>
      </c>
      <c r="N1151" s="176"/>
      <c r="O1151" s="176">
        <v>42</v>
      </c>
      <c r="P1151" s="179">
        <v>-46.77</v>
      </c>
    </row>
    <row r="1152" spans="1:16" ht="19.5" hidden="1" customHeight="1">
      <c r="A1152" s="171" t="s">
        <v>3654</v>
      </c>
      <c r="B1152" s="175">
        <v>46107</v>
      </c>
      <c r="C1152" s="171" t="s">
        <v>2119</v>
      </c>
      <c r="D1152" s="171" t="s">
        <v>116</v>
      </c>
      <c r="E1152" s="171" t="s">
        <v>39</v>
      </c>
      <c r="F1152" s="171" t="s">
        <v>141</v>
      </c>
      <c r="G1152" s="171" t="s">
        <v>112</v>
      </c>
      <c r="H1152" s="176">
        <v>1</v>
      </c>
      <c r="I1152" s="177">
        <v>0</v>
      </c>
      <c r="J1152" s="175">
        <v>46092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-12.22</v>
      </c>
    </row>
    <row r="1153" spans="1:16" ht="19.5" hidden="1" customHeight="1">
      <c r="A1153" s="171" t="s">
        <v>3654</v>
      </c>
      <c r="B1153" s="175">
        <v>46107</v>
      </c>
      <c r="C1153" s="171" t="s">
        <v>110</v>
      </c>
      <c r="D1153" s="171" t="s">
        <v>117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0</v>
      </c>
      <c r="J1153" s="175">
        <v>46092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3654</v>
      </c>
      <c r="B1154" s="175">
        <v>46107</v>
      </c>
      <c r="C1154" s="171" t="s">
        <v>110</v>
      </c>
      <c r="D1154" s="171" t="s">
        <v>118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-46.77</v>
      </c>
    </row>
    <row r="1155" spans="1:16" ht="19.5" hidden="1" customHeight="1">
      <c r="A1155" s="171" t="s">
        <v>3654</v>
      </c>
      <c r="B1155" s="175">
        <v>46107</v>
      </c>
      <c r="C1155" s="171" t="s">
        <v>2119</v>
      </c>
      <c r="D1155" s="171" t="s">
        <v>119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3655</v>
      </c>
      <c r="B1156" s="175">
        <v>46107</v>
      </c>
      <c r="C1156" s="171" t="s">
        <v>110</v>
      </c>
      <c r="D1156" s="171" t="s">
        <v>24</v>
      </c>
      <c r="E1156" s="171" t="s">
        <v>61</v>
      </c>
      <c r="F1156" s="171" t="s">
        <v>776</v>
      </c>
      <c r="G1156" s="171" t="s">
        <v>177</v>
      </c>
      <c r="H1156" s="176">
        <v>1</v>
      </c>
      <c r="I1156" s="177">
        <v>0</v>
      </c>
      <c r="J1156" s="175">
        <v>46096</v>
      </c>
      <c r="K1156" s="171" t="s">
        <v>113</v>
      </c>
      <c r="L1156" s="171" t="s">
        <v>114</v>
      </c>
      <c r="M1156" s="178">
        <v>0</v>
      </c>
      <c r="N1156" s="176"/>
      <c r="O1156" s="176">
        <v>39</v>
      </c>
      <c r="P1156" s="179">
        <v>-56.94</v>
      </c>
    </row>
    <row r="1157" spans="1:16" ht="19.5" hidden="1" customHeight="1">
      <c r="A1157" s="171" t="s">
        <v>3655</v>
      </c>
      <c r="B1157" s="175">
        <v>46107</v>
      </c>
      <c r="C1157" s="171" t="s">
        <v>2119</v>
      </c>
      <c r="D1157" s="171" t="s">
        <v>116</v>
      </c>
      <c r="E1157" s="171" t="s">
        <v>61</v>
      </c>
      <c r="F1157" s="171" t="s">
        <v>776</v>
      </c>
      <c r="G1157" s="171" t="s">
        <v>177</v>
      </c>
      <c r="H1157" s="176">
        <v>1</v>
      </c>
      <c r="I1157" s="177">
        <v>0</v>
      </c>
      <c r="J1157" s="175">
        <v>46096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-7.25</v>
      </c>
    </row>
    <row r="1158" spans="1:16" ht="19.5" hidden="1" customHeight="1">
      <c r="A1158" s="171" t="s">
        <v>3655</v>
      </c>
      <c r="B1158" s="175">
        <v>46107</v>
      </c>
      <c r="C1158" s="171" t="s">
        <v>110</v>
      </c>
      <c r="D1158" s="171" t="s">
        <v>117</v>
      </c>
      <c r="E1158" s="171" t="s">
        <v>61</v>
      </c>
      <c r="F1158" s="171" t="s">
        <v>776</v>
      </c>
      <c r="G1158" s="171" t="s">
        <v>177</v>
      </c>
      <c r="H1158" s="176">
        <v>1</v>
      </c>
      <c r="I1158" s="177">
        <v>0</v>
      </c>
      <c r="J1158" s="175">
        <v>46096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0</v>
      </c>
    </row>
    <row r="1159" spans="1:16" ht="19.5" hidden="1" customHeight="1">
      <c r="A1159" s="171" t="s">
        <v>3655</v>
      </c>
      <c r="B1159" s="175">
        <v>46107</v>
      </c>
      <c r="C1159" s="171" t="s">
        <v>110</v>
      </c>
      <c r="D1159" s="171" t="s">
        <v>118</v>
      </c>
      <c r="E1159" s="171" t="s">
        <v>61</v>
      </c>
      <c r="F1159" s="171" t="s">
        <v>776</v>
      </c>
      <c r="G1159" s="171" t="s">
        <v>177</v>
      </c>
      <c r="H1159" s="176">
        <v>1</v>
      </c>
      <c r="I1159" s="177">
        <v>0</v>
      </c>
      <c r="J1159" s="175">
        <v>46096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-56.94</v>
      </c>
    </row>
    <row r="1160" spans="1:16" ht="19.5" hidden="1" customHeight="1">
      <c r="A1160" s="171" t="s">
        <v>3655</v>
      </c>
      <c r="B1160" s="175">
        <v>46107</v>
      </c>
      <c r="C1160" s="171" t="s">
        <v>2119</v>
      </c>
      <c r="D1160" s="171" t="s">
        <v>119</v>
      </c>
      <c r="E1160" s="171" t="s">
        <v>61</v>
      </c>
      <c r="F1160" s="171" t="s">
        <v>776</v>
      </c>
      <c r="G1160" s="171" t="s">
        <v>177</v>
      </c>
      <c r="H1160" s="176">
        <v>1</v>
      </c>
      <c r="I1160" s="177">
        <v>0</v>
      </c>
      <c r="J1160" s="175">
        <v>46096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-15</v>
      </c>
    </row>
    <row r="1161" spans="1:16" ht="19.5" hidden="1" customHeight="1">
      <c r="A1161" s="171" t="s">
        <v>3656</v>
      </c>
      <c r="B1161" s="175">
        <v>46107</v>
      </c>
      <c r="C1161" s="171" t="s">
        <v>2119</v>
      </c>
      <c r="D1161" s="171" t="s">
        <v>135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46107</v>
      </c>
      <c r="K1161" s="171" t="s">
        <v>125</v>
      </c>
      <c r="L1161" s="171" t="s">
        <v>125</v>
      </c>
      <c r="M1161" s="178">
        <v>0</v>
      </c>
      <c r="N1161" s="176"/>
      <c r="O1161" s="176"/>
      <c r="P1161" s="179">
        <v>-25.91</v>
      </c>
    </row>
    <row r="1162" spans="1:16" ht="19.5" hidden="1" customHeight="1">
      <c r="A1162" s="171" t="s">
        <v>3657</v>
      </c>
      <c r="B1162" s="175">
        <v>46107</v>
      </c>
      <c r="C1162" s="171" t="s">
        <v>110</v>
      </c>
      <c r="D1162" s="171" t="s">
        <v>117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46093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0</v>
      </c>
    </row>
    <row r="1163" spans="1:16" ht="19.5" hidden="1" customHeight="1">
      <c r="A1163" s="171" t="s">
        <v>3657</v>
      </c>
      <c r="B1163" s="175">
        <v>46107</v>
      </c>
      <c r="C1163" s="171" t="s">
        <v>110</v>
      </c>
      <c r="D1163" s="171" t="s">
        <v>118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46093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-46.77</v>
      </c>
    </row>
    <row r="1164" spans="1:16" ht="19.5" hidden="1" customHeight="1">
      <c r="A1164" s="171" t="s">
        <v>3657</v>
      </c>
      <c r="B1164" s="175">
        <v>46107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46093</v>
      </c>
      <c r="K1164" s="171" t="s">
        <v>113</v>
      </c>
      <c r="L1164" s="171" t="s">
        <v>114</v>
      </c>
      <c r="M1164" s="178">
        <v>0</v>
      </c>
      <c r="N1164" s="176"/>
      <c r="O1164" s="176">
        <v>40</v>
      </c>
      <c r="P1164" s="179">
        <v>-46.77</v>
      </c>
    </row>
    <row r="1165" spans="1:16" ht="19.5" hidden="1" customHeight="1">
      <c r="A1165" s="171" t="s">
        <v>3657</v>
      </c>
      <c r="B1165" s="175">
        <v>46107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46093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-25</v>
      </c>
    </row>
    <row r="1166" spans="1:16" ht="19.5" hidden="1" customHeight="1">
      <c r="A1166" s="171" t="s">
        <v>3488</v>
      </c>
      <c r="B1166" s="175">
        <v>46107</v>
      </c>
      <c r="C1166" s="171" t="s">
        <v>151</v>
      </c>
      <c r="D1166" s="171" t="s">
        <v>152</v>
      </c>
      <c r="E1166" s="171" t="s">
        <v>125</v>
      </c>
      <c r="F1166" s="171" t="s">
        <v>125</v>
      </c>
      <c r="G1166" s="171" t="s">
        <v>125</v>
      </c>
      <c r="H1166" s="176">
        <v>0</v>
      </c>
      <c r="I1166" s="177">
        <v>0</v>
      </c>
      <c r="J1166" s="175">
        <v>46107</v>
      </c>
      <c r="K1166" s="171" t="s">
        <v>125</v>
      </c>
      <c r="L1166" s="171" t="s">
        <v>125</v>
      </c>
      <c r="M1166" s="178">
        <v>0</v>
      </c>
      <c r="N1166" s="176"/>
      <c r="O1166" s="176"/>
      <c r="P1166" s="179">
        <v>-289.76</v>
      </c>
    </row>
    <row r="1167" spans="1:16" ht="19.5" hidden="1" customHeight="1">
      <c r="A1167" s="171" t="s">
        <v>3607</v>
      </c>
      <c r="B1167" s="175">
        <v>46107</v>
      </c>
      <c r="C1167" s="171" t="s">
        <v>151</v>
      </c>
      <c r="D1167" s="171" t="s">
        <v>152</v>
      </c>
      <c r="E1167" s="171" t="s">
        <v>125</v>
      </c>
      <c r="F1167" s="171" t="s">
        <v>125</v>
      </c>
      <c r="G1167" s="171" t="s">
        <v>125</v>
      </c>
      <c r="H1167" s="176">
        <v>0</v>
      </c>
      <c r="I1167" s="177">
        <v>0</v>
      </c>
      <c r="J1167" s="175">
        <v>46107</v>
      </c>
      <c r="K1167" s="171" t="s">
        <v>125</v>
      </c>
      <c r="L1167" s="171" t="s">
        <v>125</v>
      </c>
      <c r="M1167" s="178">
        <v>0</v>
      </c>
      <c r="N1167" s="176"/>
      <c r="O1167" s="176"/>
      <c r="P1167" s="179">
        <v>-266.08999999999997</v>
      </c>
    </row>
    <row r="1168" spans="1:16" ht="19.5" hidden="1" customHeight="1">
      <c r="A1168" s="171" t="s">
        <v>150</v>
      </c>
      <c r="B1168" s="175">
        <v>46107</v>
      </c>
      <c r="C1168" s="171" t="s">
        <v>151</v>
      </c>
      <c r="D1168" s="171" t="s">
        <v>152</v>
      </c>
      <c r="E1168" s="171" t="s">
        <v>125</v>
      </c>
      <c r="F1168" s="171" t="s">
        <v>125</v>
      </c>
      <c r="G1168" s="171" t="s">
        <v>125</v>
      </c>
      <c r="H1168" s="176">
        <v>0</v>
      </c>
      <c r="I1168" s="177">
        <v>0</v>
      </c>
      <c r="J1168" s="175">
        <v>46107</v>
      </c>
      <c r="K1168" s="171" t="s">
        <v>125</v>
      </c>
      <c r="L1168" s="171" t="s">
        <v>125</v>
      </c>
      <c r="M1168" s="178">
        <v>0</v>
      </c>
      <c r="N1168" s="176"/>
      <c r="O1168" s="176"/>
      <c r="P1168" s="179">
        <v>-1268.33</v>
      </c>
    </row>
    <row r="1169" spans="1:16" ht="19.5" hidden="1" customHeight="1">
      <c r="A1169" s="171" t="s">
        <v>3608</v>
      </c>
      <c r="B1169" s="175">
        <v>46107</v>
      </c>
      <c r="C1169" s="171" t="s">
        <v>151</v>
      </c>
      <c r="D1169" s="171" t="s">
        <v>152</v>
      </c>
      <c r="E1169" s="171" t="s">
        <v>125</v>
      </c>
      <c r="F1169" s="171" t="s">
        <v>125</v>
      </c>
      <c r="G1169" s="171" t="s">
        <v>125</v>
      </c>
      <c r="H1169" s="176">
        <v>0</v>
      </c>
      <c r="I1169" s="177">
        <v>0</v>
      </c>
      <c r="J1169" s="175">
        <v>46107</v>
      </c>
      <c r="K1169" s="171" t="s">
        <v>125</v>
      </c>
      <c r="L1169" s="171" t="s">
        <v>125</v>
      </c>
      <c r="M1169" s="178">
        <v>0</v>
      </c>
      <c r="N1169" s="176"/>
      <c r="O1169" s="176"/>
      <c r="P1169" s="179">
        <v>-281.87</v>
      </c>
    </row>
    <row r="1170" spans="1:16" ht="19.5" hidden="1" customHeight="1">
      <c r="A1170" s="171" t="s">
        <v>1547</v>
      </c>
      <c r="B1170" s="175">
        <v>46107</v>
      </c>
      <c r="C1170" s="171" t="s">
        <v>151</v>
      </c>
      <c r="D1170" s="171" t="s">
        <v>152</v>
      </c>
      <c r="E1170" s="171" t="s">
        <v>125</v>
      </c>
      <c r="F1170" s="171" t="s">
        <v>125</v>
      </c>
      <c r="G1170" s="171" t="s">
        <v>125</v>
      </c>
      <c r="H1170" s="176">
        <v>0</v>
      </c>
      <c r="I1170" s="177">
        <v>0</v>
      </c>
      <c r="J1170" s="175">
        <v>46107</v>
      </c>
      <c r="K1170" s="171" t="s">
        <v>125</v>
      </c>
      <c r="L1170" s="171" t="s">
        <v>125</v>
      </c>
      <c r="M1170" s="178">
        <v>0</v>
      </c>
      <c r="N1170" s="176"/>
      <c r="O1170" s="176"/>
      <c r="P1170" s="179">
        <v>-864.61</v>
      </c>
    </row>
    <row r="1171" spans="1:16" ht="19.5" hidden="1" customHeight="1">
      <c r="A1171" s="171" t="s">
        <v>3609</v>
      </c>
      <c r="B1171" s="175">
        <v>46107</v>
      </c>
      <c r="C1171" s="171" t="s">
        <v>151</v>
      </c>
      <c r="D1171" s="171" t="s">
        <v>152</v>
      </c>
      <c r="E1171" s="171" t="s">
        <v>125</v>
      </c>
      <c r="F1171" s="171" t="s">
        <v>125</v>
      </c>
      <c r="G1171" s="171" t="s">
        <v>125</v>
      </c>
      <c r="H1171" s="176">
        <v>0</v>
      </c>
      <c r="I1171" s="177">
        <v>0</v>
      </c>
      <c r="J1171" s="175">
        <v>46107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-282.45999999999998</v>
      </c>
    </row>
    <row r="1172" spans="1:16" ht="19.5" hidden="1" customHeight="1">
      <c r="A1172" s="171" t="s">
        <v>155</v>
      </c>
      <c r="B1172" s="175">
        <v>46107</v>
      </c>
      <c r="C1172" s="171" t="s">
        <v>151</v>
      </c>
      <c r="D1172" s="171" t="s">
        <v>156</v>
      </c>
      <c r="E1172" s="171" t="s">
        <v>125</v>
      </c>
      <c r="F1172" s="171" t="s">
        <v>125</v>
      </c>
      <c r="G1172" s="171" t="s">
        <v>125</v>
      </c>
      <c r="H1172" s="176">
        <v>0</v>
      </c>
      <c r="I1172" s="177">
        <v>0</v>
      </c>
      <c r="J1172" s="175">
        <v>46107</v>
      </c>
      <c r="K1172" s="171" t="s">
        <v>125</v>
      </c>
      <c r="L1172" s="171" t="s">
        <v>125</v>
      </c>
      <c r="M1172" s="178">
        <v>0</v>
      </c>
      <c r="N1172" s="176"/>
      <c r="O1172" s="176"/>
      <c r="P1172" s="179">
        <v>-4152.3999999999996</v>
      </c>
    </row>
    <row r="1173" spans="1:16" ht="19.5" hidden="1" customHeight="1">
      <c r="A1173" s="171" t="s">
        <v>3610</v>
      </c>
      <c r="B1173" s="175">
        <v>46107</v>
      </c>
      <c r="C1173" s="171" t="s">
        <v>151</v>
      </c>
      <c r="D1173" s="171" t="s">
        <v>152</v>
      </c>
      <c r="E1173" s="171" t="s">
        <v>125</v>
      </c>
      <c r="F1173" s="171" t="s">
        <v>125</v>
      </c>
      <c r="G1173" s="171" t="s">
        <v>125</v>
      </c>
      <c r="H1173" s="176">
        <v>0</v>
      </c>
      <c r="I1173" s="177">
        <v>0</v>
      </c>
      <c r="J1173" s="175">
        <v>46107</v>
      </c>
      <c r="K1173" s="171" t="s">
        <v>125</v>
      </c>
      <c r="L1173" s="171" t="s">
        <v>125</v>
      </c>
      <c r="M1173" s="178">
        <v>0</v>
      </c>
      <c r="N1173" s="176"/>
      <c r="O1173" s="176"/>
      <c r="P1173" s="179">
        <v>-272.37</v>
      </c>
    </row>
    <row r="1174" spans="1:16" ht="19.5" hidden="1" customHeight="1">
      <c r="A1174" s="171" t="s">
        <v>3658</v>
      </c>
      <c r="B1174" s="175">
        <v>46108</v>
      </c>
      <c r="C1174" s="171" t="s">
        <v>110</v>
      </c>
      <c r="D1174" s="171" t="s">
        <v>24</v>
      </c>
      <c r="E1174" s="171" t="s">
        <v>45</v>
      </c>
      <c r="F1174" s="171" t="s">
        <v>162</v>
      </c>
      <c r="G1174" s="171" t="s">
        <v>163</v>
      </c>
      <c r="H1174" s="176">
        <v>1</v>
      </c>
      <c r="I1174" s="177">
        <v>0</v>
      </c>
      <c r="J1174" s="175">
        <v>46099</v>
      </c>
      <c r="K1174" s="171" t="s">
        <v>113</v>
      </c>
      <c r="L1174" s="171" t="s">
        <v>114</v>
      </c>
      <c r="M1174" s="178">
        <v>0</v>
      </c>
      <c r="N1174" s="176"/>
      <c r="O1174" s="176">
        <v>40</v>
      </c>
      <c r="P1174" s="179">
        <v>-46.77</v>
      </c>
    </row>
    <row r="1175" spans="1:16" ht="19.5" hidden="1" customHeight="1">
      <c r="A1175" s="171" t="s">
        <v>3658</v>
      </c>
      <c r="B1175" s="175">
        <v>46108</v>
      </c>
      <c r="C1175" s="171" t="s">
        <v>2119</v>
      </c>
      <c r="D1175" s="171" t="s">
        <v>116</v>
      </c>
      <c r="E1175" s="171" t="s">
        <v>45</v>
      </c>
      <c r="F1175" s="171" t="s">
        <v>162</v>
      </c>
      <c r="G1175" s="171" t="s">
        <v>163</v>
      </c>
      <c r="H1175" s="176">
        <v>1</v>
      </c>
      <c r="I1175" s="177">
        <v>0</v>
      </c>
      <c r="J1175" s="175">
        <v>46099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-5.85</v>
      </c>
    </row>
    <row r="1176" spans="1:16" ht="19.5" hidden="1" customHeight="1">
      <c r="A1176" s="171" t="s">
        <v>3658</v>
      </c>
      <c r="B1176" s="175">
        <v>46108</v>
      </c>
      <c r="C1176" s="171" t="s">
        <v>110</v>
      </c>
      <c r="D1176" s="171" t="s">
        <v>117</v>
      </c>
      <c r="E1176" s="171" t="s">
        <v>45</v>
      </c>
      <c r="F1176" s="171" t="s">
        <v>162</v>
      </c>
      <c r="G1176" s="171" t="s">
        <v>163</v>
      </c>
      <c r="H1176" s="176">
        <v>1</v>
      </c>
      <c r="I1176" s="177">
        <v>0</v>
      </c>
      <c r="J1176" s="175">
        <v>46099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0</v>
      </c>
    </row>
    <row r="1177" spans="1:16" ht="19.5" hidden="1" customHeight="1">
      <c r="A1177" s="171" t="s">
        <v>3658</v>
      </c>
      <c r="B1177" s="175">
        <v>46108</v>
      </c>
      <c r="C1177" s="171" t="s">
        <v>110</v>
      </c>
      <c r="D1177" s="171" t="s">
        <v>118</v>
      </c>
      <c r="E1177" s="171" t="s">
        <v>45</v>
      </c>
      <c r="F1177" s="171" t="s">
        <v>162</v>
      </c>
      <c r="G1177" s="171" t="s">
        <v>163</v>
      </c>
      <c r="H1177" s="176">
        <v>1</v>
      </c>
      <c r="I1177" s="177">
        <v>0</v>
      </c>
      <c r="J1177" s="175">
        <v>46099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-46.77</v>
      </c>
    </row>
    <row r="1178" spans="1:16" ht="19.5" hidden="1" customHeight="1">
      <c r="A1178" s="171" t="s">
        <v>3658</v>
      </c>
      <c r="B1178" s="175">
        <v>46108</v>
      </c>
      <c r="C1178" s="171" t="s">
        <v>2119</v>
      </c>
      <c r="D1178" s="171" t="s">
        <v>119</v>
      </c>
      <c r="E1178" s="171" t="s">
        <v>45</v>
      </c>
      <c r="F1178" s="171" t="s">
        <v>162</v>
      </c>
      <c r="G1178" s="171" t="s">
        <v>163</v>
      </c>
      <c r="H1178" s="176">
        <v>1</v>
      </c>
      <c r="I1178" s="177">
        <v>0</v>
      </c>
      <c r="J1178" s="175">
        <v>46099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-15</v>
      </c>
    </row>
    <row r="1179" spans="1:16" ht="19.5" hidden="1" customHeight="1">
      <c r="A1179" s="171" t="s">
        <v>3659</v>
      </c>
      <c r="B1179" s="175">
        <v>46108</v>
      </c>
      <c r="C1179" s="171" t="s">
        <v>110</v>
      </c>
      <c r="D1179" s="171" t="s">
        <v>24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46100</v>
      </c>
      <c r="K1179" s="171" t="s">
        <v>113</v>
      </c>
      <c r="L1179" s="171" t="s">
        <v>114</v>
      </c>
      <c r="M1179" s="178">
        <v>0</v>
      </c>
      <c r="N1179" s="176"/>
      <c r="O1179" s="176">
        <v>40</v>
      </c>
      <c r="P1179" s="179">
        <v>-46.77</v>
      </c>
    </row>
    <row r="1180" spans="1:16" ht="19.5" hidden="1" customHeight="1">
      <c r="A1180" s="171" t="s">
        <v>3659</v>
      </c>
      <c r="B1180" s="175">
        <v>46108</v>
      </c>
      <c r="C1180" s="171" t="s">
        <v>2119</v>
      </c>
      <c r="D1180" s="171" t="s">
        <v>116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46100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-17.11</v>
      </c>
    </row>
    <row r="1181" spans="1:16" ht="19.5" hidden="1" customHeight="1">
      <c r="A1181" s="171" t="s">
        <v>3659</v>
      </c>
      <c r="B1181" s="175">
        <v>46108</v>
      </c>
      <c r="C1181" s="171" t="s">
        <v>110</v>
      </c>
      <c r="D1181" s="171" t="s">
        <v>117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46100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0</v>
      </c>
    </row>
    <row r="1182" spans="1:16" ht="19.5" hidden="1" customHeight="1">
      <c r="A1182" s="171" t="s">
        <v>3659</v>
      </c>
      <c r="B1182" s="175">
        <v>46108</v>
      </c>
      <c r="C1182" s="171" t="s">
        <v>110</v>
      </c>
      <c r="D1182" s="171" t="s">
        <v>118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46100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-46.77</v>
      </c>
    </row>
    <row r="1183" spans="1:16" ht="19.5" hidden="1" customHeight="1">
      <c r="A1183" s="171" t="s">
        <v>3659</v>
      </c>
      <c r="B1183" s="175">
        <v>46108</v>
      </c>
      <c r="C1183" s="171" t="s">
        <v>2119</v>
      </c>
      <c r="D1183" s="171" t="s">
        <v>119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0</v>
      </c>
      <c r="J1183" s="175">
        <v>46100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-15</v>
      </c>
    </row>
    <row r="1184" spans="1:16" ht="19.5" hidden="1" customHeight="1">
      <c r="A1184" s="171" t="s">
        <v>3660</v>
      </c>
      <c r="B1184" s="175">
        <v>46108</v>
      </c>
      <c r="C1184" s="171" t="s">
        <v>110</v>
      </c>
      <c r="D1184" s="171" t="s">
        <v>24</v>
      </c>
      <c r="E1184" s="171" t="s">
        <v>47</v>
      </c>
      <c r="F1184" s="171" t="s">
        <v>430</v>
      </c>
      <c r="G1184" s="171" t="s">
        <v>112</v>
      </c>
      <c r="H1184" s="176">
        <v>1</v>
      </c>
      <c r="I1184" s="177">
        <v>0</v>
      </c>
      <c r="J1184" s="175">
        <v>46097</v>
      </c>
      <c r="K1184" s="171" t="s">
        <v>113</v>
      </c>
      <c r="L1184" s="171" t="s">
        <v>114</v>
      </c>
      <c r="M1184" s="178">
        <v>0</v>
      </c>
      <c r="N1184" s="176"/>
      <c r="O1184" s="176">
        <v>39</v>
      </c>
      <c r="P1184" s="179">
        <v>-46.77</v>
      </c>
    </row>
    <row r="1185" spans="1:16" ht="19.5" hidden="1" customHeight="1">
      <c r="A1185" s="171" t="s">
        <v>3660</v>
      </c>
      <c r="B1185" s="175">
        <v>46108</v>
      </c>
      <c r="C1185" s="171" t="s">
        <v>2119</v>
      </c>
      <c r="D1185" s="171" t="s">
        <v>116</v>
      </c>
      <c r="E1185" s="171" t="s">
        <v>47</v>
      </c>
      <c r="F1185" s="171" t="s">
        <v>430</v>
      </c>
      <c r="G1185" s="171" t="s">
        <v>112</v>
      </c>
      <c r="H1185" s="176">
        <v>1</v>
      </c>
      <c r="I1185" s="177">
        <v>0</v>
      </c>
      <c r="J1185" s="175">
        <v>46097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-10.47</v>
      </c>
    </row>
    <row r="1186" spans="1:16" ht="19.5" hidden="1" customHeight="1">
      <c r="A1186" s="171" t="s">
        <v>3660</v>
      </c>
      <c r="B1186" s="175">
        <v>46108</v>
      </c>
      <c r="C1186" s="171" t="s">
        <v>110</v>
      </c>
      <c r="D1186" s="171" t="s">
        <v>117</v>
      </c>
      <c r="E1186" s="171" t="s">
        <v>47</v>
      </c>
      <c r="F1186" s="171" t="s">
        <v>430</v>
      </c>
      <c r="G1186" s="171" t="s">
        <v>112</v>
      </c>
      <c r="H1186" s="176">
        <v>1</v>
      </c>
      <c r="I1186" s="177">
        <v>0</v>
      </c>
      <c r="J1186" s="175">
        <v>46097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3660</v>
      </c>
      <c r="B1187" s="175">
        <v>46108</v>
      </c>
      <c r="C1187" s="171" t="s">
        <v>110</v>
      </c>
      <c r="D1187" s="171" t="s">
        <v>118</v>
      </c>
      <c r="E1187" s="171" t="s">
        <v>47</v>
      </c>
      <c r="F1187" s="171" t="s">
        <v>430</v>
      </c>
      <c r="G1187" s="171" t="s">
        <v>112</v>
      </c>
      <c r="H1187" s="176">
        <v>1</v>
      </c>
      <c r="I1187" s="177">
        <v>0</v>
      </c>
      <c r="J1187" s="175">
        <v>46097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3660</v>
      </c>
      <c r="B1188" s="175">
        <v>46108</v>
      </c>
      <c r="C1188" s="171" t="s">
        <v>2119</v>
      </c>
      <c r="D1188" s="171" t="s">
        <v>119</v>
      </c>
      <c r="E1188" s="171" t="s">
        <v>47</v>
      </c>
      <c r="F1188" s="171" t="s">
        <v>430</v>
      </c>
      <c r="G1188" s="171" t="s">
        <v>112</v>
      </c>
      <c r="H1188" s="176">
        <v>1</v>
      </c>
      <c r="I1188" s="177">
        <v>0</v>
      </c>
      <c r="J1188" s="175">
        <v>46097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hidden="1" customHeight="1">
      <c r="A1189" s="171" t="s">
        <v>3661</v>
      </c>
      <c r="B1189" s="175">
        <v>46108</v>
      </c>
      <c r="C1189" s="171" t="s">
        <v>110</v>
      </c>
      <c r="D1189" s="171" t="s">
        <v>24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46101</v>
      </c>
      <c r="K1189" s="171" t="s">
        <v>113</v>
      </c>
      <c r="L1189" s="171" t="s">
        <v>114</v>
      </c>
      <c r="M1189" s="178">
        <v>0</v>
      </c>
      <c r="N1189" s="176"/>
      <c r="O1189" s="176">
        <v>40</v>
      </c>
      <c r="P1189" s="179">
        <v>-46.77</v>
      </c>
    </row>
    <row r="1190" spans="1:16" ht="19.5" hidden="1" customHeight="1">
      <c r="A1190" s="171" t="s">
        <v>3661</v>
      </c>
      <c r="B1190" s="175">
        <v>46108</v>
      </c>
      <c r="C1190" s="171" t="s">
        <v>2119</v>
      </c>
      <c r="D1190" s="171" t="s">
        <v>116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46101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-7.26</v>
      </c>
    </row>
    <row r="1191" spans="1:16" ht="19.5" hidden="1" customHeight="1">
      <c r="A1191" s="171" t="s">
        <v>3661</v>
      </c>
      <c r="B1191" s="175">
        <v>46108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46101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hidden="1" customHeight="1">
      <c r="A1192" s="171" t="s">
        <v>3661</v>
      </c>
      <c r="B1192" s="175">
        <v>46108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46101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hidden="1" customHeight="1">
      <c r="A1193" s="171" t="s">
        <v>3661</v>
      </c>
      <c r="B1193" s="175">
        <v>46108</v>
      </c>
      <c r="C1193" s="171" t="s">
        <v>2119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46101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hidden="1" customHeight="1">
      <c r="A1194" s="171" t="s">
        <v>3662</v>
      </c>
      <c r="B1194" s="175">
        <v>46108</v>
      </c>
      <c r="C1194" s="171" t="s">
        <v>110</v>
      </c>
      <c r="D1194" s="171" t="s">
        <v>117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0</v>
      </c>
      <c r="J1194" s="175">
        <v>46101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0</v>
      </c>
    </row>
    <row r="1195" spans="1:16" ht="19.5" hidden="1" customHeight="1">
      <c r="A1195" s="171" t="s">
        <v>3662</v>
      </c>
      <c r="B1195" s="175">
        <v>46108</v>
      </c>
      <c r="C1195" s="171" t="s">
        <v>110</v>
      </c>
      <c r="D1195" s="171" t="s">
        <v>118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0</v>
      </c>
      <c r="J1195" s="175">
        <v>46101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-46.77</v>
      </c>
    </row>
    <row r="1196" spans="1:16" ht="19.5" hidden="1" customHeight="1">
      <c r="A1196" s="171" t="s">
        <v>3662</v>
      </c>
      <c r="B1196" s="175">
        <v>46108</v>
      </c>
      <c r="C1196" s="171" t="s">
        <v>2119</v>
      </c>
      <c r="D1196" s="171" t="s">
        <v>119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0</v>
      </c>
      <c r="J1196" s="175">
        <v>46101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-15</v>
      </c>
    </row>
    <row r="1197" spans="1:16" ht="19.5" hidden="1" customHeight="1">
      <c r="A1197" s="171" t="s">
        <v>3662</v>
      </c>
      <c r="B1197" s="175">
        <v>46108</v>
      </c>
      <c r="C1197" s="171" t="s">
        <v>110</v>
      </c>
      <c r="D1197" s="171" t="s">
        <v>24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0</v>
      </c>
      <c r="J1197" s="175">
        <v>46101</v>
      </c>
      <c r="K1197" s="171" t="s">
        <v>113</v>
      </c>
      <c r="L1197" s="171" t="s">
        <v>114</v>
      </c>
      <c r="M1197" s="178">
        <v>0</v>
      </c>
      <c r="N1197" s="176"/>
      <c r="O1197" s="176">
        <v>40</v>
      </c>
      <c r="P1197" s="179">
        <v>-46.77</v>
      </c>
    </row>
    <row r="1198" spans="1:16" ht="19.5" hidden="1" customHeight="1">
      <c r="A1198" s="171" t="s">
        <v>3662</v>
      </c>
      <c r="B1198" s="175">
        <v>46108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0</v>
      </c>
      <c r="J1198" s="175">
        <v>46101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-7.33</v>
      </c>
    </row>
    <row r="1199" spans="1:16" ht="19.5" hidden="1" customHeight="1">
      <c r="A1199" s="171" t="s">
        <v>3663</v>
      </c>
      <c r="B1199" s="175">
        <v>46108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46100</v>
      </c>
      <c r="K1199" s="171" t="s">
        <v>113</v>
      </c>
      <c r="L1199" s="171" t="s">
        <v>114</v>
      </c>
      <c r="M1199" s="178">
        <v>0</v>
      </c>
      <c r="N1199" s="176"/>
      <c r="O1199" s="176">
        <v>40</v>
      </c>
      <c r="P1199" s="179">
        <v>-46.77</v>
      </c>
    </row>
    <row r="1200" spans="1:16" ht="19.5" hidden="1" customHeight="1">
      <c r="A1200" s="171" t="s">
        <v>3663</v>
      </c>
      <c r="B1200" s="175">
        <v>46108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46100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-4.96</v>
      </c>
    </row>
    <row r="1201" spans="1:16" ht="19.5" hidden="1" customHeight="1">
      <c r="A1201" s="171" t="s">
        <v>3664</v>
      </c>
      <c r="B1201" s="175">
        <v>46108</v>
      </c>
      <c r="C1201" s="171" t="s">
        <v>110</v>
      </c>
      <c r="D1201" s="171" t="s">
        <v>117</v>
      </c>
      <c r="E1201" s="171" t="s">
        <v>42</v>
      </c>
      <c r="F1201" s="171" t="s">
        <v>248</v>
      </c>
      <c r="G1201" s="171" t="s">
        <v>112</v>
      </c>
      <c r="H1201" s="176">
        <v>1</v>
      </c>
      <c r="I1201" s="177">
        <v>0</v>
      </c>
      <c r="J1201" s="175">
        <v>46100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3664</v>
      </c>
      <c r="B1202" s="175">
        <v>46108</v>
      </c>
      <c r="C1202" s="171" t="s">
        <v>110</v>
      </c>
      <c r="D1202" s="171" t="s">
        <v>118</v>
      </c>
      <c r="E1202" s="171" t="s">
        <v>42</v>
      </c>
      <c r="F1202" s="171" t="s">
        <v>248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3664</v>
      </c>
      <c r="B1203" s="175">
        <v>46108</v>
      </c>
      <c r="C1203" s="171" t="s">
        <v>2119</v>
      </c>
      <c r="D1203" s="171" t="s">
        <v>119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46100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hidden="1" customHeight="1">
      <c r="A1204" s="171" t="s">
        <v>3663</v>
      </c>
      <c r="B1204" s="175">
        <v>46108</v>
      </c>
      <c r="C1204" s="171" t="s">
        <v>110</v>
      </c>
      <c r="D1204" s="171" t="s">
        <v>117</v>
      </c>
      <c r="E1204" s="171" t="s">
        <v>38</v>
      </c>
      <c r="F1204" s="171" t="s">
        <v>111</v>
      </c>
      <c r="G1204" s="171" t="s">
        <v>112</v>
      </c>
      <c r="H1204" s="176">
        <v>1</v>
      </c>
      <c r="I1204" s="177">
        <v>0</v>
      </c>
      <c r="J1204" s="175">
        <v>46100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0</v>
      </c>
    </row>
    <row r="1205" spans="1:16" ht="19.5" hidden="1" customHeight="1">
      <c r="A1205" s="171" t="s">
        <v>3663</v>
      </c>
      <c r="B1205" s="175">
        <v>46108</v>
      </c>
      <c r="C1205" s="171" t="s">
        <v>110</v>
      </c>
      <c r="D1205" s="171" t="s">
        <v>118</v>
      </c>
      <c r="E1205" s="171" t="s">
        <v>38</v>
      </c>
      <c r="F1205" s="171" t="s">
        <v>111</v>
      </c>
      <c r="G1205" s="171" t="s">
        <v>112</v>
      </c>
      <c r="H1205" s="176">
        <v>1</v>
      </c>
      <c r="I1205" s="177">
        <v>0</v>
      </c>
      <c r="J1205" s="175">
        <v>46100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-46.77</v>
      </c>
    </row>
    <row r="1206" spans="1:16" ht="19.5" hidden="1" customHeight="1">
      <c r="A1206" s="171" t="s">
        <v>3663</v>
      </c>
      <c r="B1206" s="175">
        <v>46108</v>
      </c>
      <c r="C1206" s="171" t="s">
        <v>2119</v>
      </c>
      <c r="D1206" s="171" t="s">
        <v>119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0</v>
      </c>
      <c r="J1206" s="175">
        <v>46100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-15</v>
      </c>
    </row>
    <row r="1207" spans="1:16" ht="19.5" hidden="1" customHeight="1">
      <c r="A1207" s="171" t="s">
        <v>3664</v>
      </c>
      <c r="B1207" s="175">
        <v>46108</v>
      </c>
      <c r="C1207" s="171" t="s">
        <v>110</v>
      </c>
      <c r="D1207" s="171" t="s">
        <v>24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0</v>
      </c>
      <c r="J1207" s="175">
        <v>46100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3664</v>
      </c>
      <c r="B1208" s="175">
        <v>46108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0</v>
      </c>
      <c r="J1208" s="175">
        <v>46100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-5.49</v>
      </c>
    </row>
    <row r="1209" spans="1:16" ht="19.5" hidden="1" customHeight="1">
      <c r="A1209" s="171" t="s">
        <v>3665</v>
      </c>
      <c r="B1209" s="175">
        <v>46108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3665</v>
      </c>
      <c r="B1210" s="175">
        <v>46108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3665</v>
      </c>
      <c r="B1211" s="175">
        <v>46108</v>
      </c>
      <c r="C1211" s="171" t="s">
        <v>110</v>
      </c>
      <c r="D1211" s="171" t="s">
        <v>24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46097</v>
      </c>
      <c r="K1211" s="171" t="s">
        <v>113</v>
      </c>
      <c r="L1211" s="171" t="s">
        <v>114</v>
      </c>
      <c r="M1211" s="178">
        <v>0</v>
      </c>
      <c r="N1211" s="176"/>
      <c r="O1211" s="176">
        <v>39</v>
      </c>
      <c r="P1211" s="179">
        <v>-56.94</v>
      </c>
    </row>
    <row r="1212" spans="1:16" ht="19.5" hidden="1" customHeight="1">
      <c r="A1212" s="171" t="s">
        <v>3665</v>
      </c>
      <c r="B1212" s="175">
        <v>46108</v>
      </c>
      <c r="C1212" s="171" t="s">
        <v>2119</v>
      </c>
      <c r="D1212" s="171" t="s">
        <v>116</v>
      </c>
      <c r="E1212" s="171" t="s">
        <v>78</v>
      </c>
      <c r="F1212" s="171" t="s">
        <v>176</v>
      </c>
      <c r="G1212" s="171" t="s">
        <v>177</v>
      </c>
      <c r="H1212" s="176">
        <v>1</v>
      </c>
      <c r="I1212" s="177">
        <v>0</v>
      </c>
      <c r="J1212" s="175">
        <v>46097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-5.32</v>
      </c>
    </row>
    <row r="1213" spans="1:16" ht="19.5" hidden="1" customHeight="1">
      <c r="A1213" s="171" t="s">
        <v>3666</v>
      </c>
      <c r="B1213" s="175">
        <v>46108</v>
      </c>
      <c r="C1213" s="171" t="s">
        <v>110</v>
      </c>
      <c r="D1213" s="171" t="s">
        <v>117</v>
      </c>
      <c r="E1213" s="171" t="s">
        <v>38</v>
      </c>
      <c r="F1213" s="171" t="s">
        <v>111</v>
      </c>
      <c r="G1213" s="171" t="s">
        <v>112</v>
      </c>
      <c r="H1213" s="176">
        <v>1</v>
      </c>
      <c r="I1213" s="177">
        <v>0</v>
      </c>
      <c r="J1213" s="175">
        <v>46097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3666</v>
      </c>
      <c r="B1214" s="175">
        <v>46108</v>
      </c>
      <c r="C1214" s="171" t="s">
        <v>110</v>
      </c>
      <c r="D1214" s="171" t="s">
        <v>118</v>
      </c>
      <c r="E1214" s="171" t="s">
        <v>38</v>
      </c>
      <c r="F1214" s="171" t="s">
        <v>111</v>
      </c>
      <c r="G1214" s="171" t="s">
        <v>112</v>
      </c>
      <c r="H1214" s="176">
        <v>1</v>
      </c>
      <c r="I1214" s="177">
        <v>0</v>
      </c>
      <c r="J1214" s="175">
        <v>46097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3666</v>
      </c>
      <c r="B1215" s="175">
        <v>46108</v>
      </c>
      <c r="C1215" s="171" t="s">
        <v>2119</v>
      </c>
      <c r="D1215" s="171" t="s">
        <v>119</v>
      </c>
      <c r="E1215" s="171" t="s">
        <v>38</v>
      </c>
      <c r="F1215" s="171" t="s">
        <v>111</v>
      </c>
      <c r="G1215" s="171" t="s">
        <v>112</v>
      </c>
      <c r="H1215" s="176">
        <v>1</v>
      </c>
      <c r="I1215" s="177">
        <v>0</v>
      </c>
      <c r="J1215" s="175">
        <v>46097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3666</v>
      </c>
      <c r="B1216" s="175">
        <v>46108</v>
      </c>
      <c r="C1216" s="171" t="s">
        <v>110</v>
      </c>
      <c r="D1216" s="171" t="s">
        <v>24</v>
      </c>
      <c r="E1216" s="171" t="s">
        <v>38</v>
      </c>
      <c r="F1216" s="171" t="s">
        <v>111</v>
      </c>
      <c r="G1216" s="171" t="s">
        <v>112</v>
      </c>
      <c r="H1216" s="176">
        <v>1</v>
      </c>
      <c r="I1216" s="177">
        <v>0</v>
      </c>
      <c r="J1216" s="175">
        <v>46097</v>
      </c>
      <c r="K1216" s="171" t="s">
        <v>113</v>
      </c>
      <c r="L1216" s="171" t="s">
        <v>114</v>
      </c>
      <c r="M1216" s="178">
        <v>0</v>
      </c>
      <c r="N1216" s="176"/>
      <c r="O1216" s="176">
        <v>39</v>
      </c>
      <c r="P1216" s="179">
        <v>-46.77</v>
      </c>
    </row>
    <row r="1217" spans="1:16" ht="19.5" hidden="1" customHeight="1">
      <c r="A1217" s="171" t="s">
        <v>3666</v>
      </c>
      <c r="B1217" s="175">
        <v>46108</v>
      </c>
      <c r="C1217" s="171" t="s">
        <v>2119</v>
      </c>
      <c r="D1217" s="171" t="s">
        <v>116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46097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-8.58</v>
      </c>
    </row>
    <row r="1218" spans="1:16" ht="19.5" hidden="1" customHeight="1">
      <c r="A1218" s="171" t="s">
        <v>3667</v>
      </c>
      <c r="B1218" s="175">
        <v>46108</v>
      </c>
      <c r="C1218" s="171" t="s">
        <v>110</v>
      </c>
      <c r="D1218" s="171" t="s">
        <v>117</v>
      </c>
      <c r="E1218" s="171" t="s">
        <v>41</v>
      </c>
      <c r="F1218" s="171" t="s">
        <v>138</v>
      </c>
      <c r="G1218" s="171" t="s">
        <v>112</v>
      </c>
      <c r="H1218" s="176">
        <v>1</v>
      </c>
      <c r="I1218" s="177">
        <v>0</v>
      </c>
      <c r="J1218" s="175">
        <v>46105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0</v>
      </c>
    </row>
    <row r="1219" spans="1:16" ht="19.5" hidden="1" customHeight="1">
      <c r="A1219" s="171" t="s">
        <v>3667</v>
      </c>
      <c r="B1219" s="175">
        <v>46108</v>
      </c>
      <c r="C1219" s="171" t="s">
        <v>110</v>
      </c>
      <c r="D1219" s="171" t="s">
        <v>118</v>
      </c>
      <c r="E1219" s="171" t="s">
        <v>41</v>
      </c>
      <c r="F1219" s="171" t="s">
        <v>138</v>
      </c>
      <c r="G1219" s="171" t="s">
        <v>112</v>
      </c>
      <c r="H1219" s="176">
        <v>1</v>
      </c>
      <c r="I1219" s="177">
        <v>0</v>
      </c>
      <c r="J1219" s="175">
        <v>46105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-46.77</v>
      </c>
    </row>
    <row r="1220" spans="1:16" ht="19.5" hidden="1" customHeight="1">
      <c r="A1220" s="171" t="s">
        <v>3667</v>
      </c>
      <c r="B1220" s="175">
        <v>46108</v>
      </c>
      <c r="C1220" s="171" t="s">
        <v>2119</v>
      </c>
      <c r="D1220" s="171" t="s">
        <v>119</v>
      </c>
      <c r="E1220" s="171" t="s">
        <v>41</v>
      </c>
      <c r="F1220" s="171" t="s">
        <v>138</v>
      </c>
      <c r="G1220" s="171" t="s">
        <v>112</v>
      </c>
      <c r="H1220" s="176">
        <v>1</v>
      </c>
      <c r="I1220" s="177">
        <v>0</v>
      </c>
      <c r="J1220" s="175">
        <v>46105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-15</v>
      </c>
    </row>
    <row r="1221" spans="1:16" ht="19.5" hidden="1" customHeight="1">
      <c r="A1221" s="171" t="s">
        <v>3668</v>
      </c>
      <c r="B1221" s="175">
        <v>46108</v>
      </c>
      <c r="C1221" s="171" t="s">
        <v>110</v>
      </c>
      <c r="D1221" s="171" t="s">
        <v>24</v>
      </c>
      <c r="E1221" s="171" t="s">
        <v>40</v>
      </c>
      <c r="F1221" s="171" t="s">
        <v>149</v>
      </c>
      <c r="G1221" s="171" t="s">
        <v>112</v>
      </c>
      <c r="H1221" s="176">
        <v>1</v>
      </c>
      <c r="I1221" s="177">
        <v>0</v>
      </c>
      <c r="J1221" s="175">
        <v>46103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3668</v>
      </c>
      <c r="B1222" s="175">
        <v>46108</v>
      </c>
      <c r="C1222" s="171" t="s">
        <v>2119</v>
      </c>
      <c r="D1222" s="171" t="s">
        <v>116</v>
      </c>
      <c r="E1222" s="171" t="s">
        <v>40</v>
      </c>
      <c r="F1222" s="171" t="s">
        <v>149</v>
      </c>
      <c r="G1222" s="171" t="s">
        <v>112</v>
      </c>
      <c r="H1222" s="176">
        <v>1</v>
      </c>
      <c r="I1222" s="177">
        <v>0</v>
      </c>
      <c r="J1222" s="175">
        <v>46103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-7.23</v>
      </c>
    </row>
    <row r="1223" spans="1:16" ht="19.5" hidden="1" customHeight="1">
      <c r="A1223" s="171" t="s">
        <v>3667</v>
      </c>
      <c r="B1223" s="175">
        <v>46108</v>
      </c>
      <c r="C1223" s="171" t="s">
        <v>110</v>
      </c>
      <c r="D1223" s="171" t="s">
        <v>24</v>
      </c>
      <c r="E1223" s="171" t="s">
        <v>41</v>
      </c>
      <c r="F1223" s="171" t="s">
        <v>138</v>
      </c>
      <c r="G1223" s="171" t="s">
        <v>112</v>
      </c>
      <c r="H1223" s="176">
        <v>1</v>
      </c>
      <c r="I1223" s="177">
        <v>0</v>
      </c>
      <c r="J1223" s="175">
        <v>46105</v>
      </c>
      <c r="K1223" s="171" t="s">
        <v>113</v>
      </c>
      <c r="L1223" s="171" t="s">
        <v>114</v>
      </c>
      <c r="M1223" s="178">
        <v>0</v>
      </c>
      <c r="N1223" s="176"/>
      <c r="O1223" s="176">
        <v>41</v>
      </c>
      <c r="P1223" s="179">
        <v>-46.77</v>
      </c>
    </row>
    <row r="1224" spans="1:16" ht="19.5" hidden="1" customHeight="1">
      <c r="A1224" s="171" t="s">
        <v>3667</v>
      </c>
      <c r="B1224" s="175">
        <v>46108</v>
      </c>
      <c r="C1224" s="171" t="s">
        <v>2119</v>
      </c>
      <c r="D1224" s="171" t="s">
        <v>116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46105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-6.65</v>
      </c>
    </row>
    <row r="1225" spans="1:16" ht="19.5" hidden="1" customHeight="1">
      <c r="A1225" s="171" t="s">
        <v>3669</v>
      </c>
      <c r="B1225" s="175">
        <v>46108</v>
      </c>
      <c r="C1225" s="171" t="s">
        <v>110</v>
      </c>
      <c r="D1225" s="171" t="s">
        <v>24</v>
      </c>
      <c r="E1225" s="171" t="s">
        <v>39</v>
      </c>
      <c r="F1225" s="171" t="s">
        <v>141</v>
      </c>
      <c r="G1225" s="171" t="s">
        <v>112</v>
      </c>
      <c r="H1225" s="176">
        <v>1</v>
      </c>
      <c r="I1225" s="177">
        <v>2750</v>
      </c>
      <c r="J1225" s="175">
        <v>46104</v>
      </c>
      <c r="K1225" s="171" t="s">
        <v>113</v>
      </c>
      <c r="L1225" s="171" t="s">
        <v>114</v>
      </c>
      <c r="M1225" s="178">
        <v>0.43</v>
      </c>
      <c r="N1225" s="176"/>
      <c r="O1225" s="176">
        <v>41</v>
      </c>
      <c r="P1225" s="179">
        <v>-146.28</v>
      </c>
    </row>
    <row r="1226" spans="1:16" ht="19.5" hidden="1" customHeight="1">
      <c r="A1226" s="171" t="s">
        <v>3669</v>
      </c>
      <c r="B1226" s="175">
        <v>46108</v>
      </c>
      <c r="C1226" s="171" t="s">
        <v>127</v>
      </c>
      <c r="D1226" s="171" t="s">
        <v>128</v>
      </c>
      <c r="E1226" s="171" t="s">
        <v>39</v>
      </c>
      <c r="F1226" s="171" t="s">
        <v>141</v>
      </c>
      <c r="G1226" s="171" t="s">
        <v>112</v>
      </c>
      <c r="H1226" s="176">
        <v>1</v>
      </c>
      <c r="I1226" s="177">
        <v>2750</v>
      </c>
      <c r="J1226" s="175">
        <v>46104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1688.57</v>
      </c>
    </row>
    <row r="1227" spans="1:16" ht="19.5" hidden="1" customHeight="1">
      <c r="A1227" s="171" t="s">
        <v>3669</v>
      </c>
      <c r="B1227" s="175">
        <v>46108</v>
      </c>
      <c r="C1227" s="171" t="s">
        <v>127</v>
      </c>
      <c r="D1227" s="171" t="s">
        <v>129</v>
      </c>
      <c r="E1227" s="171" t="s">
        <v>39</v>
      </c>
      <c r="F1227" s="171" t="s">
        <v>141</v>
      </c>
      <c r="G1227" s="171" t="s">
        <v>112</v>
      </c>
      <c r="H1227" s="176">
        <v>1</v>
      </c>
      <c r="I1227" s="177">
        <v>2750</v>
      </c>
      <c r="J1227" s="175">
        <v>46104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0</v>
      </c>
    </row>
    <row r="1228" spans="1:16" ht="19.5" hidden="1" customHeight="1">
      <c r="A1228" s="171" t="s">
        <v>3669</v>
      </c>
      <c r="B1228" s="175">
        <v>46108</v>
      </c>
      <c r="C1228" s="171" t="s">
        <v>127</v>
      </c>
      <c r="D1228" s="171" t="s">
        <v>130</v>
      </c>
      <c r="E1228" s="171" t="s">
        <v>39</v>
      </c>
      <c r="F1228" s="171" t="s">
        <v>141</v>
      </c>
      <c r="G1228" s="171" t="s">
        <v>112</v>
      </c>
      <c r="H1228" s="176">
        <v>1</v>
      </c>
      <c r="I1228" s="177">
        <v>2750</v>
      </c>
      <c r="J1228" s="175">
        <v>46104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1061.43</v>
      </c>
    </row>
    <row r="1229" spans="1:16" ht="19.5" hidden="1" customHeight="1">
      <c r="A1229" s="171" t="s">
        <v>3669</v>
      </c>
      <c r="B1229" s="175">
        <v>46108</v>
      </c>
      <c r="C1229" s="171" t="s">
        <v>131</v>
      </c>
      <c r="D1229" s="171" t="s">
        <v>132</v>
      </c>
      <c r="E1229" s="171" t="s">
        <v>39</v>
      </c>
      <c r="F1229" s="171" t="s">
        <v>141</v>
      </c>
      <c r="G1229" s="171" t="s">
        <v>112</v>
      </c>
      <c r="H1229" s="176">
        <v>1</v>
      </c>
      <c r="I1229" s="177">
        <v>2750</v>
      </c>
      <c r="J1229" s="175">
        <v>46104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-1182.5</v>
      </c>
    </row>
    <row r="1230" spans="1:16" ht="19.5" hidden="1" customHeight="1">
      <c r="A1230" s="171" t="s">
        <v>3669</v>
      </c>
      <c r="B1230" s="175">
        <v>46108</v>
      </c>
      <c r="C1230" s="171" t="s">
        <v>2119</v>
      </c>
      <c r="D1230" s="171" t="s">
        <v>116</v>
      </c>
      <c r="E1230" s="171" t="s">
        <v>39</v>
      </c>
      <c r="F1230" s="171" t="s">
        <v>141</v>
      </c>
      <c r="G1230" s="171" t="s">
        <v>112</v>
      </c>
      <c r="H1230" s="176">
        <v>1</v>
      </c>
      <c r="I1230" s="177">
        <v>2750</v>
      </c>
      <c r="J1230" s="175">
        <v>46104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-9.5299999999999994</v>
      </c>
    </row>
    <row r="1231" spans="1:16" ht="19.5" hidden="1" customHeight="1">
      <c r="A1231" s="171" t="s">
        <v>3668</v>
      </c>
      <c r="B1231" s="175">
        <v>46108</v>
      </c>
      <c r="C1231" s="171" t="s">
        <v>110</v>
      </c>
      <c r="D1231" s="171" t="s">
        <v>117</v>
      </c>
      <c r="E1231" s="171" t="s">
        <v>40</v>
      </c>
      <c r="F1231" s="171" t="s">
        <v>149</v>
      </c>
      <c r="G1231" s="171" t="s">
        <v>112</v>
      </c>
      <c r="H1231" s="176">
        <v>1</v>
      </c>
      <c r="I1231" s="177">
        <v>0</v>
      </c>
      <c r="J1231" s="175">
        <v>46103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0</v>
      </c>
    </row>
    <row r="1232" spans="1:16" ht="19.5" hidden="1" customHeight="1">
      <c r="A1232" s="171" t="s">
        <v>3668</v>
      </c>
      <c r="B1232" s="175">
        <v>46108</v>
      </c>
      <c r="C1232" s="171" t="s">
        <v>110</v>
      </c>
      <c r="D1232" s="171" t="s">
        <v>118</v>
      </c>
      <c r="E1232" s="171" t="s">
        <v>40</v>
      </c>
      <c r="F1232" s="171" t="s">
        <v>149</v>
      </c>
      <c r="G1232" s="171" t="s">
        <v>112</v>
      </c>
      <c r="H1232" s="176">
        <v>1</v>
      </c>
      <c r="I1232" s="177">
        <v>0</v>
      </c>
      <c r="J1232" s="175">
        <v>46103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-46.77</v>
      </c>
    </row>
    <row r="1233" spans="1:16" ht="19.5" hidden="1" customHeight="1">
      <c r="A1233" s="171" t="s">
        <v>3668</v>
      </c>
      <c r="B1233" s="175">
        <v>46108</v>
      </c>
      <c r="C1233" s="171" t="s">
        <v>2119</v>
      </c>
      <c r="D1233" s="171" t="s">
        <v>119</v>
      </c>
      <c r="E1233" s="171" t="s">
        <v>40</v>
      </c>
      <c r="F1233" s="171" t="s">
        <v>149</v>
      </c>
      <c r="G1233" s="171" t="s">
        <v>112</v>
      </c>
      <c r="H1233" s="176">
        <v>1</v>
      </c>
      <c r="I1233" s="177">
        <v>0</v>
      </c>
      <c r="J1233" s="175">
        <v>46103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-15</v>
      </c>
    </row>
    <row r="1234" spans="1:16" ht="19.5" hidden="1" customHeight="1">
      <c r="A1234" s="171" t="s">
        <v>3669</v>
      </c>
      <c r="B1234" s="175">
        <v>46108</v>
      </c>
      <c r="C1234" s="171" t="s">
        <v>2119</v>
      </c>
      <c r="D1234" s="171" t="s">
        <v>135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0</v>
      </c>
      <c r="J1234" s="175">
        <v>46104</v>
      </c>
      <c r="K1234" s="171" t="s">
        <v>125</v>
      </c>
      <c r="L1234" s="171" t="s">
        <v>125</v>
      </c>
      <c r="M1234" s="178">
        <v>0</v>
      </c>
      <c r="N1234" s="176"/>
      <c r="O1234" s="176"/>
      <c r="P1234" s="179">
        <v>-21.44</v>
      </c>
    </row>
    <row r="1235" spans="1:16" ht="19.5" hidden="1" customHeight="1">
      <c r="A1235" s="171" t="s">
        <v>3670</v>
      </c>
      <c r="B1235" s="175">
        <v>46108</v>
      </c>
      <c r="C1235" s="171" t="s">
        <v>110</v>
      </c>
      <c r="D1235" s="171" t="s">
        <v>117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0</v>
      </c>
      <c r="J1235" s="175">
        <v>46103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3670</v>
      </c>
      <c r="B1236" s="175">
        <v>46108</v>
      </c>
      <c r="C1236" s="171" t="s">
        <v>110</v>
      </c>
      <c r="D1236" s="171" t="s">
        <v>118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0</v>
      </c>
      <c r="J1236" s="175">
        <v>46103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-46.77</v>
      </c>
    </row>
    <row r="1237" spans="1:16" ht="19.5" hidden="1" customHeight="1">
      <c r="A1237" s="171" t="s">
        <v>3670</v>
      </c>
      <c r="B1237" s="175">
        <v>46108</v>
      </c>
      <c r="C1237" s="171" t="s">
        <v>2119</v>
      </c>
      <c r="D1237" s="171" t="s">
        <v>119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0</v>
      </c>
      <c r="J1237" s="175">
        <v>46103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-15</v>
      </c>
    </row>
    <row r="1238" spans="1:16" ht="19.5" hidden="1" customHeight="1">
      <c r="A1238" s="171" t="s">
        <v>3670</v>
      </c>
      <c r="B1238" s="175">
        <v>46108</v>
      </c>
      <c r="C1238" s="171" t="s">
        <v>110</v>
      </c>
      <c r="D1238" s="171" t="s">
        <v>24</v>
      </c>
      <c r="E1238" s="171" t="s">
        <v>39</v>
      </c>
      <c r="F1238" s="171" t="s">
        <v>141</v>
      </c>
      <c r="G1238" s="171" t="s">
        <v>112</v>
      </c>
      <c r="H1238" s="176">
        <v>1</v>
      </c>
      <c r="I1238" s="177">
        <v>0</v>
      </c>
      <c r="J1238" s="175">
        <v>46103</v>
      </c>
      <c r="K1238" s="171" t="s">
        <v>113</v>
      </c>
      <c r="L1238" s="171" t="s">
        <v>114</v>
      </c>
      <c r="M1238" s="178">
        <v>0</v>
      </c>
      <c r="N1238" s="176"/>
      <c r="O1238" s="176">
        <v>41</v>
      </c>
      <c r="P1238" s="179">
        <v>-46.77</v>
      </c>
    </row>
    <row r="1239" spans="1:16" ht="19.5" hidden="1" customHeight="1">
      <c r="A1239" s="171" t="s">
        <v>3670</v>
      </c>
      <c r="B1239" s="175">
        <v>46108</v>
      </c>
      <c r="C1239" s="171" t="s">
        <v>2119</v>
      </c>
      <c r="D1239" s="171" t="s">
        <v>116</v>
      </c>
      <c r="E1239" s="171" t="s">
        <v>39</v>
      </c>
      <c r="F1239" s="171" t="s">
        <v>141</v>
      </c>
      <c r="G1239" s="171" t="s">
        <v>112</v>
      </c>
      <c r="H1239" s="176">
        <v>1</v>
      </c>
      <c r="I1239" s="177">
        <v>0</v>
      </c>
      <c r="J1239" s="175">
        <v>46103</v>
      </c>
      <c r="K1239" s="171" t="s">
        <v>113</v>
      </c>
      <c r="L1239" s="171" t="s">
        <v>114</v>
      </c>
      <c r="M1239" s="178">
        <v>0</v>
      </c>
      <c r="N1239" s="176"/>
      <c r="O1239" s="176"/>
      <c r="P1239" s="179">
        <v>-7.23</v>
      </c>
    </row>
    <row r="1240" spans="1:16" ht="19.5" hidden="1" customHeight="1">
      <c r="A1240" s="171" t="s">
        <v>3671</v>
      </c>
      <c r="B1240" s="175">
        <v>46108</v>
      </c>
      <c r="C1240" s="171" t="s">
        <v>110</v>
      </c>
      <c r="D1240" s="171" t="s">
        <v>24</v>
      </c>
      <c r="E1240" s="171" t="s">
        <v>47</v>
      </c>
      <c r="F1240" s="171" t="s">
        <v>430</v>
      </c>
      <c r="G1240" s="171" t="s">
        <v>112</v>
      </c>
      <c r="H1240" s="176">
        <v>1</v>
      </c>
      <c r="I1240" s="177">
        <v>0</v>
      </c>
      <c r="J1240" s="175">
        <v>46099</v>
      </c>
      <c r="K1240" s="171" t="s">
        <v>113</v>
      </c>
      <c r="L1240" s="171" t="s">
        <v>114</v>
      </c>
      <c r="M1240" s="178">
        <v>0</v>
      </c>
      <c r="N1240" s="176"/>
      <c r="O1240" s="176">
        <v>40</v>
      </c>
      <c r="P1240" s="179">
        <v>-46.77</v>
      </c>
    </row>
    <row r="1241" spans="1:16" ht="19.5" hidden="1" customHeight="1">
      <c r="A1241" s="171" t="s">
        <v>3671</v>
      </c>
      <c r="B1241" s="175">
        <v>46108</v>
      </c>
      <c r="C1241" s="171" t="s">
        <v>2119</v>
      </c>
      <c r="D1241" s="171" t="s">
        <v>116</v>
      </c>
      <c r="E1241" s="171" t="s">
        <v>47</v>
      </c>
      <c r="F1241" s="171" t="s">
        <v>430</v>
      </c>
      <c r="G1241" s="171" t="s">
        <v>112</v>
      </c>
      <c r="H1241" s="176">
        <v>1</v>
      </c>
      <c r="I1241" s="177">
        <v>0</v>
      </c>
      <c r="J1241" s="175">
        <v>46099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-5.37</v>
      </c>
    </row>
    <row r="1242" spans="1:16" ht="19.5" hidden="1" customHeight="1">
      <c r="A1242" s="171" t="s">
        <v>3672</v>
      </c>
      <c r="B1242" s="175">
        <v>46108</v>
      </c>
      <c r="C1242" s="171" t="s">
        <v>110</v>
      </c>
      <c r="D1242" s="171" t="s">
        <v>117</v>
      </c>
      <c r="E1242" s="171" t="s">
        <v>51</v>
      </c>
      <c r="F1242" s="171" t="s">
        <v>227</v>
      </c>
      <c r="G1242" s="171" t="s">
        <v>112</v>
      </c>
      <c r="H1242" s="176">
        <v>1</v>
      </c>
      <c r="I1242" s="177">
        <v>0</v>
      </c>
      <c r="J1242" s="175">
        <v>46099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3672</v>
      </c>
      <c r="B1243" s="175">
        <v>46108</v>
      </c>
      <c r="C1243" s="171" t="s">
        <v>110</v>
      </c>
      <c r="D1243" s="171" t="s">
        <v>118</v>
      </c>
      <c r="E1243" s="171" t="s">
        <v>51</v>
      </c>
      <c r="F1243" s="171" t="s">
        <v>227</v>
      </c>
      <c r="G1243" s="171" t="s">
        <v>112</v>
      </c>
      <c r="H1243" s="176">
        <v>1</v>
      </c>
      <c r="I1243" s="177">
        <v>0</v>
      </c>
      <c r="J1243" s="175">
        <v>46099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3672</v>
      </c>
      <c r="B1244" s="175">
        <v>46108</v>
      </c>
      <c r="C1244" s="171" t="s">
        <v>2119</v>
      </c>
      <c r="D1244" s="171" t="s">
        <v>119</v>
      </c>
      <c r="E1244" s="171" t="s">
        <v>51</v>
      </c>
      <c r="F1244" s="171" t="s">
        <v>227</v>
      </c>
      <c r="G1244" s="171" t="s">
        <v>112</v>
      </c>
      <c r="H1244" s="176">
        <v>1</v>
      </c>
      <c r="I1244" s="177">
        <v>0</v>
      </c>
      <c r="J1244" s="175">
        <v>46099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3671</v>
      </c>
      <c r="B1245" s="175">
        <v>46108</v>
      </c>
      <c r="C1245" s="171" t="s">
        <v>110</v>
      </c>
      <c r="D1245" s="171" t="s">
        <v>117</v>
      </c>
      <c r="E1245" s="171" t="s">
        <v>47</v>
      </c>
      <c r="F1245" s="171" t="s">
        <v>430</v>
      </c>
      <c r="G1245" s="171" t="s">
        <v>112</v>
      </c>
      <c r="H1245" s="176">
        <v>1</v>
      </c>
      <c r="I1245" s="177">
        <v>0</v>
      </c>
      <c r="J1245" s="175">
        <v>46099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0</v>
      </c>
    </row>
    <row r="1246" spans="1:16" ht="19.5" hidden="1" customHeight="1">
      <c r="A1246" s="171" t="s">
        <v>3671</v>
      </c>
      <c r="B1246" s="175">
        <v>46108</v>
      </c>
      <c r="C1246" s="171" t="s">
        <v>110</v>
      </c>
      <c r="D1246" s="171" t="s">
        <v>118</v>
      </c>
      <c r="E1246" s="171" t="s">
        <v>47</v>
      </c>
      <c r="F1246" s="171" t="s">
        <v>430</v>
      </c>
      <c r="G1246" s="171" t="s">
        <v>112</v>
      </c>
      <c r="H1246" s="176">
        <v>1</v>
      </c>
      <c r="I1246" s="177">
        <v>0</v>
      </c>
      <c r="J1246" s="175">
        <v>46099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-46.77</v>
      </c>
    </row>
    <row r="1247" spans="1:16" ht="19.5" hidden="1" customHeight="1">
      <c r="A1247" s="171" t="s">
        <v>3671</v>
      </c>
      <c r="B1247" s="175">
        <v>46108</v>
      </c>
      <c r="C1247" s="171" t="s">
        <v>2119</v>
      </c>
      <c r="D1247" s="171" t="s">
        <v>119</v>
      </c>
      <c r="E1247" s="171" t="s">
        <v>47</v>
      </c>
      <c r="F1247" s="171" t="s">
        <v>430</v>
      </c>
      <c r="G1247" s="171" t="s">
        <v>112</v>
      </c>
      <c r="H1247" s="176">
        <v>1</v>
      </c>
      <c r="I1247" s="177">
        <v>0</v>
      </c>
      <c r="J1247" s="175">
        <v>46099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-15</v>
      </c>
    </row>
    <row r="1248" spans="1:16" ht="19.5" hidden="1" customHeight="1">
      <c r="A1248" s="171" t="s">
        <v>3672</v>
      </c>
      <c r="B1248" s="175">
        <v>46108</v>
      </c>
      <c r="C1248" s="171" t="s">
        <v>110</v>
      </c>
      <c r="D1248" s="171" t="s">
        <v>24</v>
      </c>
      <c r="E1248" s="171" t="s">
        <v>51</v>
      </c>
      <c r="F1248" s="171" t="s">
        <v>227</v>
      </c>
      <c r="G1248" s="171" t="s">
        <v>112</v>
      </c>
      <c r="H1248" s="176">
        <v>1</v>
      </c>
      <c r="I1248" s="177">
        <v>0</v>
      </c>
      <c r="J1248" s="175">
        <v>46099</v>
      </c>
      <c r="K1248" s="171" t="s">
        <v>113</v>
      </c>
      <c r="L1248" s="171" t="s">
        <v>114</v>
      </c>
      <c r="M1248" s="178">
        <v>0</v>
      </c>
      <c r="N1248" s="176"/>
      <c r="O1248" s="176">
        <v>40</v>
      </c>
      <c r="P1248" s="179">
        <v>-46.77</v>
      </c>
    </row>
    <row r="1249" spans="1:16" ht="19.5" hidden="1" customHeight="1">
      <c r="A1249" s="171" t="s">
        <v>3672</v>
      </c>
      <c r="B1249" s="175">
        <v>46108</v>
      </c>
      <c r="C1249" s="171" t="s">
        <v>2119</v>
      </c>
      <c r="D1249" s="171" t="s">
        <v>116</v>
      </c>
      <c r="E1249" s="171" t="s">
        <v>51</v>
      </c>
      <c r="F1249" s="171" t="s">
        <v>227</v>
      </c>
      <c r="G1249" s="171" t="s">
        <v>112</v>
      </c>
      <c r="H1249" s="176">
        <v>1</v>
      </c>
      <c r="I1249" s="177">
        <v>0</v>
      </c>
      <c r="J1249" s="175">
        <v>46099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-7.64</v>
      </c>
    </row>
    <row r="1250" spans="1:16" ht="19.5" hidden="1" customHeight="1">
      <c r="A1250" s="171" t="s">
        <v>3673</v>
      </c>
      <c r="B1250" s="175">
        <v>46108</v>
      </c>
      <c r="C1250" s="171" t="s">
        <v>110</v>
      </c>
      <c r="D1250" s="171" t="s">
        <v>24</v>
      </c>
      <c r="E1250" s="171" t="s">
        <v>79</v>
      </c>
      <c r="F1250" s="171" t="s">
        <v>441</v>
      </c>
      <c r="G1250" s="171" t="s">
        <v>177</v>
      </c>
      <c r="H1250" s="176">
        <v>1</v>
      </c>
      <c r="I1250" s="177">
        <v>3610</v>
      </c>
      <c r="J1250" s="175">
        <v>46103</v>
      </c>
      <c r="K1250" s="171" t="s">
        <v>113</v>
      </c>
      <c r="L1250" s="171" t="s">
        <v>114</v>
      </c>
      <c r="M1250" s="178">
        <v>0.43</v>
      </c>
      <c r="N1250" s="176"/>
      <c r="O1250" s="176">
        <v>41</v>
      </c>
      <c r="P1250" s="179">
        <v>-185.16</v>
      </c>
    </row>
    <row r="1251" spans="1:16" ht="19.5" hidden="1" customHeight="1">
      <c r="A1251" s="171" t="s">
        <v>3673</v>
      </c>
      <c r="B1251" s="175">
        <v>46108</v>
      </c>
      <c r="C1251" s="171" t="s">
        <v>127</v>
      </c>
      <c r="D1251" s="171" t="s">
        <v>128</v>
      </c>
      <c r="E1251" s="171" t="s">
        <v>79</v>
      </c>
      <c r="F1251" s="171" t="s">
        <v>441</v>
      </c>
      <c r="G1251" s="171" t="s">
        <v>177</v>
      </c>
      <c r="H1251" s="176">
        <v>1</v>
      </c>
      <c r="I1251" s="177">
        <v>3610</v>
      </c>
      <c r="J1251" s="175">
        <v>46103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1255.7</v>
      </c>
    </row>
    <row r="1252" spans="1:16" ht="19.5" hidden="1" customHeight="1">
      <c r="A1252" s="171" t="s">
        <v>3673</v>
      </c>
      <c r="B1252" s="175">
        <v>46108</v>
      </c>
      <c r="C1252" s="171" t="s">
        <v>127</v>
      </c>
      <c r="D1252" s="171" t="s">
        <v>129</v>
      </c>
      <c r="E1252" s="171" t="s">
        <v>79</v>
      </c>
      <c r="F1252" s="171" t="s">
        <v>441</v>
      </c>
      <c r="G1252" s="171" t="s">
        <v>177</v>
      </c>
      <c r="H1252" s="176">
        <v>1</v>
      </c>
      <c r="I1252" s="177">
        <v>3610</v>
      </c>
      <c r="J1252" s="175">
        <v>46103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12.56</v>
      </c>
    </row>
    <row r="1253" spans="1:16" ht="19.5" hidden="1" customHeight="1">
      <c r="A1253" s="171" t="s">
        <v>3673</v>
      </c>
      <c r="B1253" s="175">
        <v>46108</v>
      </c>
      <c r="C1253" s="171" t="s">
        <v>127</v>
      </c>
      <c r="D1253" s="171" t="s">
        <v>130</v>
      </c>
      <c r="E1253" s="171" t="s">
        <v>79</v>
      </c>
      <c r="F1253" s="171" t="s">
        <v>441</v>
      </c>
      <c r="G1253" s="171" t="s">
        <v>177</v>
      </c>
      <c r="H1253" s="176">
        <v>1</v>
      </c>
      <c r="I1253" s="177">
        <v>3610</v>
      </c>
      <c r="J1253" s="175">
        <v>46103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2341.7399999999998</v>
      </c>
    </row>
    <row r="1254" spans="1:16" ht="19.5" hidden="1" customHeight="1">
      <c r="A1254" s="171" t="s">
        <v>3673</v>
      </c>
      <c r="B1254" s="175">
        <v>46108</v>
      </c>
      <c r="C1254" s="171" t="s">
        <v>131</v>
      </c>
      <c r="D1254" s="171" t="s">
        <v>132</v>
      </c>
      <c r="E1254" s="171" t="s">
        <v>79</v>
      </c>
      <c r="F1254" s="171" t="s">
        <v>441</v>
      </c>
      <c r="G1254" s="171" t="s">
        <v>177</v>
      </c>
      <c r="H1254" s="176">
        <v>1</v>
      </c>
      <c r="I1254" s="177">
        <v>3610</v>
      </c>
      <c r="J1254" s="175">
        <v>46103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-1552.3</v>
      </c>
    </row>
    <row r="1255" spans="1:16" ht="19.5" hidden="1" customHeight="1">
      <c r="A1255" s="171" t="s">
        <v>3673</v>
      </c>
      <c r="B1255" s="175">
        <v>46108</v>
      </c>
      <c r="C1255" s="171" t="s">
        <v>2119</v>
      </c>
      <c r="D1255" s="171" t="s">
        <v>116</v>
      </c>
      <c r="E1255" s="171" t="s">
        <v>79</v>
      </c>
      <c r="F1255" s="171" t="s">
        <v>441</v>
      </c>
      <c r="G1255" s="171" t="s">
        <v>177</v>
      </c>
      <c r="H1255" s="176">
        <v>1</v>
      </c>
      <c r="I1255" s="177">
        <v>3610</v>
      </c>
      <c r="J1255" s="175">
        <v>46103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-7.05</v>
      </c>
    </row>
    <row r="1256" spans="1:16" ht="19.5" hidden="1" customHeight="1">
      <c r="A1256" s="171" t="s">
        <v>3673</v>
      </c>
      <c r="B1256" s="175">
        <v>46108</v>
      </c>
      <c r="C1256" s="171" t="s">
        <v>2119</v>
      </c>
      <c r="D1256" s="171" t="s">
        <v>135</v>
      </c>
      <c r="E1256" s="171" t="s">
        <v>79</v>
      </c>
      <c r="F1256" s="171" t="s">
        <v>441</v>
      </c>
      <c r="G1256" s="171" t="s">
        <v>177</v>
      </c>
      <c r="H1256" s="176">
        <v>1</v>
      </c>
      <c r="I1256" s="177">
        <v>0</v>
      </c>
      <c r="J1256" s="175">
        <v>46103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-23.86</v>
      </c>
    </row>
    <row r="1257" spans="1:16" ht="19.5" hidden="1" customHeight="1">
      <c r="A1257" s="171" t="s">
        <v>3674</v>
      </c>
      <c r="B1257" s="175">
        <v>46108</v>
      </c>
      <c r="C1257" s="171" t="s">
        <v>110</v>
      </c>
      <c r="D1257" s="171" t="s">
        <v>24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2750</v>
      </c>
      <c r="J1257" s="175">
        <v>46105</v>
      </c>
      <c r="K1257" s="171" t="s">
        <v>113</v>
      </c>
      <c r="L1257" s="171" t="s">
        <v>114</v>
      </c>
      <c r="M1257" s="178">
        <v>0.43</v>
      </c>
      <c r="N1257" s="176"/>
      <c r="O1257" s="176">
        <v>41</v>
      </c>
      <c r="P1257" s="179">
        <v>-146.28</v>
      </c>
    </row>
    <row r="1258" spans="1:16" ht="19.5" hidden="1" customHeight="1">
      <c r="A1258" s="171" t="s">
        <v>3674</v>
      </c>
      <c r="B1258" s="175">
        <v>46108</v>
      </c>
      <c r="C1258" s="171" t="s">
        <v>127</v>
      </c>
      <c r="D1258" s="171" t="s">
        <v>128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2750</v>
      </c>
      <c r="J1258" s="175">
        <v>46105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1342.86</v>
      </c>
    </row>
    <row r="1259" spans="1:16" ht="19.5" hidden="1" customHeight="1">
      <c r="A1259" s="171" t="s">
        <v>3674</v>
      </c>
      <c r="B1259" s="175">
        <v>46108</v>
      </c>
      <c r="C1259" s="171" t="s">
        <v>127</v>
      </c>
      <c r="D1259" s="171" t="s">
        <v>129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2750</v>
      </c>
      <c r="J1259" s="175">
        <v>46105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13.43</v>
      </c>
    </row>
    <row r="1260" spans="1:16" ht="19.5" hidden="1" customHeight="1">
      <c r="A1260" s="171" t="s">
        <v>3674</v>
      </c>
      <c r="B1260" s="175">
        <v>46108</v>
      </c>
      <c r="C1260" s="171" t="s">
        <v>127</v>
      </c>
      <c r="D1260" s="171" t="s">
        <v>130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2750</v>
      </c>
      <c r="J1260" s="175">
        <v>46105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1393.71</v>
      </c>
    </row>
    <row r="1261" spans="1:16" ht="19.5" hidden="1" customHeight="1">
      <c r="A1261" s="171" t="s">
        <v>3674</v>
      </c>
      <c r="B1261" s="175">
        <v>46108</v>
      </c>
      <c r="C1261" s="171" t="s">
        <v>131</v>
      </c>
      <c r="D1261" s="171" t="s">
        <v>132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2750</v>
      </c>
      <c r="J1261" s="175">
        <v>46105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-1182.5</v>
      </c>
    </row>
    <row r="1262" spans="1:16" ht="19.5" hidden="1" customHeight="1">
      <c r="A1262" s="171" t="s">
        <v>3674</v>
      </c>
      <c r="B1262" s="175">
        <v>46108</v>
      </c>
      <c r="C1262" s="171" t="s">
        <v>2119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2750</v>
      </c>
      <c r="J1262" s="175">
        <v>46105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-5.39</v>
      </c>
    </row>
    <row r="1263" spans="1:16" ht="19.5" hidden="1" customHeight="1">
      <c r="A1263" s="171" t="s">
        <v>3675</v>
      </c>
      <c r="B1263" s="175">
        <v>46108</v>
      </c>
      <c r="C1263" s="171" t="s">
        <v>110</v>
      </c>
      <c r="D1263" s="171" t="s">
        <v>117</v>
      </c>
      <c r="E1263" s="171" t="s">
        <v>66</v>
      </c>
      <c r="F1263" s="171" t="s">
        <v>601</v>
      </c>
      <c r="G1263" s="171" t="s">
        <v>177</v>
      </c>
      <c r="H1263" s="176">
        <v>1</v>
      </c>
      <c r="I1263" s="177">
        <v>0</v>
      </c>
      <c r="J1263" s="175">
        <v>46098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0</v>
      </c>
    </row>
    <row r="1264" spans="1:16" ht="19.5" hidden="1" customHeight="1">
      <c r="A1264" s="171" t="s">
        <v>3675</v>
      </c>
      <c r="B1264" s="175">
        <v>46108</v>
      </c>
      <c r="C1264" s="171" t="s">
        <v>110</v>
      </c>
      <c r="D1264" s="171" t="s">
        <v>118</v>
      </c>
      <c r="E1264" s="171" t="s">
        <v>66</v>
      </c>
      <c r="F1264" s="171" t="s">
        <v>601</v>
      </c>
      <c r="G1264" s="171" t="s">
        <v>177</v>
      </c>
      <c r="H1264" s="176">
        <v>1</v>
      </c>
      <c r="I1264" s="177">
        <v>0</v>
      </c>
      <c r="J1264" s="175">
        <v>46098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-56.94</v>
      </c>
    </row>
    <row r="1265" spans="1:16" ht="19.5" hidden="1" customHeight="1">
      <c r="A1265" s="171" t="s">
        <v>3675</v>
      </c>
      <c r="B1265" s="175">
        <v>46108</v>
      </c>
      <c r="C1265" s="171" t="s">
        <v>2119</v>
      </c>
      <c r="D1265" s="171" t="s">
        <v>119</v>
      </c>
      <c r="E1265" s="171" t="s">
        <v>66</v>
      </c>
      <c r="F1265" s="171" t="s">
        <v>601</v>
      </c>
      <c r="G1265" s="171" t="s">
        <v>177</v>
      </c>
      <c r="H1265" s="176">
        <v>1</v>
      </c>
      <c r="I1265" s="177">
        <v>0</v>
      </c>
      <c r="J1265" s="175">
        <v>46098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-15</v>
      </c>
    </row>
    <row r="1266" spans="1:16" ht="19.5" hidden="1" customHeight="1">
      <c r="A1266" s="171" t="s">
        <v>3674</v>
      </c>
      <c r="B1266" s="175">
        <v>46108</v>
      </c>
      <c r="C1266" s="171" t="s">
        <v>2119</v>
      </c>
      <c r="D1266" s="171" t="s">
        <v>135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46105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-25.51</v>
      </c>
    </row>
    <row r="1267" spans="1:16" ht="19.5" hidden="1" customHeight="1">
      <c r="A1267" s="171" t="s">
        <v>3675</v>
      </c>
      <c r="B1267" s="175">
        <v>46108</v>
      </c>
      <c r="C1267" s="171" t="s">
        <v>110</v>
      </c>
      <c r="D1267" s="171" t="s">
        <v>24</v>
      </c>
      <c r="E1267" s="171" t="s">
        <v>66</v>
      </c>
      <c r="F1267" s="171" t="s">
        <v>601</v>
      </c>
      <c r="G1267" s="171" t="s">
        <v>177</v>
      </c>
      <c r="H1267" s="176">
        <v>1</v>
      </c>
      <c r="I1267" s="177">
        <v>0</v>
      </c>
      <c r="J1267" s="175">
        <v>46098</v>
      </c>
      <c r="K1267" s="171" t="s">
        <v>113</v>
      </c>
      <c r="L1267" s="171" t="s">
        <v>114</v>
      </c>
      <c r="M1267" s="178">
        <v>0</v>
      </c>
      <c r="N1267" s="176"/>
      <c r="O1267" s="176">
        <v>40</v>
      </c>
      <c r="P1267" s="179">
        <v>-56.94</v>
      </c>
    </row>
    <row r="1268" spans="1:16" ht="19.5" hidden="1" customHeight="1">
      <c r="A1268" s="171" t="s">
        <v>3675</v>
      </c>
      <c r="B1268" s="175">
        <v>46108</v>
      </c>
      <c r="C1268" s="171" t="s">
        <v>2119</v>
      </c>
      <c r="D1268" s="171" t="s">
        <v>116</v>
      </c>
      <c r="E1268" s="171" t="s">
        <v>66</v>
      </c>
      <c r="F1268" s="171" t="s">
        <v>601</v>
      </c>
      <c r="G1268" s="171" t="s">
        <v>177</v>
      </c>
      <c r="H1268" s="176">
        <v>1</v>
      </c>
      <c r="I1268" s="177">
        <v>0</v>
      </c>
      <c r="J1268" s="175">
        <v>46098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-7.51</v>
      </c>
    </row>
    <row r="1269" spans="1:16" ht="19.5" hidden="1" customHeight="1">
      <c r="A1269" s="171" t="s">
        <v>3676</v>
      </c>
      <c r="B1269" s="175">
        <v>46108</v>
      </c>
      <c r="C1269" s="171" t="s">
        <v>110</v>
      </c>
      <c r="D1269" s="171" t="s">
        <v>24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46099</v>
      </c>
      <c r="K1269" s="171" t="s">
        <v>113</v>
      </c>
      <c r="L1269" s="171" t="s">
        <v>114</v>
      </c>
      <c r="M1269" s="178">
        <v>0</v>
      </c>
      <c r="N1269" s="176"/>
      <c r="O1269" s="176">
        <v>40</v>
      </c>
      <c r="P1269" s="179">
        <v>-46.77</v>
      </c>
    </row>
    <row r="1270" spans="1:16" ht="19.5" hidden="1" customHeight="1">
      <c r="A1270" s="171" t="s">
        <v>3676</v>
      </c>
      <c r="B1270" s="175">
        <v>46108</v>
      </c>
      <c r="C1270" s="171" t="s">
        <v>2119</v>
      </c>
      <c r="D1270" s="171" t="s">
        <v>116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46099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-8.59</v>
      </c>
    </row>
    <row r="1271" spans="1:16" ht="19.5" hidden="1" customHeight="1">
      <c r="A1271" s="171" t="s">
        <v>3676</v>
      </c>
      <c r="B1271" s="175">
        <v>46108</v>
      </c>
      <c r="C1271" s="171" t="s">
        <v>110</v>
      </c>
      <c r="D1271" s="171" t="s">
        <v>117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0</v>
      </c>
      <c r="J1271" s="175">
        <v>46099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0</v>
      </c>
    </row>
    <row r="1272" spans="1:16" ht="19.5" hidden="1" customHeight="1">
      <c r="A1272" s="171" t="s">
        <v>3676</v>
      </c>
      <c r="B1272" s="175">
        <v>46108</v>
      </c>
      <c r="C1272" s="171" t="s">
        <v>110</v>
      </c>
      <c r="D1272" s="171" t="s">
        <v>118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0</v>
      </c>
      <c r="J1272" s="175">
        <v>46099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-46.77</v>
      </c>
    </row>
    <row r="1273" spans="1:16" ht="19.5" hidden="1" customHeight="1">
      <c r="A1273" s="171" t="s">
        <v>3676</v>
      </c>
      <c r="B1273" s="175">
        <v>46108</v>
      </c>
      <c r="C1273" s="171" t="s">
        <v>2119</v>
      </c>
      <c r="D1273" s="171" t="s">
        <v>119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0</v>
      </c>
      <c r="J1273" s="175">
        <v>46099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-15</v>
      </c>
    </row>
    <row r="1274" spans="1:16" ht="19.5" hidden="1" customHeight="1">
      <c r="A1274" s="171" t="s">
        <v>3677</v>
      </c>
      <c r="B1274" s="175">
        <v>46108</v>
      </c>
      <c r="C1274" s="171" t="s">
        <v>2119</v>
      </c>
      <c r="D1274" s="171" t="s">
        <v>135</v>
      </c>
      <c r="E1274" s="171" t="s">
        <v>44</v>
      </c>
      <c r="F1274" s="171" t="s">
        <v>213</v>
      </c>
      <c r="G1274" s="171" t="s">
        <v>214</v>
      </c>
      <c r="H1274" s="176">
        <v>1</v>
      </c>
      <c r="I1274" s="177">
        <v>0</v>
      </c>
      <c r="J1274" s="175">
        <v>46108</v>
      </c>
      <c r="K1274" s="171" t="s">
        <v>125</v>
      </c>
      <c r="L1274" s="171" t="s">
        <v>125</v>
      </c>
      <c r="M1274" s="178">
        <v>0</v>
      </c>
      <c r="N1274" s="176"/>
      <c r="O1274" s="176"/>
      <c r="P1274" s="179">
        <v>-20.34</v>
      </c>
    </row>
    <row r="1275" spans="1:16" ht="19.5" hidden="1" customHeight="1">
      <c r="A1275" s="171" t="s">
        <v>3248</v>
      </c>
      <c r="B1275" s="175">
        <v>46108</v>
      </c>
      <c r="C1275" s="171" t="s">
        <v>308</v>
      </c>
      <c r="D1275" s="171" t="s">
        <v>419</v>
      </c>
      <c r="E1275" s="171" t="s">
        <v>42</v>
      </c>
      <c r="F1275" s="171" t="s">
        <v>248</v>
      </c>
      <c r="G1275" s="171" t="s">
        <v>112</v>
      </c>
      <c r="H1275" s="176">
        <v>1</v>
      </c>
      <c r="I1275" s="177">
        <v>-2650</v>
      </c>
      <c r="J1275" s="175">
        <v>46098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-1360.8</v>
      </c>
    </row>
    <row r="1276" spans="1:16" ht="19.5" hidden="1" customHeight="1">
      <c r="A1276" s="171" t="s">
        <v>3248</v>
      </c>
      <c r="B1276" s="175">
        <v>46108</v>
      </c>
      <c r="C1276" s="171" t="s">
        <v>308</v>
      </c>
      <c r="D1276" s="171" t="s">
        <v>129</v>
      </c>
      <c r="E1276" s="171" t="s">
        <v>42</v>
      </c>
      <c r="F1276" s="171" t="s">
        <v>248</v>
      </c>
      <c r="G1276" s="171" t="s">
        <v>112</v>
      </c>
      <c r="H1276" s="176">
        <v>1</v>
      </c>
      <c r="I1276" s="177">
        <v>-2650</v>
      </c>
      <c r="J1276" s="175">
        <v>46098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3248</v>
      </c>
      <c r="B1277" s="175">
        <v>46108</v>
      </c>
      <c r="C1277" s="171" t="s">
        <v>308</v>
      </c>
      <c r="D1277" s="171" t="s">
        <v>130</v>
      </c>
      <c r="E1277" s="171" t="s">
        <v>42</v>
      </c>
      <c r="F1277" s="171" t="s">
        <v>248</v>
      </c>
      <c r="G1277" s="171" t="s">
        <v>112</v>
      </c>
      <c r="H1277" s="176">
        <v>1</v>
      </c>
      <c r="I1277" s="177">
        <v>-2650</v>
      </c>
      <c r="J1277" s="175">
        <v>46098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-1289.2</v>
      </c>
    </row>
    <row r="1278" spans="1:16" ht="19.5" hidden="1" customHeight="1">
      <c r="A1278" s="171" t="s">
        <v>3248</v>
      </c>
      <c r="B1278" s="175">
        <v>46108</v>
      </c>
      <c r="C1278" s="171" t="s">
        <v>131</v>
      </c>
      <c r="D1278" s="171" t="s">
        <v>420</v>
      </c>
      <c r="E1278" s="171" t="s">
        <v>42</v>
      </c>
      <c r="F1278" s="171" t="s">
        <v>248</v>
      </c>
      <c r="G1278" s="171" t="s">
        <v>112</v>
      </c>
      <c r="H1278" s="176">
        <v>1</v>
      </c>
      <c r="I1278" s="177">
        <v>-2650</v>
      </c>
      <c r="J1278" s="175">
        <v>46098</v>
      </c>
      <c r="K1278" s="171" t="s">
        <v>113</v>
      </c>
      <c r="L1278" s="171" t="s">
        <v>114</v>
      </c>
      <c r="M1278" s="178">
        <v>0.43</v>
      </c>
      <c r="N1278" s="176"/>
      <c r="O1278" s="176"/>
      <c r="P1278" s="179">
        <v>1139.5</v>
      </c>
    </row>
    <row r="1279" spans="1:16" ht="19.5" hidden="1" customHeight="1">
      <c r="A1279" s="171" t="s">
        <v>3078</v>
      </c>
      <c r="B1279" s="175">
        <v>46108</v>
      </c>
      <c r="C1279" s="171" t="s">
        <v>2119</v>
      </c>
      <c r="D1279" s="171" t="s">
        <v>135</v>
      </c>
      <c r="E1279" s="171" t="s">
        <v>42</v>
      </c>
      <c r="F1279" s="171" t="s">
        <v>248</v>
      </c>
      <c r="G1279" s="171" t="s">
        <v>112</v>
      </c>
      <c r="H1279" s="176">
        <v>1</v>
      </c>
      <c r="I1279" s="177">
        <v>0</v>
      </c>
      <c r="J1279" s="175">
        <v>46098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9.39</v>
      </c>
    </row>
    <row r="1280" spans="1:16" ht="19.5" hidden="1" customHeight="1">
      <c r="A1280" s="171" t="s">
        <v>3678</v>
      </c>
      <c r="B1280" s="175">
        <v>46108</v>
      </c>
      <c r="C1280" s="171" t="s">
        <v>110</v>
      </c>
      <c r="D1280" s="171" t="s">
        <v>24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2750</v>
      </c>
      <c r="J1280" s="175">
        <v>46102</v>
      </c>
      <c r="K1280" s="171" t="s">
        <v>113</v>
      </c>
      <c r="L1280" s="171" t="s">
        <v>114</v>
      </c>
      <c r="M1280" s="178">
        <v>0.43</v>
      </c>
      <c r="N1280" s="176"/>
      <c r="O1280" s="176">
        <v>40</v>
      </c>
      <c r="P1280" s="179">
        <v>-140.75</v>
      </c>
    </row>
    <row r="1281" spans="1:16" ht="19.5" hidden="1" customHeight="1">
      <c r="A1281" s="171" t="s">
        <v>3678</v>
      </c>
      <c r="B1281" s="175">
        <v>46108</v>
      </c>
      <c r="C1281" s="171" t="s">
        <v>127</v>
      </c>
      <c r="D1281" s="171" t="s">
        <v>128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46102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1407.62</v>
      </c>
    </row>
    <row r="1282" spans="1:16" ht="19.5" hidden="1" customHeight="1">
      <c r="A1282" s="171" t="s">
        <v>3678</v>
      </c>
      <c r="B1282" s="175">
        <v>46108</v>
      </c>
      <c r="C1282" s="171" t="s">
        <v>127</v>
      </c>
      <c r="D1282" s="171" t="s">
        <v>129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46102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0</v>
      </c>
    </row>
    <row r="1283" spans="1:16" ht="19.5" hidden="1" customHeight="1">
      <c r="A1283" s="171" t="s">
        <v>3678</v>
      </c>
      <c r="B1283" s="175">
        <v>46108</v>
      </c>
      <c r="C1283" s="171" t="s">
        <v>127</v>
      </c>
      <c r="D1283" s="171" t="s">
        <v>130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46102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1342.38</v>
      </c>
    </row>
    <row r="1284" spans="1:16" ht="19.5" hidden="1" customHeight="1">
      <c r="A1284" s="171" t="s">
        <v>3678</v>
      </c>
      <c r="B1284" s="175">
        <v>46108</v>
      </c>
      <c r="C1284" s="171" t="s">
        <v>131</v>
      </c>
      <c r="D1284" s="171" t="s">
        <v>132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46102</v>
      </c>
      <c r="K1284" s="171" t="s">
        <v>113</v>
      </c>
      <c r="L1284" s="171" t="s">
        <v>114</v>
      </c>
      <c r="M1284" s="178">
        <v>0.43</v>
      </c>
      <c r="N1284" s="176"/>
      <c r="O1284" s="176"/>
      <c r="P1284" s="179">
        <v>-1182.5</v>
      </c>
    </row>
    <row r="1285" spans="1:16" ht="19.5" hidden="1" customHeight="1">
      <c r="A1285" s="171" t="s">
        <v>3678</v>
      </c>
      <c r="B1285" s="175">
        <v>46108</v>
      </c>
      <c r="C1285" s="171" t="s">
        <v>2119</v>
      </c>
      <c r="D1285" s="171" t="s">
        <v>116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46102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-8.6199999999999992</v>
      </c>
    </row>
    <row r="1286" spans="1:16" ht="19.5" hidden="1" customHeight="1">
      <c r="A1286" s="171" t="s">
        <v>3678</v>
      </c>
      <c r="B1286" s="175">
        <v>46108</v>
      </c>
      <c r="C1286" s="171" t="s">
        <v>2119</v>
      </c>
      <c r="D1286" s="171" t="s">
        <v>135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0</v>
      </c>
      <c r="J1286" s="175">
        <v>46102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-7.74</v>
      </c>
    </row>
    <row r="1287" spans="1:16" ht="19.5" hidden="1" customHeight="1">
      <c r="A1287" s="171" t="s">
        <v>3679</v>
      </c>
      <c r="B1287" s="175">
        <v>46108</v>
      </c>
      <c r="C1287" s="171" t="s">
        <v>110</v>
      </c>
      <c r="D1287" s="171" t="s">
        <v>24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2750</v>
      </c>
      <c r="J1287" s="175">
        <v>46106</v>
      </c>
      <c r="K1287" s="171" t="s">
        <v>113</v>
      </c>
      <c r="L1287" s="171" t="s">
        <v>114</v>
      </c>
      <c r="M1287" s="178">
        <v>0.43</v>
      </c>
      <c r="N1287" s="176"/>
      <c r="O1287" s="176">
        <v>41</v>
      </c>
      <c r="P1287" s="179">
        <v>-146.28</v>
      </c>
    </row>
    <row r="1288" spans="1:16" ht="19.5" hidden="1" customHeight="1">
      <c r="A1288" s="171" t="s">
        <v>3679</v>
      </c>
      <c r="B1288" s="175">
        <v>46108</v>
      </c>
      <c r="C1288" s="171" t="s">
        <v>127</v>
      </c>
      <c r="D1288" s="171" t="s">
        <v>128</v>
      </c>
      <c r="E1288" s="171" t="s">
        <v>38</v>
      </c>
      <c r="F1288" s="171" t="s">
        <v>111</v>
      </c>
      <c r="G1288" s="171" t="s">
        <v>112</v>
      </c>
      <c r="H1288" s="176">
        <v>1</v>
      </c>
      <c r="I1288" s="177">
        <v>2750</v>
      </c>
      <c r="J1288" s="175">
        <v>46106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1247.3800000000001</v>
      </c>
    </row>
    <row r="1289" spans="1:16" ht="19.5" hidden="1" customHeight="1">
      <c r="A1289" s="171" t="s">
        <v>3679</v>
      </c>
      <c r="B1289" s="175">
        <v>46108</v>
      </c>
      <c r="C1289" s="171" t="s">
        <v>127</v>
      </c>
      <c r="D1289" s="171" t="s">
        <v>129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2750</v>
      </c>
      <c r="J1289" s="175">
        <v>46106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12.47</v>
      </c>
    </row>
    <row r="1290" spans="1:16" ht="19.5" hidden="1" customHeight="1">
      <c r="A1290" s="171" t="s">
        <v>3679</v>
      </c>
      <c r="B1290" s="175">
        <v>46108</v>
      </c>
      <c r="C1290" s="171" t="s">
        <v>127</v>
      </c>
      <c r="D1290" s="171" t="s">
        <v>130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2750</v>
      </c>
      <c r="J1290" s="175">
        <v>46106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1490.15</v>
      </c>
    </row>
    <row r="1291" spans="1:16" ht="19.5" hidden="1" customHeight="1">
      <c r="A1291" s="171" t="s">
        <v>3679</v>
      </c>
      <c r="B1291" s="175">
        <v>46108</v>
      </c>
      <c r="C1291" s="171" t="s">
        <v>131</v>
      </c>
      <c r="D1291" s="171" t="s">
        <v>132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2750</v>
      </c>
      <c r="J1291" s="175">
        <v>46106</v>
      </c>
      <c r="K1291" s="171" t="s">
        <v>113</v>
      </c>
      <c r="L1291" s="171" t="s">
        <v>114</v>
      </c>
      <c r="M1291" s="178">
        <v>0.43</v>
      </c>
      <c r="N1291" s="176"/>
      <c r="O1291" s="176"/>
      <c r="P1291" s="179">
        <v>-1182.5</v>
      </c>
    </row>
    <row r="1292" spans="1:16" ht="19.5" hidden="1" customHeight="1">
      <c r="A1292" s="171" t="s">
        <v>3679</v>
      </c>
      <c r="B1292" s="175">
        <v>46108</v>
      </c>
      <c r="C1292" s="171" t="s">
        <v>2119</v>
      </c>
      <c r="D1292" s="171" t="s">
        <v>116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2750</v>
      </c>
      <c r="J1292" s="175">
        <v>46106</v>
      </c>
      <c r="K1292" s="171" t="s">
        <v>113</v>
      </c>
      <c r="L1292" s="171" t="s">
        <v>114</v>
      </c>
      <c r="M1292" s="178">
        <v>0.43</v>
      </c>
      <c r="N1292" s="176"/>
      <c r="O1292" s="176"/>
      <c r="P1292" s="179">
        <v>-4.6900000000000004</v>
      </c>
    </row>
    <row r="1293" spans="1:16" ht="19.5" hidden="1" customHeight="1">
      <c r="A1293" s="171" t="s">
        <v>3680</v>
      </c>
      <c r="B1293" s="175">
        <v>46108</v>
      </c>
      <c r="C1293" s="171" t="s">
        <v>110</v>
      </c>
      <c r="D1293" s="171" t="s">
        <v>24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2750</v>
      </c>
      <c r="J1293" s="175">
        <v>46106</v>
      </c>
      <c r="K1293" s="171" t="s">
        <v>113</v>
      </c>
      <c r="L1293" s="171" t="s">
        <v>114</v>
      </c>
      <c r="M1293" s="178">
        <v>0.43</v>
      </c>
      <c r="N1293" s="176"/>
      <c r="O1293" s="176">
        <v>41</v>
      </c>
      <c r="P1293" s="179">
        <v>-146.28</v>
      </c>
    </row>
    <row r="1294" spans="1:16" ht="19.5" hidden="1" customHeight="1">
      <c r="A1294" s="171" t="s">
        <v>3680</v>
      </c>
      <c r="B1294" s="175">
        <v>46108</v>
      </c>
      <c r="C1294" s="171" t="s">
        <v>127</v>
      </c>
      <c r="D1294" s="171" t="s">
        <v>128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2750</v>
      </c>
      <c r="J1294" s="175">
        <v>46106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1248.57</v>
      </c>
    </row>
    <row r="1295" spans="1:16" ht="19.5" hidden="1" customHeight="1">
      <c r="A1295" s="171" t="s">
        <v>3680</v>
      </c>
      <c r="B1295" s="175">
        <v>46108</v>
      </c>
      <c r="C1295" s="171" t="s">
        <v>127</v>
      </c>
      <c r="D1295" s="171" t="s">
        <v>129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2750</v>
      </c>
      <c r="J1295" s="175">
        <v>46106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12.49</v>
      </c>
    </row>
    <row r="1296" spans="1:16" ht="19.5" hidden="1" customHeight="1">
      <c r="A1296" s="171" t="s">
        <v>3680</v>
      </c>
      <c r="B1296" s="175">
        <v>46108</v>
      </c>
      <c r="C1296" s="171" t="s">
        <v>127</v>
      </c>
      <c r="D1296" s="171" t="s">
        <v>130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2750</v>
      </c>
      <c r="J1296" s="175">
        <v>46106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1488.94</v>
      </c>
    </row>
    <row r="1297" spans="1:16" ht="19.5" hidden="1" customHeight="1">
      <c r="A1297" s="171" t="s">
        <v>3680</v>
      </c>
      <c r="B1297" s="175">
        <v>46108</v>
      </c>
      <c r="C1297" s="171" t="s">
        <v>131</v>
      </c>
      <c r="D1297" s="171" t="s">
        <v>132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2750</v>
      </c>
      <c r="J1297" s="175">
        <v>46106</v>
      </c>
      <c r="K1297" s="171" t="s">
        <v>113</v>
      </c>
      <c r="L1297" s="171" t="s">
        <v>114</v>
      </c>
      <c r="M1297" s="178">
        <v>0.43</v>
      </c>
      <c r="N1297" s="176"/>
      <c r="O1297" s="176"/>
      <c r="P1297" s="179">
        <v>-1182.5</v>
      </c>
    </row>
    <row r="1298" spans="1:16" ht="19.5" hidden="1" customHeight="1">
      <c r="A1298" s="171" t="s">
        <v>3680</v>
      </c>
      <c r="B1298" s="175">
        <v>46108</v>
      </c>
      <c r="C1298" s="171" t="s">
        <v>2119</v>
      </c>
      <c r="D1298" s="171" t="s">
        <v>116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2750</v>
      </c>
      <c r="J1298" s="175">
        <v>46106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-6.38</v>
      </c>
    </row>
    <row r="1299" spans="1:16" ht="19.5" hidden="1" customHeight="1">
      <c r="A1299" s="171" t="s">
        <v>3681</v>
      </c>
      <c r="B1299" s="175">
        <v>46108</v>
      </c>
      <c r="C1299" s="171" t="s">
        <v>110</v>
      </c>
      <c r="D1299" s="171" t="s">
        <v>24</v>
      </c>
      <c r="E1299" s="171" t="s">
        <v>61</v>
      </c>
      <c r="F1299" s="171" t="s">
        <v>776</v>
      </c>
      <c r="G1299" s="171" t="s">
        <v>177</v>
      </c>
      <c r="H1299" s="176">
        <v>1</v>
      </c>
      <c r="I1299" s="177">
        <v>0</v>
      </c>
      <c r="J1299" s="175">
        <v>46101</v>
      </c>
      <c r="K1299" s="171" t="s">
        <v>113</v>
      </c>
      <c r="L1299" s="171" t="s">
        <v>114</v>
      </c>
      <c r="M1299" s="178">
        <v>0</v>
      </c>
      <c r="N1299" s="176"/>
      <c r="O1299" s="176">
        <v>40</v>
      </c>
      <c r="P1299" s="179">
        <v>-56.94</v>
      </c>
    </row>
    <row r="1300" spans="1:16" ht="19.5" hidden="1" customHeight="1">
      <c r="A1300" s="171" t="s">
        <v>3681</v>
      </c>
      <c r="B1300" s="175">
        <v>46108</v>
      </c>
      <c r="C1300" s="171" t="s">
        <v>2119</v>
      </c>
      <c r="D1300" s="171" t="s">
        <v>116</v>
      </c>
      <c r="E1300" s="171" t="s">
        <v>61</v>
      </c>
      <c r="F1300" s="171" t="s">
        <v>776</v>
      </c>
      <c r="G1300" s="171" t="s">
        <v>177</v>
      </c>
      <c r="H1300" s="176">
        <v>1</v>
      </c>
      <c r="I1300" s="177">
        <v>0</v>
      </c>
      <c r="J1300" s="175">
        <v>46101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-7.25</v>
      </c>
    </row>
    <row r="1301" spans="1:16" ht="19.5" hidden="1" customHeight="1">
      <c r="A1301" s="171" t="s">
        <v>3679</v>
      </c>
      <c r="B1301" s="175">
        <v>46108</v>
      </c>
      <c r="C1301" s="171" t="s">
        <v>2119</v>
      </c>
      <c r="D1301" s="171" t="s">
        <v>135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0</v>
      </c>
      <c r="J1301" s="175">
        <v>46106</v>
      </c>
      <c r="K1301" s="171" t="s">
        <v>125</v>
      </c>
      <c r="L1301" s="171" t="s">
        <v>125</v>
      </c>
      <c r="M1301" s="178">
        <v>0</v>
      </c>
      <c r="N1301" s="176"/>
      <c r="O1301" s="176"/>
      <c r="P1301" s="179">
        <v>-23.7</v>
      </c>
    </row>
    <row r="1302" spans="1:16" ht="19.5" hidden="1" customHeight="1">
      <c r="A1302" s="171" t="s">
        <v>3681</v>
      </c>
      <c r="B1302" s="175">
        <v>46108</v>
      </c>
      <c r="C1302" s="171" t="s">
        <v>110</v>
      </c>
      <c r="D1302" s="171" t="s">
        <v>117</v>
      </c>
      <c r="E1302" s="171" t="s">
        <v>61</v>
      </c>
      <c r="F1302" s="171" t="s">
        <v>776</v>
      </c>
      <c r="G1302" s="171" t="s">
        <v>177</v>
      </c>
      <c r="H1302" s="176">
        <v>1</v>
      </c>
      <c r="I1302" s="177">
        <v>0</v>
      </c>
      <c r="J1302" s="175">
        <v>46101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0</v>
      </c>
    </row>
    <row r="1303" spans="1:16" ht="19.5" hidden="1" customHeight="1">
      <c r="A1303" s="171" t="s">
        <v>3681</v>
      </c>
      <c r="B1303" s="175">
        <v>46108</v>
      </c>
      <c r="C1303" s="171" t="s">
        <v>110</v>
      </c>
      <c r="D1303" s="171" t="s">
        <v>118</v>
      </c>
      <c r="E1303" s="171" t="s">
        <v>61</v>
      </c>
      <c r="F1303" s="171" t="s">
        <v>776</v>
      </c>
      <c r="G1303" s="171" t="s">
        <v>177</v>
      </c>
      <c r="H1303" s="176">
        <v>1</v>
      </c>
      <c r="I1303" s="177">
        <v>0</v>
      </c>
      <c r="J1303" s="175">
        <v>46101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-56.94</v>
      </c>
    </row>
    <row r="1304" spans="1:16" ht="19.5" hidden="1" customHeight="1">
      <c r="A1304" s="171" t="s">
        <v>3681</v>
      </c>
      <c r="B1304" s="175">
        <v>46108</v>
      </c>
      <c r="C1304" s="171" t="s">
        <v>2119</v>
      </c>
      <c r="D1304" s="171" t="s">
        <v>119</v>
      </c>
      <c r="E1304" s="171" t="s">
        <v>61</v>
      </c>
      <c r="F1304" s="171" t="s">
        <v>776</v>
      </c>
      <c r="G1304" s="171" t="s">
        <v>177</v>
      </c>
      <c r="H1304" s="176">
        <v>1</v>
      </c>
      <c r="I1304" s="177">
        <v>0</v>
      </c>
      <c r="J1304" s="175">
        <v>46101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-15</v>
      </c>
    </row>
    <row r="1305" spans="1:16" ht="19.5" hidden="1" customHeight="1">
      <c r="A1305" s="171" t="s">
        <v>3680</v>
      </c>
      <c r="B1305" s="175">
        <v>46108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46106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-23.72</v>
      </c>
    </row>
    <row r="1306" spans="1:16" ht="19.5" hidden="1" customHeight="1">
      <c r="A1306" s="171" t="s">
        <v>3682</v>
      </c>
      <c r="B1306" s="175">
        <v>46108</v>
      </c>
      <c r="C1306" s="171" t="s">
        <v>110</v>
      </c>
      <c r="D1306" s="171" t="s">
        <v>24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2800</v>
      </c>
      <c r="J1306" s="175">
        <v>46106</v>
      </c>
      <c r="K1306" s="171" t="s">
        <v>113</v>
      </c>
      <c r="L1306" s="171" t="s">
        <v>114</v>
      </c>
      <c r="M1306" s="178">
        <v>0.43</v>
      </c>
      <c r="N1306" s="176"/>
      <c r="O1306" s="176">
        <v>41</v>
      </c>
      <c r="P1306" s="179">
        <v>-147.63</v>
      </c>
    </row>
    <row r="1307" spans="1:16" ht="19.5" hidden="1" customHeight="1">
      <c r="A1307" s="171" t="s">
        <v>3682</v>
      </c>
      <c r="B1307" s="175">
        <v>46108</v>
      </c>
      <c r="C1307" s="171" t="s">
        <v>127</v>
      </c>
      <c r="D1307" s="171" t="s">
        <v>128</v>
      </c>
      <c r="E1307" s="171" t="s">
        <v>39</v>
      </c>
      <c r="F1307" s="171" t="s">
        <v>141</v>
      </c>
      <c r="G1307" s="171" t="s">
        <v>112</v>
      </c>
      <c r="H1307" s="176">
        <v>1</v>
      </c>
      <c r="I1307" s="177">
        <v>2800</v>
      </c>
      <c r="J1307" s="175">
        <v>46106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1275</v>
      </c>
    </row>
    <row r="1308" spans="1:16" ht="19.5" hidden="1" customHeight="1">
      <c r="A1308" s="171" t="s">
        <v>3682</v>
      </c>
      <c r="B1308" s="175">
        <v>46108</v>
      </c>
      <c r="C1308" s="171" t="s">
        <v>127</v>
      </c>
      <c r="D1308" s="171" t="s">
        <v>129</v>
      </c>
      <c r="E1308" s="171" t="s">
        <v>39</v>
      </c>
      <c r="F1308" s="171" t="s">
        <v>141</v>
      </c>
      <c r="G1308" s="171" t="s">
        <v>112</v>
      </c>
      <c r="H1308" s="176">
        <v>1</v>
      </c>
      <c r="I1308" s="177">
        <v>2800</v>
      </c>
      <c r="J1308" s="175">
        <v>46106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12.75</v>
      </c>
    </row>
    <row r="1309" spans="1:16" ht="19.5" hidden="1" customHeight="1">
      <c r="A1309" s="171" t="s">
        <v>3682</v>
      </c>
      <c r="B1309" s="175">
        <v>46108</v>
      </c>
      <c r="C1309" s="171" t="s">
        <v>127</v>
      </c>
      <c r="D1309" s="171" t="s">
        <v>130</v>
      </c>
      <c r="E1309" s="171" t="s">
        <v>39</v>
      </c>
      <c r="F1309" s="171" t="s">
        <v>141</v>
      </c>
      <c r="G1309" s="171" t="s">
        <v>112</v>
      </c>
      <c r="H1309" s="176">
        <v>1</v>
      </c>
      <c r="I1309" s="177">
        <v>2800</v>
      </c>
      <c r="J1309" s="175">
        <v>46106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1512.25</v>
      </c>
    </row>
    <row r="1310" spans="1:16" ht="19.5" hidden="1" customHeight="1">
      <c r="A1310" s="171" t="s">
        <v>3682</v>
      </c>
      <c r="B1310" s="175">
        <v>46108</v>
      </c>
      <c r="C1310" s="171" t="s">
        <v>131</v>
      </c>
      <c r="D1310" s="171" t="s">
        <v>132</v>
      </c>
      <c r="E1310" s="171" t="s">
        <v>39</v>
      </c>
      <c r="F1310" s="171" t="s">
        <v>141</v>
      </c>
      <c r="G1310" s="171" t="s">
        <v>112</v>
      </c>
      <c r="H1310" s="176">
        <v>1</v>
      </c>
      <c r="I1310" s="177">
        <v>2800</v>
      </c>
      <c r="J1310" s="175">
        <v>46106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-1204</v>
      </c>
    </row>
    <row r="1311" spans="1:16" ht="19.5" hidden="1" customHeight="1">
      <c r="A1311" s="171" t="s">
        <v>3682</v>
      </c>
      <c r="B1311" s="175">
        <v>46108</v>
      </c>
      <c r="C1311" s="171" t="s">
        <v>2119</v>
      </c>
      <c r="D1311" s="171" t="s">
        <v>116</v>
      </c>
      <c r="E1311" s="171" t="s">
        <v>39</v>
      </c>
      <c r="F1311" s="171" t="s">
        <v>141</v>
      </c>
      <c r="G1311" s="171" t="s">
        <v>112</v>
      </c>
      <c r="H1311" s="176">
        <v>1</v>
      </c>
      <c r="I1311" s="177">
        <v>2800</v>
      </c>
      <c r="J1311" s="175">
        <v>46106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-25</v>
      </c>
    </row>
    <row r="1312" spans="1:16" ht="19.5" hidden="1" customHeight="1">
      <c r="A1312" s="171" t="s">
        <v>3683</v>
      </c>
      <c r="B1312" s="175">
        <v>46108</v>
      </c>
      <c r="C1312" s="171" t="s">
        <v>2119</v>
      </c>
      <c r="D1312" s="171" t="s">
        <v>135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46108</v>
      </c>
      <c r="K1312" s="171" t="s">
        <v>125</v>
      </c>
      <c r="L1312" s="171" t="s">
        <v>125</v>
      </c>
      <c r="M1312" s="178">
        <v>0</v>
      </c>
      <c r="N1312" s="176"/>
      <c r="O1312" s="176"/>
      <c r="P1312" s="179">
        <v>-9.39</v>
      </c>
    </row>
    <row r="1313" spans="1:16" ht="19.5" hidden="1" customHeight="1">
      <c r="A1313" s="171" t="s">
        <v>3684</v>
      </c>
      <c r="B1313" s="175">
        <v>46108</v>
      </c>
      <c r="C1313" s="171" t="s">
        <v>110</v>
      </c>
      <c r="D1313" s="171" t="s">
        <v>24</v>
      </c>
      <c r="E1313" s="171" t="s">
        <v>38</v>
      </c>
      <c r="F1313" s="171" t="s">
        <v>111</v>
      </c>
      <c r="G1313" s="171" t="s">
        <v>112</v>
      </c>
      <c r="H1313" s="176">
        <v>1</v>
      </c>
      <c r="I1313" s="177">
        <v>2900</v>
      </c>
      <c r="J1313" s="175">
        <v>46106</v>
      </c>
      <c r="K1313" s="171" t="s">
        <v>113</v>
      </c>
      <c r="L1313" s="171" t="s">
        <v>114</v>
      </c>
      <c r="M1313" s="178">
        <v>0.43</v>
      </c>
      <c r="N1313" s="176"/>
      <c r="O1313" s="176">
        <v>41</v>
      </c>
      <c r="P1313" s="179">
        <v>-150.33000000000001</v>
      </c>
    </row>
    <row r="1314" spans="1:16" ht="19.5" hidden="1" customHeight="1">
      <c r="A1314" s="171" t="s">
        <v>3684</v>
      </c>
      <c r="B1314" s="175">
        <v>46108</v>
      </c>
      <c r="C1314" s="171" t="s">
        <v>127</v>
      </c>
      <c r="D1314" s="171" t="s">
        <v>128</v>
      </c>
      <c r="E1314" s="171" t="s">
        <v>38</v>
      </c>
      <c r="F1314" s="171" t="s">
        <v>111</v>
      </c>
      <c r="G1314" s="171" t="s">
        <v>112</v>
      </c>
      <c r="H1314" s="176">
        <v>1</v>
      </c>
      <c r="I1314" s="177">
        <v>2900</v>
      </c>
      <c r="J1314" s="175">
        <v>46106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1360.45</v>
      </c>
    </row>
    <row r="1315" spans="1:16" ht="19.5" hidden="1" customHeight="1">
      <c r="A1315" s="171" t="s">
        <v>3684</v>
      </c>
      <c r="B1315" s="175">
        <v>46108</v>
      </c>
      <c r="C1315" s="171" t="s">
        <v>127</v>
      </c>
      <c r="D1315" s="171" t="s">
        <v>129</v>
      </c>
      <c r="E1315" s="171" t="s">
        <v>38</v>
      </c>
      <c r="F1315" s="171" t="s">
        <v>111</v>
      </c>
      <c r="G1315" s="171" t="s">
        <v>112</v>
      </c>
      <c r="H1315" s="176">
        <v>1</v>
      </c>
      <c r="I1315" s="177">
        <v>2900</v>
      </c>
      <c r="J1315" s="175">
        <v>46106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0</v>
      </c>
    </row>
    <row r="1316" spans="1:16" ht="19.5" hidden="1" customHeight="1">
      <c r="A1316" s="171" t="s">
        <v>3684</v>
      </c>
      <c r="B1316" s="175">
        <v>46108</v>
      </c>
      <c r="C1316" s="171" t="s">
        <v>127</v>
      </c>
      <c r="D1316" s="171" t="s">
        <v>130</v>
      </c>
      <c r="E1316" s="171" t="s">
        <v>38</v>
      </c>
      <c r="F1316" s="171" t="s">
        <v>111</v>
      </c>
      <c r="G1316" s="171" t="s">
        <v>112</v>
      </c>
      <c r="H1316" s="176">
        <v>1</v>
      </c>
      <c r="I1316" s="177">
        <v>2900</v>
      </c>
      <c r="J1316" s="175">
        <v>46106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1539.55</v>
      </c>
    </row>
    <row r="1317" spans="1:16" ht="19.5" hidden="1" customHeight="1">
      <c r="A1317" s="171" t="s">
        <v>3684</v>
      </c>
      <c r="B1317" s="175">
        <v>46108</v>
      </c>
      <c r="C1317" s="171" t="s">
        <v>131</v>
      </c>
      <c r="D1317" s="171" t="s">
        <v>132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2900</v>
      </c>
      <c r="J1317" s="175">
        <v>46106</v>
      </c>
      <c r="K1317" s="171" t="s">
        <v>113</v>
      </c>
      <c r="L1317" s="171" t="s">
        <v>114</v>
      </c>
      <c r="M1317" s="178">
        <v>0.43</v>
      </c>
      <c r="N1317" s="176"/>
      <c r="O1317" s="176"/>
      <c r="P1317" s="179">
        <v>-1247</v>
      </c>
    </row>
    <row r="1318" spans="1:16" ht="19.5" hidden="1" customHeight="1">
      <c r="A1318" s="171" t="s">
        <v>3684</v>
      </c>
      <c r="B1318" s="175">
        <v>46108</v>
      </c>
      <c r="C1318" s="171" t="s">
        <v>2119</v>
      </c>
      <c r="D1318" s="171" t="s">
        <v>116</v>
      </c>
      <c r="E1318" s="171" t="s">
        <v>38</v>
      </c>
      <c r="F1318" s="171" t="s">
        <v>111</v>
      </c>
      <c r="G1318" s="171" t="s">
        <v>112</v>
      </c>
      <c r="H1318" s="176">
        <v>1</v>
      </c>
      <c r="I1318" s="177">
        <v>2900</v>
      </c>
      <c r="J1318" s="175">
        <v>46106</v>
      </c>
      <c r="K1318" s="171" t="s">
        <v>113</v>
      </c>
      <c r="L1318" s="171" t="s">
        <v>114</v>
      </c>
      <c r="M1318" s="178">
        <v>0.43</v>
      </c>
      <c r="N1318" s="176"/>
      <c r="O1318" s="176"/>
      <c r="P1318" s="179">
        <v>-6.31</v>
      </c>
    </row>
    <row r="1319" spans="1:16" ht="19.5" hidden="1" customHeight="1">
      <c r="A1319" s="171" t="s">
        <v>3684</v>
      </c>
      <c r="B1319" s="175">
        <v>46108</v>
      </c>
      <c r="C1319" s="171" t="s">
        <v>2119</v>
      </c>
      <c r="D1319" s="171" t="s">
        <v>135</v>
      </c>
      <c r="E1319" s="171" t="s">
        <v>38</v>
      </c>
      <c r="F1319" s="171" t="s">
        <v>111</v>
      </c>
      <c r="G1319" s="171" t="s">
        <v>112</v>
      </c>
      <c r="H1319" s="176">
        <v>1</v>
      </c>
      <c r="I1319" s="177">
        <v>0</v>
      </c>
      <c r="J1319" s="175">
        <v>46106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-15.24</v>
      </c>
    </row>
    <row r="1320" spans="1:16" ht="19.5" hidden="1" customHeight="1">
      <c r="A1320" s="171" t="s">
        <v>3685</v>
      </c>
      <c r="B1320" s="175">
        <v>46108</v>
      </c>
      <c r="C1320" s="171" t="s">
        <v>2119</v>
      </c>
      <c r="D1320" s="171" t="s">
        <v>135</v>
      </c>
      <c r="E1320" s="171" t="s">
        <v>47</v>
      </c>
      <c r="F1320" s="171" t="s">
        <v>430</v>
      </c>
      <c r="G1320" s="171" t="s">
        <v>112</v>
      </c>
      <c r="H1320" s="176">
        <v>1</v>
      </c>
      <c r="I1320" s="177">
        <v>0</v>
      </c>
      <c r="J1320" s="175">
        <v>46108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-8.49</v>
      </c>
    </row>
    <row r="1321" spans="1:16" ht="19.5" hidden="1" customHeight="1">
      <c r="A1321" s="171" t="s">
        <v>3686</v>
      </c>
      <c r="B1321" s="175">
        <v>46108</v>
      </c>
      <c r="C1321" s="171" t="s">
        <v>2119</v>
      </c>
      <c r="D1321" s="171" t="s">
        <v>135</v>
      </c>
      <c r="E1321" s="171" t="s">
        <v>38</v>
      </c>
      <c r="F1321" s="171" t="s">
        <v>111</v>
      </c>
      <c r="G1321" s="171" t="s">
        <v>112</v>
      </c>
      <c r="H1321" s="176">
        <v>1</v>
      </c>
      <c r="I1321" s="177">
        <v>0</v>
      </c>
      <c r="J1321" s="175">
        <v>46108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-25.79</v>
      </c>
    </row>
    <row r="1322" spans="1:16" ht="19.5" hidden="1" customHeight="1">
      <c r="A1322" s="171" t="s">
        <v>3687</v>
      </c>
      <c r="B1322" s="175">
        <v>46108</v>
      </c>
      <c r="C1322" s="171" t="s">
        <v>110</v>
      </c>
      <c r="D1322" s="171" t="s">
        <v>24</v>
      </c>
      <c r="E1322" s="171" t="s">
        <v>61</v>
      </c>
      <c r="F1322" s="171" t="s">
        <v>776</v>
      </c>
      <c r="G1322" s="171" t="s">
        <v>177</v>
      </c>
      <c r="H1322" s="176">
        <v>1</v>
      </c>
      <c r="I1322" s="177">
        <v>3188</v>
      </c>
      <c r="J1322" s="175">
        <v>46104</v>
      </c>
      <c r="K1322" s="171" t="s">
        <v>113</v>
      </c>
      <c r="L1322" s="171" t="s">
        <v>114</v>
      </c>
      <c r="M1322" s="178">
        <v>0.43</v>
      </c>
      <c r="N1322" s="176"/>
      <c r="O1322" s="176">
        <v>41</v>
      </c>
      <c r="P1322" s="179">
        <v>-173.77</v>
      </c>
    </row>
    <row r="1323" spans="1:16" ht="19.5" hidden="1" customHeight="1">
      <c r="A1323" s="171" t="s">
        <v>3687</v>
      </c>
      <c r="B1323" s="175">
        <v>46108</v>
      </c>
      <c r="C1323" s="171" t="s">
        <v>127</v>
      </c>
      <c r="D1323" s="171" t="s">
        <v>128</v>
      </c>
      <c r="E1323" s="171" t="s">
        <v>61</v>
      </c>
      <c r="F1323" s="171" t="s">
        <v>776</v>
      </c>
      <c r="G1323" s="171" t="s">
        <v>177</v>
      </c>
      <c r="H1323" s="176">
        <v>1</v>
      </c>
      <c r="I1323" s="177">
        <v>3188</v>
      </c>
      <c r="J1323" s="175">
        <v>46104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1127.6199999999999</v>
      </c>
    </row>
    <row r="1324" spans="1:16" ht="19.5" hidden="1" customHeight="1">
      <c r="A1324" s="171" t="s">
        <v>3687</v>
      </c>
      <c r="B1324" s="175">
        <v>46108</v>
      </c>
      <c r="C1324" s="171" t="s">
        <v>127</v>
      </c>
      <c r="D1324" s="171" t="s">
        <v>129</v>
      </c>
      <c r="E1324" s="171" t="s">
        <v>61</v>
      </c>
      <c r="F1324" s="171" t="s">
        <v>776</v>
      </c>
      <c r="G1324" s="171" t="s">
        <v>177</v>
      </c>
      <c r="H1324" s="176">
        <v>1</v>
      </c>
      <c r="I1324" s="177">
        <v>3188</v>
      </c>
      <c r="J1324" s="175">
        <v>46104</v>
      </c>
      <c r="K1324" s="171" t="s">
        <v>113</v>
      </c>
      <c r="L1324" s="171" t="s">
        <v>114</v>
      </c>
      <c r="M1324" s="178">
        <v>0</v>
      </c>
      <c r="N1324" s="176"/>
      <c r="O1324" s="176"/>
      <c r="P1324" s="179">
        <v>11.28</v>
      </c>
    </row>
    <row r="1325" spans="1:16" ht="19.5" hidden="1" customHeight="1">
      <c r="A1325" s="171" t="s">
        <v>3687</v>
      </c>
      <c r="B1325" s="175">
        <v>46108</v>
      </c>
      <c r="C1325" s="171" t="s">
        <v>127</v>
      </c>
      <c r="D1325" s="171" t="s">
        <v>130</v>
      </c>
      <c r="E1325" s="171" t="s">
        <v>61</v>
      </c>
      <c r="F1325" s="171" t="s">
        <v>776</v>
      </c>
      <c r="G1325" s="171" t="s">
        <v>177</v>
      </c>
      <c r="H1325" s="176">
        <v>1</v>
      </c>
      <c r="I1325" s="177">
        <v>3188</v>
      </c>
      <c r="J1325" s="175">
        <v>46104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2049.1</v>
      </c>
    </row>
    <row r="1326" spans="1:16" ht="19.5" hidden="1" customHeight="1">
      <c r="A1326" s="171" t="s">
        <v>3687</v>
      </c>
      <c r="B1326" s="175">
        <v>46108</v>
      </c>
      <c r="C1326" s="171" t="s">
        <v>131</v>
      </c>
      <c r="D1326" s="171" t="s">
        <v>132</v>
      </c>
      <c r="E1326" s="171" t="s">
        <v>61</v>
      </c>
      <c r="F1326" s="171" t="s">
        <v>776</v>
      </c>
      <c r="G1326" s="171" t="s">
        <v>177</v>
      </c>
      <c r="H1326" s="176">
        <v>1</v>
      </c>
      <c r="I1326" s="177">
        <v>3188</v>
      </c>
      <c r="J1326" s="175">
        <v>46104</v>
      </c>
      <c r="K1326" s="171" t="s">
        <v>113</v>
      </c>
      <c r="L1326" s="171" t="s">
        <v>114</v>
      </c>
      <c r="M1326" s="178">
        <v>0.43</v>
      </c>
      <c r="N1326" s="176"/>
      <c r="O1326" s="176"/>
      <c r="P1326" s="179">
        <v>-1370.84</v>
      </c>
    </row>
    <row r="1327" spans="1:16" ht="19.5" hidden="1" customHeight="1">
      <c r="A1327" s="171" t="s">
        <v>3687</v>
      </c>
      <c r="B1327" s="175">
        <v>46108</v>
      </c>
      <c r="C1327" s="171" t="s">
        <v>2119</v>
      </c>
      <c r="D1327" s="171" t="s">
        <v>116</v>
      </c>
      <c r="E1327" s="171" t="s">
        <v>61</v>
      </c>
      <c r="F1327" s="171" t="s">
        <v>776</v>
      </c>
      <c r="G1327" s="171" t="s">
        <v>177</v>
      </c>
      <c r="H1327" s="176">
        <v>1</v>
      </c>
      <c r="I1327" s="177">
        <v>3188</v>
      </c>
      <c r="J1327" s="175">
        <v>46104</v>
      </c>
      <c r="K1327" s="171" t="s">
        <v>113</v>
      </c>
      <c r="L1327" s="171" t="s">
        <v>114</v>
      </c>
      <c r="M1327" s="178">
        <v>0.43</v>
      </c>
      <c r="N1327" s="176"/>
      <c r="O1327" s="176"/>
      <c r="P1327" s="179">
        <v>-8.7100000000000009</v>
      </c>
    </row>
    <row r="1328" spans="1:16" ht="19.5" hidden="1" customHeight="1">
      <c r="A1328" s="171" t="s">
        <v>3687</v>
      </c>
      <c r="B1328" s="175">
        <v>46108</v>
      </c>
      <c r="C1328" s="171" t="s">
        <v>2119</v>
      </c>
      <c r="D1328" s="171" t="s">
        <v>135</v>
      </c>
      <c r="E1328" s="171" t="s">
        <v>61</v>
      </c>
      <c r="F1328" s="171" t="s">
        <v>776</v>
      </c>
      <c r="G1328" s="171" t="s">
        <v>177</v>
      </c>
      <c r="H1328" s="176">
        <v>1</v>
      </c>
      <c r="I1328" s="177">
        <v>0</v>
      </c>
      <c r="J1328" s="175">
        <v>46104</v>
      </c>
      <c r="K1328" s="171" t="s">
        <v>125</v>
      </c>
      <c r="L1328" s="171" t="s">
        <v>125</v>
      </c>
      <c r="M1328" s="178">
        <v>0</v>
      </c>
      <c r="N1328" s="176"/>
      <c r="O1328" s="176"/>
      <c r="P1328" s="179">
        <v>-21.42</v>
      </c>
    </row>
    <row r="1329" spans="1:16" ht="19.5" hidden="1" customHeight="1">
      <c r="A1329" s="171" t="s">
        <v>3688</v>
      </c>
      <c r="B1329" s="175">
        <v>46108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46101</v>
      </c>
      <c r="K1329" s="171" t="s">
        <v>113</v>
      </c>
      <c r="L1329" s="171" t="s">
        <v>114</v>
      </c>
      <c r="M1329" s="178">
        <v>0</v>
      </c>
      <c r="N1329" s="176"/>
      <c r="O1329" s="176">
        <v>40</v>
      </c>
      <c r="P1329" s="179">
        <v>-46.77</v>
      </c>
    </row>
    <row r="1330" spans="1:16" ht="19.5" hidden="1" customHeight="1">
      <c r="A1330" s="171" t="s">
        <v>3688</v>
      </c>
      <c r="B1330" s="175">
        <v>46108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46101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3532</v>
      </c>
      <c r="B1331" s="175">
        <v>46108</v>
      </c>
      <c r="C1331" s="171" t="s">
        <v>110</v>
      </c>
      <c r="D1331" s="171" t="s">
        <v>24</v>
      </c>
      <c r="E1331" s="171" t="s">
        <v>41</v>
      </c>
      <c r="F1331" s="171" t="s">
        <v>138</v>
      </c>
      <c r="G1331" s="171" t="s">
        <v>112</v>
      </c>
      <c r="H1331" s="176">
        <v>1</v>
      </c>
      <c r="I1331" s="177">
        <v>0</v>
      </c>
      <c r="J1331" s="175">
        <v>46103</v>
      </c>
      <c r="K1331" s="171" t="s">
        <v>113</v>
      </c>
      <c r="L1331" s="171" t="s">
        <v>114</v>
      </c>
      <c r="M1331" s="178">
        <v>0</v>
      </c>
      <c r="N1331" s="176"/>
      <c r="O1331" s="176">
        <v>41</v>
      </c>
      <c r="P1331" s="179">
        <v>-46.77</v>
      </c>
    </row>
    <row r="1332" spans="1:16" ht="19.5" hidden="1" customHeight="1">
      <c r="A1332" s="171" t="s">
        <v>3532</v>
      </c>
      <c r="B1332" s="175">
        <v>46108</v>
      </c>
      <c r="C1332" s="171" t="s">
        <v>2119</v>
      </c>
      <c r="D1332" s="171" t="s">
        <v>116</v>
      </c>
      <c r="E1332" s="171" t="s">
        <v>41</v>
      </c>
      <c r="F1332" s="171" t="s">
        <v>138</v>
      </c>
      <c r="G1332" s="171" t="s">
        <v>112</v>
      </c>
      <c r="H1332" s="176">
        <v>1</v>
      </c>
      <c r="I1332" s="177">
        <v>0</v>
      </c>
      <c r="J1332" s="175">
        <v>46103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-8.26</v>
      </c>
    </row>
    <row r="1333" spans="1:16" ht="19.5" hidden="1" customHeight="1">
      <c r="A1333" s="171" t="s">
        <v>3532</v>
      </c>
      <c r="B1333" s="175">
        <v>46108</v>
      </c>
      <c r="C1333" s="171" t="s">
        <v>110</v>
      </c>
      <c r="D1333" s="171" t="s">
        <v>117</v>
      </c>
      <c r="E1333" s="171" t="s">
        <v>41</v>
      </c>
      <c r="F1333" s="171" t="s">
        <v>138</v>
      </c>
      <c r="G1333" s="171" t="s">
        <v>112</v>
      </c>
      <c r="H1333" s="176">
        <v>1</v>
      </c>
      <c r="I1333" s="177">
        <v>0</v>
      </c>
      <c r="J1333" s="175">
        <v>46103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0</v>
      </c>
    </row>
    <row r="1334" spans="1:16" ht="19.5" hidden="1" customHeight="1">
      <c r="A1334" s="171" t="s">
        <v>3532</v>
      </c>
      <c r="B1334" s="175">
        <v>46108</v>
      </c>
      <c r="C1334" s="171" t="s">
        <v>110</v>
      </c>
      <c r="D1334" s="171" t="s">
        <v>118</v>
      </c>
      <c r="E1334" s="171" t="s">
        <v>41</v>
      </c>
      <c r="F1334" s="171" t="s">
        <v>138</v>
      </c>
      <c r="G1334" s="171" t="s">
        <v>112</v>
      </c>
      <c r="H1334" s="176">
        <v>1</v>
      </c>
      <c r="I1334" s="177">
        <v>0</v>
      </c>
      <c r="J1334" s="175">
        <v>46103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-46.77</v>
      </c>
    </row>
    <row r="1335" spans="1:16" ht="19.5" hidden="1" customHeight="1">
      <c r="A1335" s="171" t="s">
        <v>3532</v>
      </c>
      <c r="B1335" s="175">
        <v>46108</v>
      </c>
      <c r="C1335" s="171" t="s">
        <v>2119</v>
      </c>
      <c r="D1335" s="171" t="s">
        <v>119</v>
      </c>
      <c r="E1335" s="171" t="s">
        <v>41</v>
      </c>
      <c r="F1335" s="171" t="s">
        <v>138</v>
      </c>
      <c r="G1335" s="171" t="s">
        <v>112</v>
      </c>
      <c r="H1335" s="176">
        <v>1</v>
      </c>
      <c r="I1335" s="177">
        <v>0</v>
      </c>
      <c r="J1335" s="175">
        <v>46103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-15</v>
      </c>
    </row>
    <row r="1336" spans="1:16" ht="19.5" hidden="1" customHeight="1">
      <c r="A1336" s="171" t="s">
        <v>3688</v>
      </c>
      <c r="B1336" s="175">
        <v>46108</v>
      </c>
      <c r="C1336" s="171" t="s">
        <v>110</v>
      </c>
      <c r="D1336" s="171" t="s">
        <v>117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0</v>
      </c>
      <c r="J1336" s="175">
        <v>46101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3688</v>
      </c>
      <c r="B1337" s="175">
        <v>46108</v>
      </c>
      <c r="C1337" s="171" t="s">
        <v>110</v>
      </c>
      <c r="D1337" s="171" t="s">
        <v>118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46101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-46.77</v>
      </c>
    </row>
    <row r="1338" spans="1:16" ht="19.5" hidden="1" customHeight="1">
      <c r="A1338" s="171" t="s">
        <v>3688</v>
      </c>
      <c r="B1338" s="175">
        <v>46108</v>
      </c>
      <c r="C1338" s="171" t="s">
        <v>2119</v>
      </c>
      <c r="D1338" s="171" t="s">
        <v>119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0</v>
      </c>
      <c r="J1338" s="175">
        <v>46101</v>
      </c>
      <c r="K1338" s="171" t="s">
        <v>113</v>
      </c>
      <c r="L1338" s="171" t="s">
        <v>114</v>
      </c>
      <c r="M1338" s="178">
        <v>0</v>
      </c>
      <c r="N1338" s="176"/>
      <c r="O1338" s="176"/>
      <c r="P1338" s="179">
        <v>-15</v>
      </c>
    </row>
    <row r="1339" spans="1:16" ht="19.5" hidden="1" customHeight="1">
      <c r="A1339" s="171" t="s">
        <v>3689</v>
      </c>
      <c r="B1339" s="175">
        <v>46108</v>
      </c>
      <c r="C1339" s="171" t="s">
        <v>110</v>
      </c>
      <c r="D1339" s="171" t="s">
        <v>24</v>
      </c>
      <c r="E1339" s="171" t="s">
        <v>73</v>
      </c>
      <c r="F1339" s="171" t="s">
        <v>965</v>
      </c>
      <c r="G1339" s="171" t="s">
        <v>177</v>
      </c>
      <c r="H1339" s="176">
        <v>1</v>
      </c>
      <c r="I1339" s="177">
        <v>0</v>
      </c>
      <c r="J1339" s="175">
        <v>46105</v>
      </c>
      <c r="K1339" s="171" t="s">
        <v>113</v>
      </c>
      <c r="L1339" s="171" t="s">
        <v>114</v>
      </c>
      <c r="M1339" s="178">
        <v>0</v>
      </c>
      <c r="N1339" s="176"/>
      <c r="O1339" s="176">
        <v>41</v>
      </c>
      <c r="P1339" s="179">
        <v>-56.94</v>
      </c>
    </row>
    <row r="1340" spans="1:16" ht="19.5" hidden="1" customHeight="1">
      <c r="A1340" s="171" t="s">
        <v>3689</v>
      </c>
      <c r="B1340" s="175">
        <v>46108</v>
      </c>
      <c r="C1340" s="171" t="s">
        <v>2119</v>
      </c>
      <c r="D1340" s="171" t="s">
        <v>116</v>
      </c>
      <c r="E1340" s="171" t="s">
        <v>73</v>
      </c>
      <c r="F1340" s="171" t="s">
        <v>965</v>
      </c>
      <c r="G1340" s="171" t="s">
        <v>177</v>
      </c>
      <c r="H1340" s="176">
        <v>1</v>
      </c>
      <c r="I1340" s="177">
        <v>0</v>
      </c>
      <c r="J1340" s="175">
        <v>46105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-6.28</v>
      </c>
    </row>
    <row r="1341" spans="1:16" ht="19.5" hidden="1" customHeight="1">
      <c r="A1341" s="171" t="s">
        <v>3689</v>
      </c>
      <c r="B1341" s="175">
        <v>46108</v>
      </c>
      <c r="C1341" s="171" t="s">
        <v>110</v>
      </c>
      <c r="D1341" s="171" t="s">
        <v>117</v>
      </c>
      <c r="E1341" s="171" t="s">
        <v>73</v>
      </c>
      <c r="F1341" s="171" t="s">
        <v>965</v>
      </c>
      <c r="G1341" s="171" t="s">
        <v>177</v>
      </c>
      <c r="H1341" s="176">
        <v>1</v>
      </c>
      <c r="I1341" s="177">
        <v>0</v>
      </c>
      <c r="J1341" s="175">
        <v>46105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0</v>
      </c>
    </row>
    <row r="1342" spans="1:16" ht="19.5" hidden="1" customHeight="1">
      <c r="A1342" s="171" t="s">
        <v>3689</v>
      </c>
      <c r="B1342" s="175">
        <v>46108</v>
      </c>
      <c r="C1342" s="171" t="s">
        <v>110</v>
      </c>
      <c r="D1342" s="171" t="s">
        <v>118</v>
      </c>
      <c r="E1342" s="171" t="s">
        <v>73</v>
      </c>
      <c r="F1342" s="171" t="s">
        <v>965</v>
      </c>
      <c r="G1342" s="171" t="s">
        <v>177</v>
      </c>
      <c r="H1342" s="176">
        <v>1</v>
      </c>
      <c r="I1342" s="177">
        <v>0</v>
      </c>
      <c r="J1342" s="175">
        <v>46105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-56.94</v>
      </c>
    </row>
    <row r="1343" spans="1:16" ht="19.5" hidden="1" customHeight="1">
      <c r="A1343" s="171" t="s">
        <v>3689</v>
      </c>
      <c r="B1343" s="175">
        <v>46108</v>
      </c>
      <c r="C1343" s="171" t="s">
        <v>2119</v>
      </c>
      <c r="D1343" s="171" t="s">
        <v>119</v>
      </c>
      <c r="E1343" s="171" t="s">
        <v>73</v>
      </c>
      <c r="F1343" s="171" t="s">
        <v>965</v>
      </c>
      <c r="G1343" s="171" t="s">
        <v>177</v>
      </c>
      <c r="H1343" s="176">
        <v>1</v>
      </c>
      <c r="I1343" s="177">
        <v>0</v>
      </c>
      <c r="J1343" s="175">
        <v>46105</v>
      </c>
      <c r="K1343" s="171" t="s">
        <v>113</v>
      </c>
      <c r="L1343" s="171" t="s">
        <v>114</v>
      </c>
      <c r="M1343" s="178">
        <v>0</v>
      </c>
      <c r="N1343" s="176"/>
      <c r="O1343" s="176"/>
      <c r="P1343" s="179">
        <v>-15</v>
      </c>
    </row>
    <row r="1344" spans="1:16" ht="19.5" hidden="1" customHeight="1">
      <c r="A1344" s="171" t="s">
        <v>3690</v>
      </c>
      <c r="B1344" s="175">
        <v>46108</v>
      </c>
      <c r="C1344" s="171" t="s">
        <v>110</v>
      </c>
      <c r="D1344" s="171" t="s">
        <v>24</v>
      </c>
      <c r="E1344" s="171" t="s">
        <v>42</v>
      </c>
      <c r="F1344" s="171" t="s">
        <v>248</v>
      </c>
      <c r="G1344" s="171" t="s">
        <v>112</v>
      </c>
      <c r="H1344" s="176">
        <v>1</v>
      </c>
      <c r="I1344" s="177">
        <v>2800</v>
      </c>
      <c r="J1344" s="175">
        <v>46107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-153.22999999999999</v>
      </c>
    </row>
    <row r="1345" spans="1:16" ht="19.5" hidden="1" customHeight="1">
      <c r="A1345" s="171" t="s">
        <v>3690</v>
      </c>
      <c r="B1345" s="175">
        <v>46108</v>
      </c>
      <c r="C1345" s="171" t="s">
        <v>127</v>
      </c>
      <c r="D1345" s="171" t="s">
        <v>128</v>
      </c>
      <c r="E1345" s="171" t="s">
        <v>42</v>
      </c>
      <c r="F1345" s="171" t="s">
        <v>248</v>
      </c>
      <c r="G1345" s="171" t="s">
        <v>112</v>
      </c>
      <c r="H1345" s="176">
        <v>1</v>
      </c>
      <c r="I1345" s="177">
        <v>2800</v>
      </c>
      <c r="J1345" s="175">
        <v>46107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1290</v>
      </c>
    </row>
    <row r="1346" spans="1:16" ht="19.5" hidden="1" customHeight="1">
      <c r="A1346" s="171" t="s">
        <v>3690</v>
      </c>
      <c r="B1346" s="175">
        <v>46108</v>
      </c>
      <c r="C1346" s="171" t="s">
        <v>127</v>
      </c>
      <c r="D1346" s="171" t="s">
        <v>129</v>
      </c>
      <c r="E1346" s="171" t="s">
        <v>42</v>
      </c>
      <c r="F1346" s="171" t="s">
        <v>248</v>
      </c>
      <c r="G1346" s="171" t="s">
        <v>112</v>
      </c>
      <c r="H1346" s="176">
        <v>1</v>
      </c>
      <c r="I1346" s="177">
        <v>2800</v>
      </c>
      <c r="J1346" s="175">
        <v>46107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12.9</v>
      </c>
    </row>
    <row r="1347" spans="1:16" ht="19.5" hidden="1" customHeight="1">
      <c r="A1347" s="171" t="s">
        <v>3690</v>
      </c>
      <c r="B1347" s="175">
        <v>46108</v>
      </c>
      <c r="C1347" s="171" t="s">
        <v>127</v>
      </c>
      <c r="D1347" s="171" t="s">
        <v>130</v>
      </c>
      <c r="E1347" s="171" t="s">
        <v>42</v>
      </c>
      <c r="F1347" s="171" t="s">
        <v>248</v>
      </c>
      <c r="G1347" s="171" t="s">
        <v>112</v>
      </c>
      <c r="H1347" s="176">
        <v>1</v>
      </c>
      <c r="I1347" s="177">
        <v>2800</v>
      </c>
      <c r="J1347" s="175">
        <v>46107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1497.1</v>
      </c>
    </row>
    <row r="1348" spans="1:16" ht="19.5" hidden="1" customHeight="1">
      <c r="A1348" s="171" t="s">
        <v>3690</v>
      </c>
      <c r="B1348" s="175">
        <v>46108</v>
      </c>
      <c r="C1348" s="171" t="s">
        <v>131</v>
      </c>
      <c r="D1348" s="171" t="s">
        <v>132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2800</v>
      </c>
      <c r="J1348" s="175">
        <v>46107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-1204</v>
      </c>
    </row>
    <row r="1349" spans="1:16" ht="19.5" hidden="1" customHeight="1">
      <c r="A1349" s="171" t="s">
        <v>3691</v>
      </c>
      <c r="B1349" s="175">
        <v>46108</v>
      </c>
      <c r="C1349" s="171" t="s">
        <v>2119</v>
      </c>
      <c r="D1349" s="171" t="s">
        <v>135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0</v>
      </c>
      <c r="J1349" s="175">
        <v>46108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-25.68</v>
      </c>
    </row>
    <row r="1350" spans="1:16" ht="19.5" hidden="1" customHeight="1">
      <c r="A1350" s="171" t="s">
        <v>3692</v>
      </c>
      <c r="B1350" s="175">
        <v>46108</v>
      </c>
      <c r="C1350" s="171" t="s">
        <v>110</v>
      </c>
      <c r="D1350" s="171" t="s">
        <v>24</v>
      </c>
      <c r="E1350" s="171" t="s">
        <v>45</v>
      </c>
      <c r="F1350" s="171" t="s">
        <v>162</v>
      </c>
      <c r="G1350" s="171" t="s">
        <v>163</v>
      </c>
      <c r="H1350" s="176">
        <v>1</v>
      </c>
      <c r="I1350" s="177">
        <v>2750</v>
      </c>
      <c r="J1350" s="175">
        <v>46106</v>
      </c>
      <c r="K1350" s="171" t="s">
        <v>113</v>
      </c>
      <c r="L1350" s="171" t="s">
        <v>114</v>
      </c>
      <c r="M1350" s="178">
        <v>0.43</v>
      </c>
      <c r="N1350" s="176"/>
      <c r="O1350" s="176">
        <v>41</v>
      </c>
      <c r="P1350" s="179">
        <v>-146.28</v>
      </c>
    </row>
    <row r="1351" spans="1:16" ht="19.5" hidden="1" customHeight="1">
      <c r="A1351" s="171" t="s">
        <v>3692</v>
      </c>
      <c r="B1351" s="175">
        <v>46108</v>
      </c>
      <c r="C1351" s="171" t="s">
        <v>127</v>
      </c>
      <c r="D1351" s="171" t="s">
        <v>128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2750</v>
      </c>
      <c r="J1351" s="175">
        <v>46106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1144.08</v>
      </c>
    </row>
    <row r="1352" spans="1:16" ht="19.5" hidden="1" customHeight="1">
      <c r="A1352" s="171" t="s">
        <v>3692</v>
      </c>
      <c r="B1352" s="175">
        <v>46108</v>
      </c>
      <c r="C1352" s="171" t="s">
        <v>127</v>
      </c>
      <c r="D1352" s="171" t="s">
        <v>129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2750</v>
      </c>
      <c r="J1352" s="175">
        <v>46106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11.44</v>
      </c>
    </row>
    <row r="1353" spans="1:16" ht="19.5" hidden="1" customHeight="1">
      <c r="A1353" s="171" t="s">
        <v>3692</v>
      </c>
      <c r="B1353" s="175">
        <v>46108</v>
      </c>
      <c r="C1353" s="171" t="s">
        <v>127</v>
      </c>
      <c r="D1353" s="171" t="s">
        <v>130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2750</v>
      </c>
      <c r="J1353" s="175">
        <v>46106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1594.48</v>
      </c>
    </row>
    <row r="1354" spans="1:16" ht="19.5" hidden="1" customHeight="1">
      <c r="A1354" s="171" t="s">
        <v>3692</v>
      </c>
      <c r="B1354" s="175">
        <v>46108</v>
      </c>
      <c r="C1354" s="171" t="s">
        <v>131</v>
      </c>
      <c r="D1354" s="171" t="s">
        <v>132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2750</v>
      </c>
      <c r="J1354" s="175">
        <v>46106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-1182.5</v>
      </c>
    </row>
    <row r="1355" spans="1:16" ht="19.5" hidden="1" customHeight="1">
      <c r="A1355" s="171" t="s">
        <v>3692</v>
      </c>
      <c r="B1355" s="175">
        <v>46108</v>
      </c>
      <c r="C1355" s="171" t="s">
        <v>2119</v>
      </c>
      <c r="D1355" s="171" t="s">
        <v>116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2750</v>
      </c>
      <c r="J1355" s="175">
        <v>46106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-5.87</v>
      </c>
    </row>
    <row r="1356" spans="1:16" ht="19.5" hidden="1" customHeight="1">
      <c r="A1356" s="171" t="s">
        <v>3692</v>
      </c>
      <c r="B1356" s="175">
        <v>46108</v>
      </c>
      <c r="C1356" s="171" t="s">
        <v>2119</v>
      </c>
      <c r="D1356" s="171" t="s">
        <v>135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0</v>
      </c>
      <c r="J1356" s="175">
        <v>46106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-21.74</v>
      </c>
    </row>
    <row r="1357" spans="1:16" ht="19.5" hidden="1" customHeight="1">
      <c r="A1357" s="171" t="s">
        <v>3693</v>
      </c>
      <c r="B1357" s="175">
        <v>46108</v>
      </c>
      <c r="C1357" s="171" t="s">
        <v>110</v>
      </c>
      <c r="D1357" s="171" t="s">
        <v>24</v>
      </c>
      <c r="E1357" s="171" t="s">
        <v>39</v>
      </c>
      <c r="F1357" s="171" t="s">
        <v>141</v>
      </c>
      <c r="G1357" s="171" t="s">
        <v>112</v>
      </c>
      <c r="H1357" s="176">
        <v>1</v>
      </c>
      <c r="I1357" s="177">
        <v>2750</v>
      </c>
      <c r="J1357" s="175">
        <v>46100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-140.75</v>
      </c>
    </row>
    <row r="1358" spans="1:16" ht="19.5" hidden="1" customHeight="1">
      <c r="A1358" s="171" t="s">
        <v>3693</v>
      </c>
      <c r="B1358" s="175">
        <v>46108</v>
      </c>
      <c r="C1358" s="171" t="s">
        <v>127</v>
      </c>
      <c r="D1358" s="171" t="s">
        <v>128</v>
      </c>
      <c r="E1358" s="171" t="s">
        <v>39</v>
      </c>
      <c r="F1358" s="171" t="s">
        <v>141</v>
      </c>
      <c r="G1358" s="171" t="s">
        <v>112</v>
      </c>
      <c r="H1358" s="176">
        <v>1</v>
      </c>
      <c r="I1358" s="177">
        <v>2750</v>
      </c>
      <c r="J1358" s="175">
        <v>46100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1480</v>
      </c>
    </row>
    <row r="1359" spans="1:16" ht="19.5" hidden="1" customHeight="1">
      <c r="A1359" s="171" t="s">
        <v>3693</v>
      </c>
      <c r="B1359" s="175">
        <v>46108</v>
      </c>
      <c r="C1359" s="171" t="s">
        <v>127</v>
      </c>
      <c r="D1359" s="171" t="s">
        <v>129</v>
      </c>
      <c r="E1359" s="171" t="s">
        <v>39</v>
      </c>
      <c r="F1359" s="171" t="s">
        <v>141</v>
      </c>
      <c r="G1359" s="171" t="s">
        <v>112</v>
      </c>
      <c r="H1359" s="176">
        <v>1</v>
      </c>
      <c r="I1359" s="177">
        <v>2750</v>
      </c>
      <c r="J1359" s="175">
        <v>46100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3693</v>
      </c>
      <c r="B1360" s="175">
        <v>46108</v>
      </c>
      <c r="C1360" s="171" t="s">
        <v>127</v>
      </c>
      <c r="D1360" s="171" t="s">
        <v>130</v>
      </c>
      <c r="E1360" s="171" t="s">
        <v>39</v>
      </c>
      <c r="F1360" s="171" t="s">
        <v>141</v>
      </c>
      <c r="G1360" s="171" t="s">
        <v>112</v>
      </c>
      <c r="H1360" s="176">
        <v>1</v>
      </c>
      <c r="I1360" s="177">
        <v>2750</v>
      </c>
      <c r="J1360" s="175">
        <v>46100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1270</v>
      </c>
    </row>
    <row r="1361" spans="1:16" ht="19.5" hidden="1" customHeight="1">
      <c r="A1361" s="171" t="s">
        <v>3693</v>
      </c>
      <c r="B1361" s="175">
        <v>46108</v>
      </c>
      <c r="C1361" s="171" t="s">
        <v>131</v>
      </c>
      <c r="D1361" s="171" t="s">
        <v>132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2750</v>
      </c>
      <c r="J1361" s="175">
        <v>46100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-1182.5</v>
      </c>
    </row>
    <row r="1362" spans="1:16" ht="19.5" hidden="1" customHeight="1">
      <c r="A1362" s="171" t="s">
        <v>3693</v>
      </c>
      <c r="B1362" s="175">
        <v>46108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2750</v>
      </c>
      <c r="J1362" s="175">
        <v>46100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-5.37</v>
      </c>
    </row>
    <row r="1363" spans="1:16" ht="19.5" hidden="1" customHeight="1">
      <c r="A1363" s="171" t="s">
        <v>3694</v>
      </c>
      <c r="B1363" s="175">
        <v>46108</v>
      </c>
      <c r="C1363" s="171" t="s">
        <v>110</v>
      </c>
      <c r="D1363" s="171" t="s">
        <v>24</v>
      </c>
      <c r="E1363" s="171" t="s">
        <v>38</v>
      </c>
      <c r="F1363" s="171" t="s">
        <v>111</v>
      </c>
      <c r="G1363" s="171" t="s">
        <v>112</v>
      </c>
      <c r="H1363" s="176">
        <v>1</v>
      </c>
      <c r="I1363" s="177">
        <v>2750</v>
      </c>
      <c r="J1363" s="175">
        <v>46105</v>
      </c>
      <c r="K1363" s="171" t="s">
        <v>113</v>
      </c>
      <c r="L1363" s="171" t="s">
        <v>114</v>
      </c>
      <c r="M1363" s="178">
        <v>0.43</v>
      </c>
      <c r="N1363" s="176"/>
      <c r="O1363" s="176">
        <v>41</v>
      </c>
      <c r="P1363" s="179">
        <v>-146.28</v>
      </c>
    </row>
    <row r="1364" spans="1:16" ht="19.5" hidden="1" customHeight="1">
      <c r="A1364" s="171" t="s">
        <v>3694</v>
      </c>
      <c r="B1364" s="175">
        <v>46108</v>
      </c>
      <c r="C1364" s="171" t="s">
        <v>127</v>
      </c>
      <c r="D1364" s="171" t="s">
        <v>128</v>
      </c>
      <c r="E1364" s="171" t="s">
        <v>38</v>
      </c>
      <c r="F1364" s="171" t="s">
        <v>111</v>
      </c>
      <c r="G1364" s="171" t="s">
        <v>112</v>
      </c>
      <c r="H1364" s="176">
        <v>1</v>
      </c>
      <c r="I1364" s="177">
        <v>2750</v>
      </c>
      <c r="J1364" s="175">
        <v>46105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1342.86</v>
      </c>
    </row>
    <row r="1365" spans="1:16" ht="19.5" hidden="1" customHeight="1">
      <c r="A1365" s="171" t="s">
        <v>3694</v>
      </c>
      <c r="B1365" s="175">
        <v>46108</v>
      </c>
      <c r="C1365" s="171" t="s">
        <v>127</v>
      </c>
      <c r="D1365" s="171" t="s">
        <v>129</v>
      </c>
      <c r="E1365" s="171" t="s">
        <v>38</v>
      </c>
      <c r="F1365" s="171" t="s">
        <v>111</v>
      </c>
      <c r="G1365" s="171" t="s">
        <v>112</v>
      </c>
      <c r="H1365" s="176">
        <v>1</v>
      </c>
      <c r="I1365" s="177">
        <v>2750</v>
      </c>
      <c r="J1365" s="175">
        <v>46105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13.43</v>
      </c>
    </row>
    <row r="1366" spans="1:16" ht="19.5" hidden="1" customHeight="1">
      <c r="A1366" s="171" t="s">
        <v>3694</v>
      </c>
      <c r="B1366" s="175">
        <v>46108</v>
      </c>
      <c r="C1366" s="171" t="s">
        <v>127</v>
      </c>
      <c r="D1366" s="171" t="s">
        <v>130</v>
      </c>
      <c r="E1366" s="171" t="s">
        <v>38</v>
      </c>
      <c r="F1366" s="171" t="s">
        <v>111</v>
      </c>
      <c r="G1366" s="171" t="s">
        <v>112</v>
      </c>
      <c r="H1366" s="176">
        <v>1</v>
      </c>
      <c r="I1366" s="177">
        <v>2750</v>
      </c>
      <c r="J1366" s="175">
        <v>46105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1393.71</v>
      </c>
    </row>
    <row r="1367" spans="1:16" ht="19.5" hidden="1" customHeight="1">
      <c r="A1367" s="171" t="s">
        <v>3694</v>
      </c>
      <c r="B1367" s="175">
        <v>46108</v>
      </c>
      <c r="C1367" s="171" t="s">
        <v>131</v>
      </c>
      <c r="D1367" s="171" t="s">
        <v>132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2750</v>
      </c>
      <c r="J1367" s="175">
        <v>46105</v>
      </c>
      <c r="K1367" s="171" t="s">
        <v>113</v>
      </c>
      <c r="L1367" s="171" t="s">
        <v>114</v>
      </c>
      <c r="M1367" s="178">
        <v>0.43</v>
      </c>
      <c r="N1367" s="176"/>
      <c r="O1367" s="176"/>
      <c r="P1367" s="179">
        <v>-1182.5</v>
      </c>
    </row>
    <row r="1368" spans="1:16" ht="19.5" hidden="1" customHeight="1">
      <c r="A1368" s="171" t="s">
        <v>3694</v>
      </c>
      <c r="B1368" s="175">
        <v>46108</v>
      </c>
      <c r="C1368" s="171" t="s">
        <v>2119</v>
      </c>
      <c r="D1368" s="171" t="s">
        <v>116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2750</v>
      </c>
      <c r="J1368" s="175">
        <v>46105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-8.31</v>
      </c>
    </row>
    <row r="1369" spans="1:16" ht="19.5" hidden="1" customHeight="1">
      <c r="A1369" s="171" t="s">
        <v>3695</v>
      </c>
      <c r="B1369" s="175">
        <v>46108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0</v>
      </c>
      <c r="J1369" s="175">
        <v>46100</v>
      </c>
      <c r="K1369" s="171" t="s">
        <v>113</v>
      </c>
      <c r="L1369" s="171" t="s">
        <v>114</v>
      </c>
      <c r="M1369" s="178">
        <v>0</v>
      </c>
      <c r="N1369" s="176"/>
      <c r="O1369" s="176">
        <v>40</v>
      </c>
      <c r="P1369" s="179">
        <v>-46.77</v>
      </c>
    </row>
    <row r="1370" spans="1:16" ht="19.5" hidden="1" customHeight="1">
      <c r="A1370" s="171" t="s">
        <v>3695</v>
      </c>
      <c r="B1370" s="175">
        <v>46108</v>
      </c>
      <c r="C1370" s="171" t="s">
        <v>2119</v>
      </c>
      <c r="D1370" s="171" t="s">
        <v>116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0</v>
      </c>
      <c r="J1370" s="175">
        <v>46100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-6.37</v>
      </c>
    </row>
    <row r="1371" spans="1:16" ht="19.5" hidden="1" customHeight="1">
      <c r="A1371" s="171" t="s">
        <v>3696</v>
      </c>
      <c r="B1371" s="175">
        <v>46108</v>
      </c>
      <c r="C1371" s="171" t="s">
        <v>110</v>
      </c>
      <c r="D1371" s="171" t="s">
        <v>24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2900</v>
      </c>
      <c r="J1371" s="175">
        <v>46106</v>
      </c>
      <c r="K1371" s="171" t="s">
        <v>113</v>
      </c>
      <c r="L1371" s="171" t="s">
        <v>114</v>
      </c>
      <c r="M1371" s="178">
        <v>0.43</v>
      </c>
      <c r="N1371" s="176"/>
      <c r="O1371" s="176">
        <v>41</v>
      </c>
      <c r="P1371" s="179">
        <v>-150.33000000000001</v>
      </c>
    </row>
    <row r="1372" spans="1:16" ht="19.5" hidden="1" customHeight="1">
      <c r="A1372" s="171" t="s">
        <v>3696</v>
      </c>
      <c r="B1372" s="175">
        <v>46108</v>
      </c>
      <c r="C1372" s="171" t="s">
        <v>127</v>
      </c>
      <c r="D1372" s="171" t="s">
        <v>128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2900</v>
      </c>
      <c r="J1372" s="175">
        <v>46106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1266.67</v>
      </c>
    </row>
    <row r="1373" spans="1:16" ht="19.5" hidden="1" customHeight="1">
      <c r="A1373" s="171" t="s">
        <v>3696</v>
      </c>
      <c r="B1373" s="175">
        <v>46108</v>
      </c>
      <c r="C1373" s="171" t="s">
        <v>127</v>
      </c>
      <c r="D1373" s="171" t="s">
        <v>129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2900</v>
      </c>
      <c r="J1373" s="175">
        <v>46106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12.67</v>
      </c>
    </row>
    <row r="1374" spans="1:16" ht="19.5" hidden="1" customHeight="1">
      <c r="A1374" s="171" t="s">
        <v>3696</v>
      </c>
      <c r="B1374" s="175">
        <v>46108</v>
      </c>
      <c r="C1374" s="171" t="s">
        <v>127</v>
      </c>
      <c r="D1374" s="171" t="s">
        <v>130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2900</v>
      </c>
      <c r="J1374" s="175">
        <v>46106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1620.66</v>
      </c>
    </row>
    <row r="1375" spans="1:16" ht="19.5" hidden="1" customHeight="1">
      <c r="A1375" s="171" t="s">
        <v>3696</v>
      </c>
      <c r="B1375" s="175">
        <v>46108</v>
      </c>
      <c r="C1375" s="171" t="s">
        <v>131</v>
      </c>
      <c r="D1375" s="171" t="s">
        <v>132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2900</v>
      </c>
      <c r="J1375" s="175">
        <v>46106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-1247</v>
      </c>
    </row>
    <row r="1376" spans="1:16" ht="19.5" hidden="1" customHeight="1">
      <c r="A1376" s="171" t="s">
        <v>3696</v>
      </c>
      <c r="B1376" s="175">
        <v>46108</v>
      </c>
      <c r="C1376" s="171" t="s">
        <v>2119</v>
      </c>
      <c r="D1376" s="171" t="s">
        <v>116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2900</v>
      </c>
      <c r="J1376" s="175">
        <v>46106</v>
      </c>
      <c r="K1376" s="171" t="s">
        <v>113</v>
      </c>
      <c r="L1376" s="171" t="s">
        <v>114</v>
      </c>
      <c r="M1376" s="178">
        <v>0.43</v>
      </c>
      <c r="N1376" s="176"/>
      <c r="O1376" s="176"/>
      <c r="P1376" s="179">
        <v>-6.25</v>
      </c>
    </row>
    <row r="1377" spans="1:16" ht="19.5" hidden="1" customHeight="1">
      <c r="A1377" s="171" t="s">
        <v>3695</v>
      </c>
      <c r="B1377" s="175">
        <v>46108</v>
      </c>
      <c r="C1377" s="171" t="s">
        <v>110</v>
      </c>
      <c r="D1377" s="171" t="s">
        <v>117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0</v>
      </c>
      <c r="J1377" s="175">
        <v>46100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0</v>
      </c>
    </row>
    <row r="1378" spans="1:16" ht="19.5" hidden="1" customHeight="1">
      <c r="A1378" s="171" t="s">
        <v>3695</v>
      </c>
      <c r="B1378" s="175">
        <v>46108</v>
      </c>
      <c r="C1378" s="171" t="s">
        <v>110</v>
      </c>
      <c r="D1378" s="171" t="s">
        <v>118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0</v>
      </c>
      <c r="J1378" s="175">
        <v>46100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-46.77</v>
      </c>
    </row>
    <row r="1379" spans="1:16" ht="19.5" hidden="1" customHeight="1">
      <c r="A1379" s="171" t="s">
        <v>3695</v>
      </c>
      <c r="B1379" s="175">
        <v>46108</v>
      </c>
      <c r="C1379" s="171" t="s">
        <v>2119</v>
      </c>
      <c r="D1379" s="171" t="s">
        <v>119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46100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-15</v>
      </c>
    </row>
    <row r="1380" spans="1:16" ht="19.5" hidden="1" customHeight="1">
      <c r="A1380" s="171" t="s">
        <v>3694</v>
      </c>
      <c r="B1380" s="175">
        <v>46108</v>
      </c>
      <c r="C1380" s="171" t="s">
        <v>2119</v>
      </c>
      <c r="D1380" s="171" t="s">
        <v>135</v>
      </c>
      <c r="E1380" s="171" t="s">
        <v>38</v>
      </c>
      <c r="F1380" s="171" t="s">
        <v>111</v>
      </c>
      <c r="G1380" s="171" t="s">
        <v>112</v>
      </c>
      <c r="H1380" s="176">
        <v>1</v>
      </c>
      <c r="I1380" s="177">
        <v>0</v>
      </c>
      <c r="J1380" s="175">
        <v>46105</v>
      </c>
      <c r="K1380" s="171" t="s">
        <v>125</v>
      </c>
      <c r="L1380" s="171" t="s">
        <v>125</v>
      </c>
      <c r="M1380" s="178">
        <v>0</v>
      </c>
      <c r="N1380" s="176"/>
      <c r="O1380" s="176"/>
      <c r="P1380" s="179">
        <v>-25.51</v>
      </c>
    </row>
    <row r="1381" spans="1:16" ht="19.5" hidden="1" customHeight="1">
      <c r="A1381" s="171" t="s">
        <v>3697</v>
      </c>
      <c r="B1381" s="175">
        <v>46108</v>
      </c>
      <c r="C1381" s="171" t="s">
        <v>110</v>
      </c>
      <c r="D1381" s="171" t="s">
        <v>24</v>
      </c>
      <c r="E1381" s="171" t="s">
        <v>61</v>
      </c>
      <c r="F1381" s="171" t="s">
        <v>776</v>
      </c>
      <c r="G1381" s="171" t="s">
        <v>177</v>
      </c>
      <c r="H1381" s="176">
        <v>1</v>
      </c>
      <c r="I1381" s="177">
        <v>3188</v>
      </c>
      <c r="J1381" s="175">
        <v>46104</v>
      </c>
      <c r="K1381" s="171" t="s">
        <v>113</v>
      </c>
      <c r="L1381" s="171" t="s">
        <v>114</v>
      </c>
      <c r="M1381" s="178">
        <v>0.43</v>
      </c>
      <c r="N1381" s="176"/>
      <c r="O1381" s="176">
        <v>41</v>
      </c>
      <c r="P1381" s="179">
        <v>-173.77</v>
      </c>
    </row>
    <row r="1382" spans="1:16" ht="19.5" hidden="1" customHeight="1">
      <c r="A1382" s="171" t="s">
        <v>3697</v>
      </c>
      <c r="B1382" s="175">
        <v>46108</v>
      </c>
      <c r="C1382" s="171" t="s">
        <v>127</v>
      </c>
      <c r="D1382" s="171" t="s">
        <v>128</v>
      </c>
      <c r="E1382" s="171" t="s">
        <v>61</v>
      </c>
      <c r="F1382" s="171" t="s">
        <v>776</v>
      </c>
      <c r="G1382" s="171" t="s">
        <v>177</v>
      </c>
      <c r="H1382" s="176">
        <v>1</v>
      </c>
      <c r="I1382" s="177">
        <v>3188</v>
      </c>
      <c r="J1382" s="175">
        <v>46104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1127.6199999999999</v>
      </c>
    </row>
    <row r="1383" spans="1:16" ht="19.5" hidden="1" customHeight="1">
      <c r="A1383" s="171" t="s">
        <v>3697</v>
      </c>
      <c r="B1383" s="175">
        <v>46108</v>
      </c>
      <c r="C1383" s="171" t="s">
        <v>127</v>
      </c>
      <c r="D1383" s="171" t="s">
        <v>129</v>
      </c>
      <c r="E1383" s="171" t="s">
        <v>61</v>
      </c>
      <c r="F1383" s="171" t="s">
        <v>776</v>
      </c>
      <c r="G1383" s="171" t="s">
        <v>177</v>
      </c>
      <c r="H1383" s="176">
        <v>1</v>
      </c>
      <c r="I1383" s="177">
        <v>3188</v>
      </c>
      <c r="J1383" s="175">
        <v>46104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11.28</v>
      </c>
    </row>
    <row r="1384" spans="1:16" ht="19.5" hidden="1" customHeight="1">
      <c r="A1384" s="171" t="s">
        <v>3697</v>
      </c>
      <c r="B1384" s="175">
        <v>46108</v>
      </c>
      <c r="C1384" s="171" t="s">
        <v>127</v>
      </c>
      <c r="D1384" s="171" t="s">
        <v>130</v>
      </c>
      <c r="E1384" s="171" t="s">
        <v>61</v>
      </c>
      <c r="F1384" s="171" t="s">
        <v>776</v>
      </c>
      <c r="G1384" s="171" t="s">
        <v>177</v>
      </c>
      <c r="H1384" s="176">
        <v>1</v>
      </c>
      <c r="I1384" s="177">
        <v>3188</v>
      </c>
      <c r="J1384" s="175">
        <v>46104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2049.1</v>
      </c>
    </row>
    <row r="1385" spans="1:16" ht="19.5" hidden="1" customHeight="1">
      <c r="A1385" s="171" t="s">
        <v>3697</v>
      </c>
      <c r="B1385" s="175">
        <v>46108</v>
      </c>
      <c r="C1385" s="171" t="s">
        <v>131</v>
      </c>
      <c r="D1385" s="171" t="s">
        <v>132</v>
      </c>
      <c r="E1385" s="171" t="s">
        <v>61</v>
      </c>
      <c r="F1385" s="171" t="s">
        <v>776</v>
      </c>
      <c r="G1385" s="171" t="s">
        <v>177</v>
      </c>
      <c r="H1385" s="176">
        <v>1</v>
      </c>
      <c r="I1385" s="177">
        <v>3188</v>
      </c>
      <c r="J1385" s="175">
        <v>46104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-1370.84</v>
      </c>
    </row>
    <row r="1386" spans="1:16" ht="19.5" hidden="1" customHeight="1">
      <c r="A1386" s="171" t="s">
        <v>3697</v>
      </c>
      <c r="B1386" s="175">
        <v>46108</v>
      </c>
      <c r="C1386" s="171" t="s">
        <v>2119</v>
      </c>
      <c r="D1386" s="171" t="s">
        <v>116</v>
      </c>
      <c r="E1386" s="171" t="s">
        <v>61</v>
      </c>
      <c r="F1386" s="171" t="s">
        <v>776</v>
      </c>
      <c r="G1386" s="171" t="s">
        <v>177</v>
      </c>
      <c r="H1386" s="176">
        <v>1</v>
      </c>
      <c r="I1386" s="177">
        <v>3188</v>
      </c>
      <c r="J1386" s="175">
        <v>46104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-9.1300000000000008</v>
      </c>
    </row>
    <row r="1387" spans="1:16" ht="19.5" hidden="1" customHeight="1">
      <c r="A1387" s="171" t="s">
        <v>3697</v>
      </c>
      <c r="B1387" s="175">
        <v>46108</v>
      </c>
      <c r="C1387" s="171" t="s">
        <v>2119</v>
      </c>
      <c r="D1387" s="171" t="s">
        <v>135</v>
      </c>
      <c r="E1387" s="171" t="s">
        <v>61</v>
      </c>
      <c r="F1387" s="171" t="s">
        <v>776</v>
      </c>
      <c r="G1387" s="171" t="s">
        <v>177</v>
      </c>
      <c r="H1387" s="176">
        <v>1</v>
      </c>
      <c r="I1387" s="177">
        <v>0</v>
      </c>
      <c r="J1387" s="175">
        <v>46104</v>
      </c>
      <c r="K1387" s="171" t="s">
        <v>125</v>
      </c>
      <c r="L1387" s="171" t="s">
        <v>125</v>
      </c>
      <c r="M1387" s="178">
        <v>0</v>
      </c>
      <c r="N1387" s="176"/>
      <c r="O1387" s="176"/>
      <c r="P1387" s="179">
        <v>-21.42</v>
      </c>
    </row>
    <row r="1388" spans="1:16" ht="19.5" hidden="1" customHeight="1">
      <c r="A1388" s="171" t="s">
        <v>3698</v>
      </c>
      <c r="B1388" s="175">
        <v>46108</v>
      </c>
      <c r="C1388" s="171" t="s">
        <v>110</v>
      </c>
      <c r="D1388" s="171" t="s">
        <v>24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2900</v>
      </c>
      <c r="J1388" s="175">
        <v>46107</v>
      </c>
      <c r="K1388" s="171" t="s">
        <v>113</v>
      </c>
      <c r="L1388" s="171" t="s">
        <v>114</v>
      </c>
      <c r="M1388" s="178">
        <v>0.43</v>
      </c>
      <c r="N1388" s="176"/>
      <c r="O1388" s="176">
        <v>42</v>
      </c>
      <c r="P1388" s="179">
        <v>-156.08000000000001</v>
      </c>
    </row>
    <row r="1389" spans="1:16" ht="19.5" hidden="1" customHeight="1">
      <c r="A1389" s="171" t="s">
        <v>3698</v>
      </c>
      <c r="B1389" s="175">
        <v>46108</v>
      </c>
      <c r="C1389" s="171" t="s">
        <v>127</v>
      </c>
      <c r="D1389" s="171" t="s">
        <v>128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2900</v>
      </c>
      <c r="J1389" s="175">
        <v>46107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1327</v>
      </c>
    </row>
    <row r="1390" spans="1:16" ht="19.5" hidden="1" customHeight="1">
      <c r="A1390" s="171" t="s">
        <v>3698</v>
      </c>
      <c r="B1390" s="175">
        <v>46108</v>
      </c>
      <c r="C1390" s="171" t="s">
        <v>127</v>
      </c>
      <c r="D1390" s="171" t="s">
        <v>129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2900</v>
      </c>
      <c r="J1390" s="175">
        <v>46107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13.27</v>
      </c>
    </row>
    <row r="1391" spans="1:16" ht="19.5" hidden="1" customHeight="1">
      <c r="A1391" s="171" t="s">
        <v>3698</v>
      </c>
      <c r="B1391" s="175">
        <v>46108</v>
      </c>
      <c r="C1391" s="171" t="s">
        <v>127</v>
      </c>
      <c r="D1391" s="171" t="s">
        <v>130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2900</v>
      </c>
      <c r="J1391" s="175">
        <v>46107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1559.73</v>
      </c>
    </row>
    <row r="1392" spans="1:16" ht="19.5" hidden="1" customHeight="1">
      <c r="A1392" s="171" t="s">
        <v>3698</v>
      </c>
      <c r="B1392" s="175">
        <v>46108</v>
      </c>
      <c r="C1392" s="171" t="s">
        <v>131</v>
      </c>
      <c r="D1392" s="171" t="s">
        <v>132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2900</v>
      </c>
      <c r="J1392" s="175">
        <v>46107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-1247</v>
      </c>
    </row>
    <row r="1393" spans="1:16" ht="19.5" hidden="1" customHeight="1">
      <c r="A1393" s="171" t="s">
        <v>3698</v>
      </c>
      <c r="B1393" s="175">
        <v>46108</v>
      </c>
      <c r="C1393" s="171" t="s">
        <v>2119</v>
      </c>
      <c r="D1393" s="171" t="s">
        <v>116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2900</v>
      </c>
      <c r="J1393" s="175">
        <v>46107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-7.68</v>
      </c>
    </row>
    <row r="1394" spans="1:16" ht="19.5" hidden="1" customHeight="1">
      <c r="A1394" s="171" t="s">
        <v>3699</v>
      </c>
      <c r="B1394" s="175">
        <v>46108</v>
      </c>
      <c r="C1394" s="171" t="s">
        <v>110</v>
      </c>
      <c r="D1394" s="171" t="s">
        <v>117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0</v>
      </c>
      <c r="J1394" s="175">
        <v>46102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0</v>
      </c>
    </row>
    <row r="1395" spans="1:16" ht="19.5" hidden="1" customHeight="1">
      <c r="A1395" s="171" t="s">
        <v>3699</v>
      </c>
      <c r="B1395" s="175">
        <v>46108</v>
      </c>
      <c r="C1395" s="171" t="s">
        <v>110</v>
      </c>
      <c r="D1395" s="171" t="s">
        <v>118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46102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-46.77</v>
      </c>
    </row>
    <row r="1396" spans="1:16" ht="19.5" hidden="1" customHeight="1">
      <c r="A1396" s="171" t="s">
        <v>3699</v>
      </c>
      <c r="B1396" s="175">
        <v>46108</v>
      </c>
      <c r="C1396" s="171" t="s">
        <v>2119</v>
      </c>
      <c r="D1396" s="171" t="s">
        <v>119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0</v>
      </c>
      <c r="J1396" s="175">
        <v>46102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-15</v>
      </c>
    </row>
    <row r="1397" spans="1:16" ht="19.5" hidden="1" customHeight="1">
      <c r="A1397" s="171" t="s">
        <v>3699</v>
      </c>
      <c r="B1397" s="175">
        <v>46108</v>
      </c>
      <c r="C1397" s="171" t="s">
        <v>110</v>
      </c>
      <c r="D1397" s="171" t="s">
        <v>24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0</v>
      </c>
      <c r="J1397" s="175">
        <v>46102</v>
      </c>
      <c r="K1397" s="171" t="s">
        <v>113</v>
      </c>
      <c r="L1397" s="171" t="s">
        <v>114</v>
      </c>
      <c r="M1397" s="178">
        <v>0</v>
      </c>
      <c r="N1397" s="176"/>
      <c r="O1397" s="176">
        <v>40</v>
      </c>
      <c r="P1397" s="179">
        <v>-46.77</v>
      </c>
    </row>
    <row r="1398" spans="1:16" ht="19.5" hidden="1" customHeight="1">
      <c r="A1398" s="171" t="s">
        <v>3700</v>
      </c>
      <c r="B1398" s="175">
        <v>46108</v>
      </c>
      <c r="C1398" s="171" t="s">
        <v>110</v>
      </c>
      <c r="D1398" s="171" t="s">
        <v>24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2750</v>
      </c>
      <c r="J1398" s="175">
        <v>46103</v>
      </c>
      <c r="K1398" s="171" t="s">
        <v>113</v>
      </c>
      <c r="L1398" s="171" t="s">
        <v>114</v>
      </c>
      <c r="M1398" s="178">
        <v>0.43</v>
      </c>
      <c r="N1398" s="176"/>
      <c r="O1398" s="176">
        <v>41</v>
      </c>
      <c r="P1398" s="179">
        <v>-146.28</v>
      </c>
    </row>
    <row r="1399" spans="1:16" ht="19.5" hidden="1" customHeight="1">
      <c r="A1399" s="171" t="s">
        <v>3700</v>
      </c>
      <c r="B1399" s="175">
        <v>46108</v>
      </c>
      <c r="C1399" s="171" t="s">
        <v>127</v>
      </c>
      <c r="D1399" s="171" t="s">
        <v>128</v>
      </c>
      <c r="E1399" s="171" t="s">
        <v>38</v>
      </c>
      <c r="F1399" s="171" t="s">
        <v>111</v>
      </c>
      <c r="G1399" s="171" t="s">
        <v>112</v>
      </c>
      <c r="H1399" s="176">
        <v>1</v>
      </c>
      <c r="I1399" s="177">
        <v>2750</v>
      </c>
      <c r="J1399" s="175">
        <v>46103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1340</v>
      </c>
    </row>
    <row r="1400" spans="1:16" ht="19.5" hidden="1" customHeight="1">
      <c r="A1400" s="171" t="s">
        <v>3700</v>
      </c>
      <c r="B1400" s="175">
        <v>46108</v>
      </c>
      <c r="C1400" s="171" t="s">
        <v>127</v>
      </c>
      <c r="D1400" s="171" t="s">
        <v>129</v>
      </c>
      <c r="E1400" s="171" t="s">
        <v>38</v>
      </c>
      <c r="F1400" s="171" t="s">
        <v>111</v>
      </c>
      <c r="G1400" s="171" t="s">
        <v>112</v>
      </c>
      <c r="H1400" s="176">
        <v>1</v>
      </c>
      <c r="I1400" s="177">
        <v>2750</v>
      </c>
      <c r="J1400" s="175">
        <v>46103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13.4</v>
      </c>
    </row>
    <row r="1401" spans="1:16" ht="19.5" hidden="1" customHeight="1">
      <c r="A1401" s="171" t="s">
        <v>3700</v>
      </c>
      <c r="B1401" s="175">
        <v>46108</v>
      </c>
      <c r="C1401" s="171" t="s">
        <v>127</v>
      </c>
      <c r="D1401" s="171" t="s">
        <v>130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2750</v>
      </c>
      <c r="J1401" s="175">
        <v>46103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1396.6</v>
      </c>
    </row>
    <row r="1402" spans="1:16" ht="19.5" hidden="1" customHeight="1">
      <c r="A1402" s="171" t="s">
        <v>3700</v>
      </c>
      <c r="B1402" s="175">
        <v>46108</v>
      </c>
      <c r="C1402" s="171" t="s">
        <v>131</v>
      </c>
      <c r="D1402" s="171" t="s">
        <v>132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2750</v>
      </c>
      <c r="J1402" s="175">
        <v>46103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-1182.5</v>
      </c>
    </row>
    <row r="1403" spans="1:16" ht="19.5" hidden="1" customHeight="1">
      <c r="A1403" s="171" t="s">
        <v>3700</v>
      </c>
      <c r="B1403" s="175">
        <v>46108</v>
      </c>
      <c r="C1403" s="171" t="s">
        <v>2119</v>
      </c>
      <c r="D1403" s="171" t="s">
        <v>116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2750</v>
      </c>
      <c r="J1403" s="175">
        <v>46103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-6.79</v>
      </c>
    </row>
    <row r="1404" spans="1:16" ht="19.5" hidden="1" customHeight="1">
      <c r="A1404" s="171" t="s">
        <v>3698</v>
      </c>
      <c r="B1404" s="175">
        <v>46108</v>
      </c>
      <c r="C1404" s="171" t="s">
        <v>2119</v>
      </c>
      <c r="D1404" s="171" t="s">
        <v>135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46107</v>
      </c>
      <c r="K1404" s="171" t="s">
        <v>125</v>
      </c>
      <c r="L1404" s="171" t="s">
        <v>125</v>
      </c>
      <c r="M1404" s="178">
        <v>0</v>
      </c>
      <c r="N1404" s="176"/>
      <c r="O1404" s="176"/>
      <c r="P1404" s="179">
        <v>-25.21</v>
      </c>
    </row>
    <row r="1405" spans="1:16" ht="19.5" hidden="1" customHeight="1">
      <c r="A1405" s="171" t="s">
        <v>3701</v>
      </c>
      <c r="B1405" s="175">
        <v>46108</v>
      </c>
      <c r="C1405" s="171" t="s">
        <v>110</v>
      </c>
      <c r="D1405" s="171" t="s">
        <v>24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46102</v>
      </c>
      <c r="K1405" s="171" t="s">
        <v>113</v>
      </c>
      <c r="L1405" s="171" t="s">
        <v>114</v>
      </c>
      <c r="M1405" s="178">
        <v>0</v>
      </c>
      <c r="N1405" s="176"/>
      <c r="O1405" s="176">
        <v>40</v>
      </c>
      <c r="P1405" s="179">
        <v>-46.77</v>
      </c>
    </row>
    <row r="1406" spans="1:16" ht="19.5" hidden="1" customHeight="1">
      <c r="A1406" s="171" t="s">
        <v>3701</v>
      </c>
      <c r="B1406" s="175">
        <v>46108</v>
      </c>
      <c r="C1406" s="171" t="s">
        <v>2119</v>
      </c>
      <c r="D1406" s="171" t="s">
        <v>116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46102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-11.5</v>
      </c>
    </row>
    <row r="1407" spans="1:16" ht="19.5" hidden="1" customHeight="1">
      <c r="A1407" s="171" t="s">
        <v>3700</v>
      </c>
      <c r="B1407" s="175">
        <v>46108</v>
      </c>
      <c r="C1407" s="171" t="s">
        <v>2119</v>
      </c>
      <c r="D1407" s="171" t="s">
        <v>135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46103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-25.46</v>
      </c>
    </row>
    <row r="1408" spans="1:16" ht="19.5" hidden="1" customHeight="1">
      <c r="A1408" s="171" t="s">
        <v>3701</v>
      </c>
      <c r="B1408" s="175">
        <v>46108</v>
      </c>
      <c r="C1408" s="171" t="s">
        <v>110</v>
      </c>
      <c r="D1408" s="171" t="s">
        <v>117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46102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0</v>
      </c>
    </row>
    <row r="1409" spans="1:16" ht="19.5" hidden="1" customHeight="1">
      <c r="A1409" s="171" t="s">
        <v>3701</v>
      </c>
      <c r="B1409" s="175">
        <v>46108</v>
      </c>
      <c r="C1409" s="171" t="s">
        <v>110</v>
      </c>
      <c r="D1409" s="171" t="s">
        <v>118</v>
      </c>
      <c r="E1409" s="171" t="s">
        <v>38</v>
      </c>
      <c r="F1409" s="171" t="s">
        <v>111</v>
      </c>
      <c r="G1409" s="171" t="s">
        <v>112</v>
      </c>
      <c r="H1409" s="176">
        <v>1</v>
      </c>
      <c r="I1409" s="177">
        <v>0</v>
      </c>
      <c r="J1409" s="175">
        <v>46102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-46.77</v>
      </c>
    </row>
    <row r="1410" spans="1:16" ht="19.5" hidden="1" customHeight="1">
      <c r="A1410" s="171" t="s">
        <v>3701</v>
      </c>
      <c r="B1410" s="175">
        <v>46108</v>
      </c>
      <c r="C1410" s="171" t="s">
        <v>2119</v>
      </c>
      <c r="D1410" s="171" t="s">
        <v>119</v>
      </c>
      <c r="E1410" s="171" t="s">
        <v>38</v>
      </c>
      <c r="F1410" s="171" t="s">
        <v>111</v>
      </c>
      <c r="G1410" s="171" t="s">
        <v>112</v>
      </c>
      <c r="H1410" s="176">
        <v>1</v>
      </c>
      <c r="I1410" s="177">
        <v>0</v>
      </c>
      <c r="J1410" s="175">
        <v>46102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-15</v>
      </c>
    </row>
    <row r="1411" spans="1:16" ht="19.5" hidden="1" customHeight="1">
      <c r="A1411" s="171" t="s">
        <v>3702</v>
      </c>
      <c r="B1411" s="175">
        <v>46108</v>
      </c>
      <c r="C1411" s="171" t="s">
        <v>110</v>
      </c>
      <c r="D1411" s="171" t="s">
        <v>24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2600</v>
      </c>
      <c r="J1411" s="175">
        <v>46106</v>
      </c>
      <c r="K1411" s="171" t="s">
        <v>113</v>
      </c>
      <c r="L1411" s="171" t="s">
        <v>114</v>
      </c>
      <c r="M1411" s="178">
        <v>0.43</v>
      </c>
      <c r="N1411" s="176"/>
      <c r="O1411" s="176">
        <v>41</v>
      </c>
      <c r="P1411" s="179">
        <v>-142.22999999999999</v>
      </c>
    </row>
    <row r="1412" spans="1:16" ht="19.5" hidden="1" customHeight="1">
      <c r="A1412" s="171" t="s">
        <v>3702</v>
      </c>
      <c r="B1412" s="175">
        <v>46108</v>
      </c>
      <c r="C1412" s="171" t="s">
        <v>127</v>
      </c>
      <c r="D1412" s="171" t="s">
        <v>128</v>
      </c>
      <c r="E1412" s="171" t="s">
        <v>44</v>
      </c>
      <c r="F1412" s="171" t="s">
        <v>213</v>
      </c>
      <c r="G1412" s="171" t="s">
        <v>214</v>
      </c>
      <c r="H1412" s="176">
        <v>1</v>
      </c>
      <c r="I1412" s="177">
        <v>2600</v>
      </c>
      <c r="J1412" s="175">
        <v>46106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1165.71</v>
      </c>
    </row>
    <row r="1413" spans="1:16" ht="19.5" hidden="1" customHeight="1">
      <c r="A1413" s="171" t="s">
        <v>3702</v>
      </c>
      <c r="B1413" s="175">
        <v>46108</v>
      </c>
      <c r="C1413" s="171" t="s">
        <v>127</v>
      </c>
      <c r="D1413" s="171" t="s">
        <v>129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2600</v>
      </c>
      <c r="J1413" s="175">
        <v>46106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11.66</v>
      </c>
    </row>
    <row r="1414" spans="1:16" ht="19.5" hidden="1" customHeight="1">
      <c r="A1414" s="171" t="s">
        <v>3702</v>
      </c>
      <c r="B1414" s="175">
        <v>46108</v>
      </c>
      <c r="C1414" s="171" t="s">
        <v>127</v>
      </c>
      <c r="D1414" s="171" t="s">
        <v>130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2600</v>
      </c>
      <c r="J1414" s="175">
        <v>46106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1422.63</v>
      </c>
    </row>
    <row r="1415" spans="1:16" ht="19.5" hidden="1" customHeight="1">
      <c r="A1415" s="171" t="s">
        <v>3702</v>
      </c>
      <c r="B1415" s="175">
        <v>46108</v>
      </c>
      <c r="C1415" s="171" t="s">
        <v>131</v>
      </c>
      <c r="D1415" s="171" t="s">
        <v>132</v>
      </c>
      <c r="E1415" s="171" t="s">
        <v>44</v>
      </c>
      <c r="F1415" s="171" t="s">
        <v>213</v>
      </c>
      <c r="G1415" s="171" t="s">
        <v>214</v>
      </c>
      <c r="H1415" s="176">
        <v>1</v>
      </c>
      <c r="I1415" s="177">
        <v>2600</v>
      </c>
      <c r="J1415" s="175">
        <v>46106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-1118</v>
      </c>
    </row>
    <row r="1416" spans="1:16" ht="19.5" hidden="1" customHeight="1">
      <c r="A1416" s="171" t="s">
        <v>3702</v>
      </c>
      <c r="B1416" s="175">
        <v>46108</v>
      </c>
      <c r="C1416" s="171" t="s">
        <v>2119</v>
      </c>
      <c r="D1416" s="171" t="s">
        <v>116</v>
      </c>
      <c r="E1416" s="171" t="s">
        <v>44</v>
      </c>
      <c r="F1416" s="171" t="s">
        <v>213</v>
      </c>
      <c r="G1416" s="171" t="s">
        <v>214</v>
      </c>
      <c r="H1416" s="176">
        <v>1</v>
      </c>
      <c r="I1416" s="177">
        <v>2600</v>
      </c>
      <c r="J1416" s="175">
        <v>46106</v>
      </c>
      <c r="K1416" s="171" t="s">
        <v>113</v>
      </c>
      <c r="L1416" s="171" t="s">
        <v>114</v>
      </c>
      <c r="M1416" s="178">
        <v>0.43</v>
      </c>
      <c r="N1416" s="176"/>
      <c r="O1416" s="176"/>
      <c r="P1416" s="179">
        <v>-7.38</v>
      </c>
    </row>
    <row r="1417" spans="1:16" ht="19.5" hidden="1" customHeight="1">
      <c r="A1417" s="171" t="s">
        <v>3703</v>
      </c>
      <c r="B1417" s="175">
        <v>46108</v>
      </c>
      <c r="C1417" s="171" t="s">
        <v>110</v>
      </c>
      <c r="D1417" s="171" t="s">
        <v>24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46102</v>
      </c>
      <c r="K1417" s="171" t="s">
        <v>113</v>
      </c>
      <c r="L1417" s="171" t="s">
        <v>114</v>
      </c>
      <c r="M1417" s="178">
        <v>0</v>
      </c>
      <c r="N1417" s="176"/>
      <c r="O1417" s="176">
        <v>40</v>
      </c>
      <c r="P1417" s="179">
        <v>-46.77</v>
      </c>
    </row>
    <row r="1418" spans="1:16" ht="19.5" hidden="1" customHeight="1">
      <c r="A1418" s="171" t="s">
        <v>3703</v>
      </c>
      <c r="B1418" s="175">
        <v>46108</v>
      </c>
      <c r="C1418" s="171" t="s">
        <v>2119</v>
      </c>
      <c r="D1418" s="171" t="s">
        <v>116</v>
      </c>
      <c r="E1418" s="171" t="s">
        <v>40</v>
      </c>
      <c r="F1418" s="171" t="s">
        <v>149</v>
      </c>
      <c r="G1418" s="171" t="s">
        <v>112</v>
      </c>
      <c r="H1418" s="176">
        <v>1</v>
      </c>
      <c r="I1418" s="177">
        <v>0</v>
      </c>
      <c r="J1418" s="175">
        <v>46102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-5.51</v>
      </c>
    </row>
    <row r="1419" spans="1:16" ht="19.5" hidden="1" customHeight="1">
      <c r="A1419" s="171" t="s">
        <v>3703</v>
      </c>
      <c r="B1419" s="175">
        <v>46108</v>
      </c>
      <c r="C1419" s="171" t="s">
        <v>110</v>
      </c>
      <c r="D1419" s="171" t="s">
        <v>117</v>
      </c>
      <c r="E1419" s="171" t="s">
        <v>40</v>
      </c>
      <c r="F1419" s="171" t="s">
        <v>149</v>
      </c>
      <c r="G1419" s="171" t="s">
        <v>112</v>
      </c>
      <c r="H1419" s="176">
        <v>1</v>
      </c>
      <c r="I1419" s="177">
        <v>0</v>
      </c>
      <c r="J1419" s="175">
        <v>46102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0</v>
      </c>
    </row>
    <row r="1420" spans="1:16" ht="19.5" hidden="1" customHeight="1">
      <c r="A1420" s="171" t="s">
        <v>3703</v>
      </c>
      <c r="B1420" s="175">
        <v>46108</v>
      </c>
      <c r="C1420" s="171" t="s">
        <v>110</v>
      </c>
      <c r="D1420" s="171" t="s">
        <v>118</v>
      </c>
      <c r="E1420" s="171" t="s">
        <v>40</v>
      </c>
      <c r="F1420" s="171" t="s">
        <v>149</v>
      </c>
      <c r="G1420" s="171" t="s">
        <v>112</v>
      </c>
      <c r="H1420" s="176">
        <v>1</v>
      </c>
      <c r="I1420" s="177">
        <v>0</v>
      </c>
      <c r="J1420" s="175">
        <v>46102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-46.77</v>
      </c>
    </row>
    <row r="1421" spans="1:16" ht="19.5" hidden="1" customHeight="1">
      <c r="A1421" s="171" t="s">
        <v>3703</v>
      </c>
      <c r="B1421" s="175">
        <v>46108</v>
      </c>
      <c r="C1421" s="171" t="s">
        <v>2119</v>
      </c>
      <c r="D1421" s="171" t="s">
        <v>119</v>
      </c>
      <c r="E1421" s="171" t="s">
        <v>40</v>
      </c>
      <c r="F1421" s="171" t="s">
        <v>149</v>
      </c>
      <c r="G1421" s="171" t="s">
        <v>112</v>
      </c>
      <c r="H1421" s="176">
        <v>1</v>
      </c>
      <c r="I1421" s="177">
        <v>0</v>
      </c>
      <c r="J1421" s="175">
        <v>46102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-15</v>
      </c>
    </row>
    <row r="1422" spans="1:16" ht="19.5" hidden="1" customHeight="1">
      <c r="A1422" s="171" t="s">
        <v>3704</v>
      </c>
      <c r="B1422" s="175">
        <v>46108</v>
      </c>
      <c r="C1422" s="171" t="s">
        <v>1315</v>
      </c>
      <c r="D1422" s="171" t="s">
        <v>508</v>
      </c>
      <c r="E1422" s="171" t="s">
        <v>79</v>
      </c>
      <c r="F1422" s="171" t="s">
        <v>441</v>
      </c>
      <c r="G1422" s="171" t="s">
        <v>177</v>
      </c>
      <c r="H1422" s="176">
        <v>1</v>
      </c>
      <c r="I1422" s="177">
        <v>0</v>
      </c>
      <c r="J1422" s="175">
        <v>46104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-5</v>
      </c>
    </row>
    <row r="1423" spans="1:16" ht="19.5" hidden="1" customHeight="1">
      <c r="A1423" s="171" t="s">
        <v>3704</v>
      </c>
      <c r="B1423" s="175">
        <v>46108</v>
      </c>
      <c r="C1423" s="171" t="s">
        <v>2119</v>
      </c>
      <c r="D1423" s="171" t="s">
        <v>510</v>
      </c>
      <c r="E1423" s="171" t="s">
        <v>79</v>
      </c>
      <c r="F1423" s="171" t="s">
        <v>441</v>
      </c>
      <c r="G1423" s="171" t="s">
        <v>177</v>
      </c>
      <c r="H1423" s="176">
        <v>1</v>
      </c>
      <c r="I1423" s="177">
        <v>0</v>
      </c>
      <c r="J1423" s="175">
        <v>46104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-10</v>
      </c>
    </row>
    <row r="1424" spans="1:16" ht="19.5" customHeight="1">
      <c r="A1424" s="171" t="s">
        <v>3705</v>
      </c>
      <c r="B1424" s="175">
        <v>46108</v>
      </c>
      <c r="C1424" s="171" t="s">
        <v>1315</v>
      </c>
      <c r="D1424" s="171" t="s">
        <v>508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46106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-5</v>
      </c>
    </row>
    <row r="1425" spans="1:16" ht="19.5" hidden="1" customHeight="1">
      <c r="A1425" s="171" t="s">
        <v>3705</v>
      </c>
      <c r="B1425" s="175">
        <v>46108</v>
      </c>
      <c r="C1425" s="171" t="s">
        <v>2119</v>
      </c>
      <c r="D1425" s="171" t="s">
        <v>510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46106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-10</v>
      </c>
    </row>
    <row r="1426" spans="1:16" ht="19.5" hidden="1" customHeight="1">
      <c r="A1426" s="171" t="s">
        <v>3706</v>
      </c>
      <c r="B1426" s="175">
        <v>46108</v>
      </c>
      <c r="C1426" s="171" t="s">
        <v>110</v>
      </c>
      <c r="D1426" s="171" t="s">
        <v>24</v>
      </c>
      <c r="E1426" s="171" t="s">
        <v>41</v>
      </c>
      <c r="F1426" s="171" t="s">
        <v>138</v>
      </c>
      <c r="G1426" s="171" t="s">
        <v>112</v>
      </c>
      <c r="H1426" s="176">
        <v>1</v>
      </c>
      <c r="I1426" s="177">
        <v>2650</v>
      </c>
      <c r="J1426" s="175">
        <v>46103</v>
      </c>
      <c r="K1426" s="171" t="s">
        <v>113</v>
      </c>
      <c r="L1426" s="171" t="s">
        <v>114</v>
      </c>
      <c r="M1426" s="178">
        <v>0.43</v>
      </c>
      <c r="N1426" s="176"/>
      <c r="O1426" s="176">
        <v>41</v>
      </c>
      <c r="P1426" s="179">
        <v>-143.58000000000001</v>
      </c>
    </row>
    <row r="1427" spans="1:16" ht="19.5" hidden="1" customHeight="1">
      <c r="A1427" s="171" t="s">
        <v>3706</v>
      </c>
      <c r="B1427" s="175">
        <v>46108</v>
      </c>
      <c r="C1427" s="171" t="s">
        <v>127</v>
      </c>
      <c r="D1427" s="171" t="s">
        <v>128</v>
      </c>
      <c r="E1427" s="171" t="s">
        <v>41</v>
      </c>
      <c r="F1427" s="171" t="s">
        <v>138</v>
      </c>
      <c r="G1427" s="171" t="s">
        <v>112</v>
      </c>
      <c r="H1427" s="176">
        <v>1</v>
      </c>
      <c r="I1427" s="177">
        <v>2650</v>
      </c>
      <c r="J1427" s="175">
        <v>46103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1423.7</v>
      </c>
    </row>
    <row r="1428" spans="1:16" ht="19.5" hidden="1" customHeight="1">
      <c r="A1428" s="171" t="s">
        <v>3706</v>
      </c>
      <c r="B1428" s="175">
        <v>46108</v>
      </c>
      <c r="C1428" s="171" t="s">
        <v>127</v>
      </c>
      <c r="D1428" s="171" t="s">
        <v>129</v>
      </c>
      <c r="E1428" s="171" t="s">
        <v>41</v>
      </c>
      <c r="F1428" s="171" t="s">
        <v>138</v>
      </c>
      <c r="G1428" s="171" t="s">
        <v>112</v>
      </c>
      <c r="H1428" s="176">
        <v>1</v>
      </c>
      <c r="I1428" s="177">
        <v>2650</v>
      </c>
      <c r="J1428" s="175">
        <v>46103</v>
      </c>
      <c r="K1428" s="171" t="s">
        <v>113</v>
      </c>
      <c r="L1428" s="171" t="s">
        <v>114</v>
      </c>
      <c r="M1428" s="178">
        <v>0</v>
      </c>
      <c r="N1428" s="176"/>
      <c r="O1428" s="176"/>
      <c r="P1428" s="179">
        <v>14.24</v>
      </c>
    </row>
    <row r="1429" spans="1:16" ht="19.5" hidden="1" customHeight="1">
      <c r="A1429" s="171" t="s">
        <v>3706</v>
      </c>
      <c r="B1429" s="175">
        <v>46108</v>
      </c>
      <c r="C1429" s="171" t="s">
        <v>127</v>
      </c>
      <c r="D1429" s="171" t="s">
        <v>130</v>
      </c>
      <c r="E1429" s="171" t="s">
        <v>41</v>
      </c>
      <c r="F1429" s="171" t="s">
        <v>138</v>
      </c>
      <c r="G1429" s="171" t="s">
        <v>112</v>
      </c>
      <c r="H1429" s="176">
        <v>1</v>
      </c>
      <c r="I1429" s="177">
        <v>2650</v>
      </c>
      <c r="J1429" s="175">
        <v>46103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1212.06</v>
      </c>
    </row>
    <row r="1430" spans="1:16" ht="19.5" hidden="1" customHeight="1">
      <c r="A1430" s="171" t="s">
        <v>3706</v>
      </c>
      <c r="B1430" s="175">
        <v>46108</v>
      </c>
      <c r="C1430" s="171" t="s">
        <v>131</v>
      </c>
      <c r="D1430" s="171" t="s">
        <v>132</v>
      </c>
      <c r="E1430" s="171" t="s">
        <v>41</v>
      </c>
      <c r="F1430" s="171" t="s">
        <v>138</v>
      </c>
      <c r="G1430" s="171" t="s">
        <v>112</v>
      </c>
      <c r="H1430" s="176">
        <v>1</v>
      </c>
      <c r="I1430" s="177">
        <v>2650</v>
      </c>
      <c r="J1430" s="175">
        <v>46103</v>
      </c>
      <c r="K1430" s="171" t="s">
        <v>113</v>
      </c>
      <c r="L1430" s="171" t="s">
        <v>114</v>
      </c>
      <c r="M1430" s="178">
        <v>0.43</v>
      </c>
      <c r="N1430" s="176"/>
      <c r="O1430" s="176"/>
      <c r="P1430" s="179">
        <v>-1139.5</v>
      </c>
    </row>
    <row r="1431" spans="1:16" ht="19.5" hidden="1" customHeight="1">
      <c r="A1431" s="171" t="s">
        <v>3706</v>
      </c>
      <c r="B1431" s="175">
        <v>46108</v>
      </c>
      <c r="C1431" s="171" t="s">
        <v>2119</v>
      </c>
      <c r="D1431" s="171" t="s">
        <v>116</v>
      </c>
      <c r="E1431" s="171" t="s">
        <v>41</v>
      </c>
      <c r="F1431" s="171" t="s">
        <v>138</v>
      </c>
      <c r="G1431" s="171" t="s">
        <v>112</v>
      </c>
      <c r="H1431" s="176">
        <v>1</v>
      </c>
      <c r="I1431" s="177">
        <v>2650</v>
      </c>
      <c r="J1431" s="175">
        <v>46103</v>
      </c>
      <c r="K1431" s="171" t="s">
        <v>113</v>
      </c>
      <c r="L1431" s="171" t="s">
        <v>114</v>
      </c>
      <c r="M1431" s="178">
        <v>0.43</v>
      </c>
      <c r="N1431" s="176"/>
      <c r="O1431" s="176"/>
      <c r="P1431" s="179">
        <v>-6.06</v>
      </c>
    </row>
    <row r="1432" spans="1:16" ht="19.5" hidden="1" customHeight="1">
      <c r="A1432" s="171" t="s">
        <v>3707</v>
      </c>
      <c r="B1432" s="175">
        <v>46108</v>
      </c>
      <c r="C1432" s="171" t="s">
        <v>110</v>
      </c>
      <c r="D1432" s="171" t="s">
        <v>24</v>
      </c>
      <c r="E1432" s="171" t="s">
        <v>45</v>
      </c>
      <c r="F1432" s="171" t="s">
        <v>162</v>
      </c>
      <c r="G1432" s="171" t="s">
        <v>163</v>
      </c>
      <c r="H1432" s="176">
        <v>1</v>
      </c>
      <c r="I1432" s="177">
        <v>0</v>
      </c>
      <c r="J1432" s="175">
        <v>46098</v>
      </c>
      <c r="K1432" s="171" t="s">
        <v>113</v>
      </c>
      <c r="L1432" s="171" t="s">
        <v>114</v>
      </c>
      <c r="M1432" s="178">
        <v>0</v>
      </c>
      <c r="N1432" s="176"/>
      <c r="O1432" s="176">
        <v>40</v>
      </c>
      <c r="P1432" s="179">
        <v>-46.77</v>
      </c>
    </row>
    <row r="1433" spans="1:16" ht="19.5" hidden="1" customHeight="1">
      <c r="A1433" s="171" t="s">
        <v>3707</v>
      </c>
      <c r="B1433" s="175">
        <v>46108</v>
      </c>
      <c r="C1433" s="171" t="s">
        <v>2119</v>
      </c>
      <c r="D1433" s="171" t="s">
        <v>116</v>
      </c>
      <c r="E1433" s="171" t="s">
        <v>45</v>
      </c>
      <c r="F1433" s="171" t="s">
        <v>162</v>
      </c>
      <c r="G1433" s="171" t="s">
        <v>163</v>
      </c>
      <c r="H1433" s="176">
        <v>1</v>
      </c>
      <c r="I1433" s="177">
        <v>0</v>
      </c>
      <c r="J1433" s="175">
        <v>46098</v>
      </c>
      <c r="K1433" s="171" t="s">
        <v>113</v>
      </c>
      <c r="L1433" s="171" t="s">
        <v>114</v>
      </c>
      <c r="M1433" s="178">
        <v>0</v>
      </c>
      <c r="N1433" s="176"/>
      <c r="O1433" s="176"/>
      <c r="P1433" s="179">
        <v>-7.24</v>
      </c>
    </row>
    <row r="1434" spans="1:16" ht="19.5" hidden="1" customHeight="1">
      <c r="A1434" s="171" t="s">
        <v>3706</v>
      </c>
      <c r="B1434" s="175">
        <v>46108</v>
      </c>
      <c r="C1434" s="171" t="s">
        <v>2119</v>
      </c>
      <c r="D1434" s="171" t="s">
        <v>135</v>
      </c>
      <c r="E1434" s="171" t="s">
        <v>41</v>
      </c>
      <c r="F1434" s="171" t="s">
        <v>138</v>
      </c>
      <c r="G1434" s="171" t="s">
        <v>112</v>
      </c>
      <c r="H1434" s="176">
        <v>1</v>
      </c>
      <c r="I1434" s="177">
        <v>0</v>
      </c>
      <c r="J1434" s="175">
        <v>46103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-27.05</v>
      </c>
    </row>
    <row r="1435" spans="1:16" ht="19.5" hidden="1" customHeight="1">
      <c r="A1435" s="171" t="s">
        <v>3707</v>
      </c>
      <c r="B1435" s="175">
        <v>46108</v>
      </c>
      <c r="C1435" s="171" t="s">
        <v>110</v>
      </c>
      <c r="D1435" s="171" t="s">
        <v>117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46098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3707</v>
      </c>
      <c r="B1436" s="175">
        <v>46108</v>
      </c>
      <c r="C1436" s="171" t="s">
        <v>110</v>
      </c>
      <c r="D1436" s="171" t="s">
        <v>118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46098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hidden="1" customHeight="1">
      <c r="A1437" s="171" t="s">
        <v>3707</v>
      </c>
      <c r="B1437" s="175">
        <v>46108</v>
      </c>
      <c r="C1437" s="171" t="s">
        <v>2119</v>
      </c>
      <c r="D1437" s="171" t="s">
        <v>119</v>
      </c>
      <c r="E1437" s="171" t="s">
        <v>45</v>
      </c>
      <c r="F1437" s="171" t="s">
        <v>162</v>
      </c>
      <c r="G1437" s="171" t="s">
        <v>163</v>
      </c>
      <c r="H1437" s="176">
        <v>1</v>
      </c>
      <c r="I1437" s="177">
        <v>0</v>
      </c>
      <c r="J1437" s="175">
        <v>46098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3708</v>
      </c>
      <c r="B1438" s="175">
        <v>46108</v>
      </c>
      <c r="C1438" s="171" t="s">
        <v>110</v>
      </c>
      <c r="D1438" s="171" t="s">
        <v>24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2900</v>
      </c>
      <c r="J1438" s="175">
        <v>46106</v>
      </c>
      <c r="K1438" s="171" t="s">
        <v>113</v>
      </c>
      <c r="L1438" s="171" t="s">
        <v>114</v>
      </c>
      <c r="M1438" s="178">
        <v>0.43</v>
      </c>
      <c r="N1438" s="176"/>
      <c r="O1438" s="176">
        <v>41</v>
      </c>
      <c r="P1438" s="179">
        <v>-150.33000000000001</v>
      </c>
    </row>
    <row r="1439" spans="1:16" ht="19.5" hidden="1" customHeight="1">
      <c r="A1439" s="171" t="s">
        <v>3708</v>
      </c>
      <c r="B1439" s="175">
        <v>46108</v>
      </c>
      <c r="C1439" s="171" t="s">
        <v>127</v>
      </c>
      <c r="D1439" s="171" t="s">
        <v>128</v>
      </c>
      <c r="E1439" s="171" t="s">
        <v>38</v>
      </c>
      <c r="F1439" s="171" t="s">
        <v>111</v>
      </c>
      <c r="G1439" s="171" t="s">
        <v>112</v>
      </c>
      <c r="H1439" s="176">
        <v>1</v>
      </c>
      <c r="I1439" s="177">
        <v>2900</v>
      </c>
      <c r="J1439" s="175">
        <v>46106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1329.52</v>
      </c>
    </row>
    <row r="1440" spans="1:16" ht="19.5" hidden="1" customHeight="1">
      <c r="A1440" s="171" t="s">
        <v>3708</v>
      </c>
      <c r="B1440" s="175">
        <v>46108</v>
      </c>
      <c r="C1440" s="171" t="s">
        <v>127</v>
      </c>
      <c r="D1440" s="171" t="s">
        <v>129</v>
      </c>
      <c r="E1440" s="171" t="s">
        <v>38</v>
      </c>
      <c r="F1440" s="171" t="s">
        <v>111</v>
      </c>
      <c r="G1440" s="171" t="s">
        <v>112</v>
      </c>
      <c r="H1440" s="176">
        <v>1</v>
      </c>
      <c r="I1440" s="177">
        <v>2900</v>
      </c>
      <c r="J1440" s="175">
        <v>46106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13.3</v>
      </c>
    </row>
    <row r="1441" spans="1:16" ht="19.5" hidden="1" customHeight="1">
      <c r="A1441" s="171" t="s">
        <v>3708</v>
      </c>
      <c r="B1441" s="175">
        <v>46108</v>
      </c>
      <c r="C1441" s="171" t="s">
        <v>127</v>
      </c>
      <c r="D1441" s="171" t="s">
        <v>130</v>
      </c>
      <c r="E1441" s="171" t="s">
        <v>38</v>
      </c>
      <c r="F1441" s="171" t="s">
        <v>111</v>
      </c>
      <c r="G1441" s="171" t="s">
        <v>112</v>
      </c>
      <c r="H1441" s="176">
        <v>1</v>
      </c>
      <c r="I1441" s="177">
        <v>2900</v>
      </c>
      <c r="J1441" s="175">
        <v>46106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1557.18</v>
      </c>
    </row>
    <row r="1442" spans="1:16" ht="19.5" hidden="1" customHeight="1">
      <c r="A1442" s="171" t="s">
        <v>3708</v>
      </c>
      <c r="B1442" s="175">
        <v>46108</v>
      </c>
      <c r="C1442" s="171" t="s">
        <v>131</v>
      </c>
      <c r="D1442" s="171" t="s">
        <v>132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2900</v>
      </c>
      <c r="J1442" s="175">
        <v>46106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-1247</v>
      </c>
    </row>
    <row r="1443" spans="1:16" ht="19.5" hidden="1" customHeight="1">
      <c r="A1443" s="171" t="s">
        <v>3708</v>
      </c>
      <c r="B1443" s="175">
        <v>46108</v>
      </c>
      <c r="C1443" s="171" t="s">
        <v>2119</v>
      </c>
      <c r="D1443" s="171" t="s">
        <v>116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2900</v>
      </c>
      <c r="J1443" s="175">
        <v>46106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-8.1300000000000008</v>
      </c>
    </row>
    <row r="1444" spans="1:16" ht="19.5" hidden="1" customHeight="1">
      <c r="A1444" s="171" t="s">
        <v>3709</v>
      </c>
      <c r="B1444" s="175">
        <v>46108</v>
      </c>
      <c r="C1444" s="171" t="s">
        <v>110</v>
      </c>
      <c r="D1444" s="171" t="s">
        <v>24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2750</v>
      </c>
      <c r="J1444" s="175">
        <v>46106</v>
      </c>
      <c r="K1444" s="171" t="s">
        <v>113</v>
      </c>
      <c r="L1444" s="171" t="s">
        <v>114</v>
      </c>
      <c r="M1444" s="178">
        <v>0.43</v>
      </c>
      <c r="N1444" s="176"/>
      <c r="O1444" s="176">
        <v>41</v>
      </c>
      <c r="P1444" s="179">
        <v>-146.28</v>
      </c>
    </row>
    <row r="1445" spans="1:16" ht="19.5" hidden="1" customHeight="1">
      <c r="A1445" s="171" t="s">
        <v>3709</v>
      </c>
      <c r="B1445" s="175">
        <v>46108</v>
      </c>
      <c r="C1445" s="171" t="s">
        <v>127</v>
      </c>
      <c r="D1445" s="171" t="s">
        <v>128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2750</v>
      </c>
      <c r="J1445" s="175">
        <v>46106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1182.94</v>
      </c>
    </row>
    <row r="1446" spans="1:16" ht="19.5" hidden="1" customHeight="1">
      <c r="A1446" s="171" t="s">
        <v>3709</v>
      </c>
      <c r="B1446" s="175">
        <v>46108</v>
      </c>
      <c r="C1446" s="171" t="s">
        <v>127</v>
      </c>
      <c r="D1446" s="171" t="s">
        <v>129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2750</v>
      </c>
      <c r="J1446" s="175">
        <v>46106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11.83</v>
      </c>
    </row>
    <row r="1447" spans="1:16" ht="19.5" hidden="1" customHeight="1">
      <c r="A1447" s="171" t="s">
        <v>3709</v>
      </c>
      <c r="B1447" s="175">
        <v>46108</v>
      </c>
      <c r="C1447" s="171" t="s">
        <v>127</v>
      </c>
      <c r="D1447" s="171" t="s">
        <v>130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2750</v>
      </c>
      <c r="J1447" s="175">
        <v>46106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1555.23</v>
      </c>
    </row>
    <row r="1448" spans="1:16" ht="19.5" hidden="1" customHeight="1">
      <c r="A1448" s="171" t="s">
        <v>3709</v>
      </c>
      <c r="B1448" s="175">
        <v>46108</v>
      </c>
      <c r="C1448" s="171" t="s">
        <v>131</v>
      </c>
      <c r="D1448" s="171" t="s">
        <v>132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2750</v>
      </c>
      <c r="J1448" s="175">
        <v>46106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-1182.5</v>
      </c>
    </row>
    <row r="1449" spans="1:16" ht="19.5" hidden="1" customHeight="1">
      <c r="A1449" s="171" t="s">
        <v>3709</v>
      </c>
      <c r="B1449" s="175">
        <v>46108</v>
      </c>
      <c r="C1449" s="171" t="s">
        <v>2119</v>
      </c>
      <c r="D1449" s="171" t="s">
        <v>116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2750</v>
      </c>
      <c r="J1449" s="175">
        <v>46106</v>
      </c>
      <c r="K1449" s="171" t="s">
        <v>113</v>
      </c>
      <c r="L1449" s="171" t="s">
        <v>114</v>
      </c>
      <c r="M1449" s="178">
        <v>0.43</v>
      </c>
      <c r="N1449" s="176"/>
      <c r="O1449" s="176"/>
      <c r="P1449" s="179">
        <v>-4.91</v>
      </c>
    </row>
    <row r="1450" spans="1:16" ht="19.5" hidden="1" customHeight="1">
      <c r="A1450" s="171" t="s">
        <v>3709</v>
      </c>
      <c r="B1450" s="175">
        <v>46108</v>
      </c>
      <c r="C1450" s="171" t="s">
        <v>2119</v>
      </c>
      <c r="D1450" s="171" t="s">
        <v>135</v>
      </c>
      <c r="E1450" s="171" t="s">
        <v>38</v>
      </c>
      <c r="F1450" s="171" t="s">
        <v>111</v>
      </c>
      <c r="G1450" s="171" t="s">
        <v>112</v>
      </c>
      <c r="H1450" s="176">
        <v>1</v>
      </c>
      <c r="I1450" s="177">
        <v>0</v>
      </c>
      <c r="J1450" s="175">
        <v>46106</v>
      </c>
      <c r="K1450" s="171" t="s">
        <v>125</v>
      </c>
      <c r="L1450" s="171" t="s">
        <v>125</v>
      </c>
      <c r="M1450" s="178">
        <v>0</v>
      </c>
      <c r="N1450" s="176"/>
      <c r="O1450" s="176"/>
      <c r="P1450" s="179">
        <v>-22.48</v>
      </c>
    </row>
    <row r="1451" spans="1:16" ht="19.5" hidden="1" customHeight="1">
      <c r="A1451" s="171" t="s">
        <v>2666</v>
      </c>
      <c r="B1451" s="175">
        <v>46108</v>
      </c>
      <c r="C1451" s="171" t="s">
        <v>2119</v>
      </c>
      <c r="D1451" s="171" t="s">
        <v>135</v>
      </c>
      <c r="E1451" s="171" t="s">
        <v>63</v>
      </c>
      <c r="F1451" s="171" t="s">
        <v>897</v>
      </c>
      <c r="G1451" s="171" t="s">
        <v>177</v>
      </c>
      <c r="H1451" s="176">
        <v>1</v>
      </c>
      <c r="I1451" s="177">
        <v>0</v>
      </c>
      <c r="J1451" s="175">
        <v>46093</v>
      </c>
      <c r="K1451" s="171" t="s">
        <v>125</v>
      </c>
      <c r="L1451" s="171" t="s">
        <v>125</v>
      </c>
      <c r="M1451" s="178">
        <v>0</v>
      </c>
      <c r="N1451" s="176"/>
      <c r="O1451" s="176"/>
      <c r="P1451" s="179">
        <v>0</v>
      </c>
    </row>
    <row r="1452" spans="1:16" ht="19.5" hidden="1" customHeight="1">
      <c r="A1452" s="171" t="s">
        <v>3710</v>
      </c>
      <c r="B1452" s="175">
        <v>46108</v>
      </c>
      <c r="C1452" s="171" t="s">
        <v>110</v>
      </c>
      <c r="D1452" s="171" t="s">
        <v>24</v>
      </c>
      <c r="E1452" s="171" t="s">
        <v>44</v>
      </c>
      <c r="F1452" s="171" t="s">
        <v>213</v>
      </c>
      <c r="G1452" s="171" t="s">
        <v>214</v>
      </c>
      <c r="H1452" s="176">
        <v>1</v>
      </c>
      <c r="I1452" s="177">
        <v>0</v>
      </c>
      <c r="J1452" s="175">
        <v>46103</v>
      </c>
      <c r="K1452" s="171" t="s">
        <v>113</v>
      </c>
      <c r="L1452" s="171" t="s">
        <v>114</v>
      </c>
      <c r="M1452" s="178">
        <v>0</v>
      </c>
      <c r="N1452" s="176"/>
      <c r="O1452" s="176">
        <v>41</v>
      </c>
      <c r="P1452" s="179">
        <v>-46.77</v>
      </c>
    </row>
    <row r="1453" spans="1:16" ht="19.5" hidden="1" customHeight="1">
      <c r="A1453" s="171" t="s">
        <v>3710</v>
      </c>
      <c r="B1453" s="175">
        <v>46108</v>
      </c>
      <c r="C1453" s="171" t="s">
        <v>2119</v>
      </c>
      <c r="D1453" s="171" t="s">
        <v>116</v>
      </c>
      <c r="E1453" s="171" t="s">
        <v>44</v>
      </c>
      <c r="F1453" s="171" t="s">
        <v>213</v>
      </c>
      <c r="G1453" s="171" t="s">
        <v>214</v>
      </c>
      <c r="H1453" s="176">
        <v>1</v>
      </c>
      <c r="I1453" s="177">
        <v>0</v>
      </c>
      <c r="J1453" s="175">
        <v>46103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-5.07</v>
      </c>
    </row>
    <row r="1454" spans="1:16" ht="19.5" hidden="1" customHeight="1">
      <c r="A1454" s="171" t="s">
        <v>3710</v>
      </c>
      <c r="B1454" s="175">
        <v>46108</v>
      </c>
      <c r="C1454" s="171" t="s">
        <v>110</v>
      </c>
      <c r="D1454" s="171" t="s">
        <v>117</v>
      </c>
      <c r="E1454" s="171" t="s">
        <v>44</v>
      </c>
      <c r="F1454" s="171" t="s">
        <v>213</v>
      </c>
      <c r="G1454" s="171" t="s">
        <v>214</v>
      </c>
      <c r="H1454" s="176">
        <v>1</v>
      </c>
      <c r="I1454" s="177">
        <v>0</v>
      </c>
      <c r="J1454" s="175">
        <v>46103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0</v>
      </c>
    </row>
    <row r="1455" spans="1:16" ht="19.5" hidden="1" customHeight="1">
      <c r="A1455" s="171" t="s">
        <v>3710</v>
      </c>
      <c r="B1455" s="175">
        <v>46108</v>
      </c>
      <c r="C1455" s="171" t="s">
        <v>110</v>
      </c>
      <c r="D1455" s="171" t="s">
        <v>118</v>
      </c>
      <c r="E1455" s="171" t="s">
        <v>44</v>
      </c>
      <c r="F1455" s="171" t="s">
        <v>213</v>
      </c>
      <c r="G1455" s="171" t="s">
        <v>214</v>
      </c>
      <c r="H1455" s="176">
        <v>1</v>
      </c>
      <c r="I1455" s="177">
        <v>0</v>
      </c>
      <c r="J1455" s="175">
        <v>46103</v>
      </c>
      <c r="K1455" s="171" t="s">
        <v>113</v>
      </c>
      <c r="L1455" s="171" t="s">
        <v>114</v>
      </c>
      <c r="M1455" s="178">
        <v>0</v>
      </c>
      <c r="N1455" s="176"/>
      <c r="O1455" s="176"/>
      <c r="P1455" s="179">
        <v>-46.77</v>
      </c>
    </row>
    <row r="1456" spans="1:16" ht="19.5" hidden="1" customHeight="1">
      <c r="A1456" s="171" t="s">
        <v>3710</v>
      </c>
      <c r="B1456" s="175">
        <v>46108</v>
      </c>
      <c r="C1456" s="171" t="s">
        <v>2119</v>
      </c>
      <c r="D1456" s="171" t="s">
        <v>119</v>
      </c>
      <c r="E1456" s="171" t="s">
        <v>44</v>
      </c>
      <c r="F1456" s="171" t="s">
        <v>213</v>
      </c>
      <c r="G1456" s="171" t="s">
        <v>214</v>
      </c>
      <c r="H1456" s="176">
        <v>1</v>
      </c>
      <c r="I1456" s="177">
        <v>0</v>
      </c>
      <c r="J1456" s="175">
        <v>46103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-15</v>
      </c>
    </row>
    <row r="1457" spans="1:16" ht="19.5" hidden="1" customHeight="1">
      <c r="A1457" s="171" t="s">
        <v>3711</v>
      </c>
      <c r="B1457" s="175">
        <v>46108</v>
      </c>
      <c r="C1457" s="171" t="s">
        <v>110</v>
      </c>
      <c r="D1457" s="171" t="s">
        <v>24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2900</v>
      </c>
      <c r="J1457" s="175">
        <v>46107</v>
      </c>
      <c r="K1457" s="171" t="s">
        <v>113</v>
      </c>
      <c r="L1457" s="171" t="s">
        <v>114</v>
      </c>
      <c r="M1457" s="178">
        <v>0.43</v>
      </c>
      <c r="N1457" s="176"/>
      <c r="O1457" s="176">
        <v>42</v>
      </c>
      <c r="P1457" s="179">
        <v>-156.08000000000001</v>
      </c>
    </row>
    <row r="1458" spans="1:16" ht="19.5" hidden="1" customHeight="1">
      <c r="A1458" s="171" t="s">
        <v>3711</v>
      </c>
      <c r="B1458" s="175">
        <v>46108</v>
      </c>
      <c r="C1458" s="171" t="s">
        <v>127</v>
      </c>
      <c r="D1458" s="171" t="s">
        <v>128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2900</v>
      </c>
      <c r="J1458" s="175">
        <v>46107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1202.8599999999999</v>
      </c>
    </row>
    <row r="1459" spans="1:16" ht="19.5" hidden="1" customHeight="1">
      <c r="A1459" s="171" t="s">
        <v>3711</v>
      </c>
      <c r="B1459" s="175">
        <v>46108</v>
      </c>
      <c r="C1459" s="171" t="s">
        <v>127</v>
      </c>
      <c r="D1459" s="171" t="s">
        <v>129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2900</v>
      </c>
      <c r="J1459" s="175">
        <v>46107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12.03</v>
      </c>
    </row>
    <row r="1460" spans="1:16" ht="19.5" hidden="1" customHeight="1">
      <c r="A1460" s="171" t="s">
        <v>3711</v>
      </c>
      <c r="B1460" s="175">
        <v>46108</v>
      </c>
      <c r="C1460" s="171" t="s">
        <v>127</v>
      </c>
      <c r="D1460" s="171" t="s">
        <v>130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2900</v>
      </c>
      <c r="J1460" s="175">
        <v>46107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1685.11</v>
      </c>
    </row>
    <row r="1461" spans="1:16" ht="19.5" hidden="1" customHeight="1">
      <c r="A1461" s="171" t="s">
        <v>3711</v>
      </c>
      <c r="B1461" s="175">
        <v>46108</v>
      </c>
      <c r="C1461" s="171" t="s">
        <v>131</v>
      </c>
      <c r="D1461" s="171" t="s">
        <v>132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2900</v>
      </c>
      <c r="J1461" s="175">
        <v>46107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-1247</v>
      </c>
    </row>
    <row r="1462" spans="1:16" ht="19.5" hidden="1" customHeight="1">
      <c r="A1462" s="171" t="s">
        <v>3711</v>
      </c>
      <c r="B1462" s="175">
        <v>46108</v>
      </c>
      <c r="C1462" s="171" t="s">
        <v>2119</v>
      </c>
      <c r="D1462" s="171" t="s">
        <v>116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2900</v>
      </c>
      <c r="J1462" s="175">
        <v>46107</v>
      </c>
      <c r="K1462" s="171" t="s">
        <v>113</v>
      </c>
      <c r="L1462" s="171" t="s">
        <v>114</v>
      </c>
      <c r="M1462" s="178">
        <v>0.43</v>
      </c>
      <c r="N1462" s="176"/>
      <c r="O1462" s="176"/>
      <c r="P1462" s="179">
        <v>-7.72</v>
      </c>
    </row>
    <row r="1463" spans="1:16" ht="19.5" hidden="1" customHeight="1">
      <c r="A1463" s="171" t="s">
        <v>3621</v>
      </c>
      <c r="B1463" s="175">
        <v>46108</v>
      </c>
      <c r="C1463" s="171" t="s">
        <v>2119</v>
      </c>
      <c r="D1463" s="171" t="s">
        <v>135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0</v>
      </c>
      <c r="J1463" s="175">
        <v>46107</v>
      </c>
      <c r="K1463" s="171" t="s">
        <v>125</v>
      </c>
      <c r="L1463" s="171" t="s">
        <v>125</v>
      </c>
      <c r="M1463" s="178">
        <v>0</v>
      </c>
      <c r="N1463" s="176"/>
      <c r="O1463" s="176"/>
      <c r="P1463" s="179">
        <v>23.95</v>
      </c>
    </row>
    <row r="1464" spans="1:16" ht="19.5" hidden="1" customHeight="1">
      <c r="A1464" s="171" t="s">
        <v>3711</v>
      </c>
      <c r="B1464" s="175">
        <v>46108</v>
      </c>
      <c r="C1464" s="171" t="s">
        <v>2119</v>
      </c>
      <c r="D1464" s="171" t="s">
        <v>135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0</v>
      </c>
      <c r="J1464" s="175">
        <v>46107</v>
      </c>
      <c r="K1464" s="171" t="s">
        <v>125</v>
      </c>
      <c r="L1464" s="171" t="s">
        <v>125</v>
      </c>
      <c r="M1464" s="178">
        <v>0</v>
      </c>
      <c r="N1464" s="176"/>
      <c r="O1464" s="176"/>
      <c r="P1464" s="179">
        <v>-22.85</v>
      </c>
    </row>
    <row r="1465" spans="1:16" ht="19.5" hidden="1" customHeight="1">
      <c r="A1465" s="171" t="s">
        <v>3712</v>
      </c>
      <c r="B1465" s="175">
        <v>46108</v>
      </c>
      <c r="C1465" s="171" t="s">
        <v>2119</v>
      </c>
      <c r="D1465" s="171" t="s">
        <v>135</v>
      </c>
      <c r="E1465" s="171" t="s">
        <v>44</v>
      </c>
      <c r="F1465" s="171" t="s">
        <v>213</v>
      </c>
      <c r="G1465" s="171" t="s">
        <v>214</v>
      </c>
      <c r="H1465" s="176">
        <v>1</v>
      </c>
      <c r="I1465" s="177">
        <v>0</v>
      </c>
      <c r="J1465" s="175">
        <v>46108</v>
      </c>
      <c r="K1465" s="171" t="s">
        <v>125</v>
      </c>
      <c r="L1465" s="171" t="s">
        <v>125</v>
      </c>
      <c r="M1465" s="178">
        <v>0</v>
      </c>
      <c r="N1465" s="176"/>
      <c r="O1465" s="176"/>
      <c r="P1465" s="179">
        <v>-18.91</v>
      </c>
    </row>
    <row r="1466" spans="1:16" ht="19.5" hidden="1" customHeight="1">
      <c r="A1466" s="171" t="s">
        <v>3713</v>
      </c>
      <c r="B1466" s="175">
        <v>46108</v>
      </c>
      <c r="C1466" s="171" t="s">
        <v>110</v>
      </c>
      <c r="D1466" s="171" t="s">
        <v>24</v>
      </c>
      <c r="E1466" s="171" t="s">
        <v>44</v>
      </c>
      <c r="F1466" s="171" t="s">
        <v>213</v>
      </c>
      <c r="G1466" s="171" t="s">
        <v>214</v>
      </c>
      <c r="H1466" s="176">
        <v>1</v>
      </c>
      <c r="I1466" s="177">
        <v>0</v>
      </c>
      <c r="J1466" s="175">
        <v>46091</v>
      </c>
      <c r="K1466" s="171" t="s">
        <v>113</v>
      </c>
      <c r="L1466" s="171" t="s">
        <v>114</v>
      </c>
      <c r="M1466" s="178">
        <v>0</v>
      </c>
      <c r="N1466" s="176"/>
      <c r="O1466" s="176">
        <v>43</v>
      </c>
      <c r="P1466" s="179">
        <v>-46.77</v>
      </c>
    </row>
    <row r="1467" spans="1:16" ht="19.5" hidden="1" customHeight="1">
      <c r="A1467" s="171" t="s">
        <v>3713</v>
      </c>
      <c r="B1467" s="175">
        <v>46108</v>
      </c>
      <c r="C1467" s="171" t="s">
        <v>2119</v>
      </c>
      <c r="D1467" s="171" t="s">
        <v>116</v>
      </c>
      <c r="E1467" s="171" t="s">
        <v>44</v>
      </c>
      <c r="F1467" s="171" t="s">
        <v>213</v>
      </c>
      <c r="G1467" s="171" t="s">
        <v>214</v>
      </c>
      <c r="H1467" s="176">
        <v>1</v>
      </c>
      <c r="I1467" s="177">
        <v>0</v>
      </c>
      <c r="J1467" s="175">
        <v>46091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-15.78</v>
      </c>
    </row>
    <row r="1468" spans="1:16" ht="19.5" hidden="1" customHeight="1">
      <c r="A1468" s="171" t="s">
        <v>3713</v>
      </c>
      <c r="B1468" s="175">
        <v>46108</v>
      </c>
      <c r="C1468" s="171" t="s">
        <v>110</v>
      </c>
      <c r="D1468" s="171" t="s">
        <v>117</v>
      </c>
      <c r="E1468" s="171" t="s">
        <v>44</v>
      </c>
      <c r="F1468" s="171" t="s">
        <v>213</v>
      </c>
      <c r="G1468" s="171" t="s">
        <v>214</v>
      </c>
      <c r="H1468" s="176">
        <v>1</v>
      </c>
      <c r="I1468" s="177">
        <v>0</v>
      </c>
      <c r="J1468" s="175">
        <v>46091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0</v>
      </c>
    </row>
    <row r="1469" spans="1:16" ht="19.5" hidden="1" customHeight="1">
      <c r="A1469" s="171" t="s">
        <v>3713</v>
      </c>
      <c r="B1469" s="175">
        <v>46108</v>
      </c>
      <c r="C1469" s="171" t="s">
        <v>110</v>
      </c>
      <c r="D1469" s="171" t="s">
        <v>118</v>
      </c>
      <c r="E1469" s="171" t="s">
        <v>44</v>
      </c>
      <c r="F1469" s="171" t="s">
        <v>213</v>
      </c>
      <c r="G1469" s="171" t="s">
        <v>214</v>
      </c>
      <c r="H1469" s="176">
        <v>1</v>
      </c>
      <c r="I1469" s="177">
        <v>0</v>
      </c>
      <c r="J1469" s="175">
        <v>46091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-46.77</v>
      </c>
    </row>
    <row r="1470" spans="1:16" ht="19.5" hidden="1" customHeight="1">
      <c r="A1470" s="171" t="s">
        <v>3488</v>
      </c>
      <c r="B1470" s="175">
        <v>46108</v>
      </c>
      <c r="C1470" s="171" t="s">
        <v>151</v>
      </c>
      <c r="D1470" s="171" t="s">
        <v>152</v>
      </c>
      <c r="E1470" s="171" t="s">
        <v>125</v>
      </c>
      <c r="F1470" s="171" t="s">
        <v>125</v>
      </c>
      <c r="G1470" s="171" t="s">
        <v>125</v>
      </c>
      <c r="H1470" s="176">
        <v>0</v>
      </c>
      <c r="I1470" s="177">
        <v>0</v>
      </c>
      <c r="J1470" s="175">
        <v>46108</v>
      </c>
      <c r="K1470" s="171" t="s">
        <v>125</v>
      </c>
      <c r="L1470" s="171" t="s">
        <v>125</v>
      </c>
      <c r="M1470" s="178">
        <v>0</v>
      </c>
      <c r="N1470" s="176"/>
      <c r="O1470" s="176"/>
      <c r="P1470" s="179">
        <v>-285.32</v>
      </c>
    </row>
    <row r="1471" spans="1:16" ht="19.5" hidden="1" customHeight="1">
      <c r="A1471" s="171" t="s">
        <v>3607</v>
      </c>
      <c r="B1471" s="175">
        <v>46108</v>
      </c>
      <c r="C1471" s="171" t="s">
        <v>151</v>
      </c>
      <c r="D1471" s="171" t="s">
        <v>152</v>
      </c>
      <c r="E1471" s="171" t="s">
        <v>125</v>
      </c>
      <c r="F1471" s="171" t="s">
        <v>125</v>
      </c>
      <c r="G1471" s="171" t="s">
        <v>125</v>
      </c>
      <c r="H1471" s="176">
        <v>0</v>
      </c>
      <c r="I1471" s="177">
        <v>0</v>
      </c>
      <c r="J1471" s="175">
        <v>46108</v>
      </c>
      <c r="K1471" s="171" t="s">
        <v>125</v>
      </c>
      <c r="L1471" s="171" t="s">
        <v>125</v>
      </c>
      <c r="M1471" s="178">
        <v>0</v>
      </c>
      <c r="N1471" s="176"/>
      <c r="O1471" s="176"/>
      <c r="P1471" s="179">
        <v>-289.74</v>
      </c>
    </row>
    <row r="1472" spans="1:16" ht="19.5" hidden="1" customHeight="1">
      <c r="A1472" s="171" t="s">
        <v>150</v>
      </c>
      <c r="B1472" s="175">
        <v>46108</v>
      </c>
      <c r="C1472" s="171" t="s">
        <v>151</v>
      </c>
      <c r="D1472" s="171" t="s">
        <v>152</v>
      </c>
      <c r="E1472" s="171" t="s">
        <v>125</v>
      </c>
      <c r="F1472" s="171" t="s">
        <v>125</v>
      </c>
      <c r="G1472" s="171" t="s">
        <v>125</v>
      </c>
      <c r="H1472" s="176">
        <v>0</v>
      </c>
      <c r="I1472" s="177">
        <v>0</v>
      </c>
      <c r="J1472" s="175">
        <v>46108</v>
      </c>
      <c r="K1472" s="171" t="s">
        <v>125</v>
      </c>
      <c r="L1472" s="171" t="s">
        <v>125</v>
      </c>
      <c r="M1472" s="178">
        <v>0</v>
      </c>
      <c r="N1472" s="176"/>
      <c r="O1472" s="176"/>
      <c r="P1472" s="179">
        <v>-1298.9100000000001</v>
      </c>
    </row>
    <row r="1473" spans="1:16" ht="19.5" hidden="1" customHeight="1">
      <c r="A1473" s="171" t="s">
        <v>3608</v>
      </c>
      <c r="B1473" s="175">
        <v>46108</v>
      </c>
      <c r="C1473" s="171" t="s">
        <v>151</v>
      </c>
      <c r="D1473" s="171" t="s">
        <v>152</v>
      </c>
      <c r="E1473" s="171" t="s">
        <v>125</v>
      </c>
      <c r="F1473" s="171" t="s">
        <v>125</v>
      </c>
      <c r="G1473" s="171" t="s">
        <v>125</v>
      </c>
      <c r="H1473" s="176">
        <v>0</v>
      </c>
      <c r="I1473" s="177">
        <v>0</v>
      </c>
      <c r="J1473" s="175">
        <v>46108</v>
      </c>
      <c r="K1473" s="171" t="s">
        <v>125</v>
      </c>
      <c r="L1473" s="171" t="s">
        <v>125</v>
      </c>
      <c r="M1473" s="178">
        <v>0</v>
      </c>
      <c r="N1473" s="176"/>
      <c r="O1473" s="176"/>
      <c r="P1473" s="179">
        <v>-282.26</v>
      </c>
    </row>
    <row r="1474" spans="1:16" ht="19.5" hidden="1" customHeight="1">
      <c r="A1474" s="171" t="s">
        <v>1547</v>
      </c>
      <c r="B1474" s="175">
        <v>46108</v>
      </c>
      <c r="C1474" s="171" t="s">
        <v>151</v>
      </c>
      <c r="D1474" s="171" t="s">
        <v>152</v>
      </c>
      <c r="E1474" s="171" t="s">
        <v>125</v>
      </c>
      <c r="F1474" s="171" t="s">
        <v>125</v>
      </c>
      <c r="G1474" s="171" t="s">
        <v>125</v>
      </c>
      <c r="H1474" s="176">
        <v>0</v>
      </c>
      <c r="I1474" s="177">
        <v>0</v>
      </c>
      <c r="J1474" s="175">
        <v>46108</v>
      </c>
      <c r="K1474" s="171" t="s">
        <v>125</v>
      </c>
      <c r="L1474" s="171" t="s">
        <v>125</v>
      </c>
      <c r="M1474" s="178">
        <v>0</v>
      </c>
      <c r="N1474" s="176"/>
      <c r="O1474" s="176"/>
      <c r="P1474" s="179">
        <v>-859.56</v>
      </c>
    </row>
    <row r="1475" spans="1:16" ht="19.5" hidden="1" customHeight="1">
      <c r="A1475" s="171" t="s">
        <v>155</v>
      </c>
      <c r="B1475" s="175">
        <v>46108</v>
      </c>
      <c r="C1475" s="171" t="s">
        <v>151</v>
      </c>
      <c r="D1475" s="171" t="s">
        <v>156</v>
      </c>
      <c r="E1475" s="171" t="s">
        <v>125</v>
      </c>
      <c r="F1475" s="171" t="s">
        <v>125</v>
      </c>
      <c r="G1475" s="171" t="s">
        <v>125</v>
      </c>
      <c r="H1475" s="176">
        <v>0</v>
      </c>
      <c r="I1475" s="177">
        <v>0</v>
      </c>
      <c r="J1475" s="175">
        <v>46108</v>
      </c>
      <c r="K1475" s="171" t="s">
        <v>125</v>
      </c>
      <c r="L1475" s="171" t="s">
        <v>125</v>
      </c>
      <c r="M1475" s="178">
        <v>0</v>
      </c>
      <c r="N1475" s="176"/>
      <c r="O1475" s="176"/>
      <c r="P1475" s="179">
        <v>-7403.78</v>
      </c>
    </row>
    <row r="1476" spans="1:16" ht="19.5" hidden="1" customHeight="1">
      <c r="A1476" s="171" t="s">
        <v>3609</v>
      </c>
      <c r="B1476" s="175">
        <v>46108</v>
      </c>
      <c r="C1476" s="171" t="s">
        <v>151</v>
      </c>
      <c r="D1476" s="171" t="s">
        <v>152</v>
      </c>
      <c r="E1476" s="171" t="s">
        <v>125</v>
      </c>
      <c r="F1476" s="171" t="s">
        <v>125</v>
      </c>
      <c r="G1476" s="171" t="s">
        <v>125</v>
      </c>
      <c r="H1476" s="176">
        <v>0</v>
      </c>
      <c r="I1476" s="177">
        <v>0</v>
      </c>
      <c r="J1476" s="175">
        <v>46108</v>
      </c>
      <c r="K1476" s="171" t="s">
        <v>125</v>
      </c>
      <c r="L1476" s="171" t="s">
        <v>125</v>
      </c>
      <c r="M1476" s="178">
        <v>0</v>
      </c>
      <c r="N1476" s="176"/>
      <c r="O1476" s="176"/>
      <c r="P1476" s="179">
        <v>-286.19</v>
      </c>
    </row>
    <row r="1477" spans="1:16" ht="19.5" hidden="1" customHeight="1">
      <c r="A1477" s="171" t="s">
        <v>3610</v>
      </c>
      <c r="B1477" s="175">
        <v>46108</v>
      </c>
      <c r="C1477" s="171" t="s">
        <v>151</v>
      </c>
      <c r="D1477" s="171" t="s">
        <v>152</v>
      </c>
      <c r="E1477" s="171" t="s">
        <v>125</v>
      </c>
      <c r="F1477" s="171" t="s">
        <v>125</v>
      </c>
      <c r="G1477" s="171" t="s">
        <v>125</v>
      </c>
      <c r="H1477" s="176">
        <v>0</v>
      </c>
      <c r="I1477" s="177">
        <v>0</v>
      </c>
      <c r="J1477" s="175">
        <v>46108</v>
      </c>
      <c r="K1477" s="171" t="s">
        <v>125</v>
      </c>
      <c r="L1477" s="171" t="s">
        <v>125</v>
      </c>
      <c r="M1477" s="178">
        <v>0</v>
      </c>
      <c r="N1477" s="176"/>
      <c r="O1477" s="176"/>
      <c r="P1477" s="179">
        <v>-283.43</v>
      </c>
    </row>
    <row r="1478" spans="1:16" ht="19.5" hidden="1" customHeight="1">
      <c r="A1478" s="171" t="s">
        <v>3597</v>
      </c>
      <c r="B1478" s="175">
        <v>46109</v>
      </c>
      <c r="C1478" s="171" t="s">
        <v>110</v>
      </c>
      <c r="D1478" s="171" t="s">
        <v>117</v>
      </c>
      <c r="E1478" s="171" t="s">
        <v>76</v>
      </c>
      <c r="F1478" s="171" t="s">
        <v>820</v>
      </c>
      <c r="G1478" s="171" t="s">
        <v>177</v>
      </c>
      <c r="H1478" s="176">
        <v>1</v>
      </c>
      <c r="I1478" s="177">
        <v>0</v>
      </c>
      <c r="J1478" s="175">
        <v>46105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0</v>
      </c>
    </row>
    <row r="1479" spans="1:16" ht="19.5" hidden="1" customHeight="1">
      <c r="A1479" s="171" t="s">
        <v>3597</v>
      </c>
      <c r="B1479" s="175">
        <v>46109</v>
      </c>
      <c r="C1479" s="171" t="s">
        <v>110</v>
      </c>
      <c r="D1479" s="171" t="s">
        <v>118</v>
      </c>
      <c r="E1479" s="171" t="s">
        <v>76</v>
      </c>
      <c r="F1479" s="171" t="s">
        <v>820</v>
      </c>
      <c r="G1479" s="171" t="s">
        <v>177</v>
      </c>
      <c r="H1479" s="176">
        <v>1</v>
      </c>
      <c r="I1479" s="177">
        <v>0</v>
      </c>
      <c r="J1479" s="175">
        <v>46105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-56.94</v>
      </c>
    </row>
    <row r="1480" spans="1:16" ht="19.5" hidden="1" customHeight="1">
      <c r="A1480" s="171" t="s">
        <v>3597</v>
      </c>
      <c r="B1480" s="175">
        <v>46109</v>
      </c>
      <c r="C1480" s="171" t="s">
        <v>2119</v>
      </c>
      <c r="D1480" s="171" t="s">
        <v>119</v>
      </c>
      <c r="E1480" s="171" t="s">
        <v>76</v>
      </c>
      <c r="F1480" s="171" t="s">
        <v>820</v>
      </c>
      <c r="G1480" s="171" t="s">
        <v>177</v>
      </c>
      <c r="H1480" s="176">
        <v>1</v>
      </c>
      <c r="I1480" s="177">
        <v>0</v>
      </c>
      <c r="J1480" s="175">
        <v>46105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-15</v>
      </c>
    </row>
    <row r="1481" spans="1:16" ht="19.5" hidden="1" customHeight="1">
      <c r="A1481" s="171" t="s">
        <v>3597</v>
      </c>
      <c r="B1481" s="175">
        <v>46109</v>
      </c>
      <c r="C1481" s="171" t="s">
        <v>110</v>
      </c>
      <c r="D1481" s="171" t="s">
        <v>24</v>
      </c>
      <c r="E1481" s="171" t="s">
        <v>76</v>
      </c>
      <c r="F1481" s="171" t="s">
        <v>820</v>
      </c>
      <c r="G1481" s="171" t="s">
        <v>177</v>
      </c>
      <c r="H1481" s="176">
        <v>1</v>
      </c>
      <c r="I1481" s="177">
        <v>0</v>
      </c>
      <c r="J1481" s="175">
        <v>46105</v>
      </c>
      <c r="K1481" s="171" t="s">
        <v>113</v>
      </c>
      <c r="L1481" s="171" t="s">
        <v>114</v>
      </c>
      <c r="M1481" s="178">
        <v>0</v>
      </c>
      <c r="N1481" s="176"/>
      <c r="O1481" s="176">
        <v>41</v>
      </c>
      <c r="P1481" s="179">
        <v>-56.94</v>
      </c>
    </row>
    <row r="1482" spans="1:16" ht="19.5" hidden="1" customHeight="1">
      <c r="A1482" s="171" t="s">
        <v>3597</v>
      </c>
      <c r="B1482" s="175">
        <v>46109</v>
      </c>
      <c r="C1482" s="171" t="s">
        <v>2119</v>
      </c>
      <c r="D1482" s="171" t="s">
        <v>116</v>
      </c>
      <c r="E1482" s="171" t="s">
        <v>76</v>
      </c>
      <c r="F1482" s="171" t="s">
        <v>820</v>
      </c>
      <c r="G1482" s="171" t="s">
        <v>177</v>
      </c>
      <c r="H1482" s="176">
        <v>1</v>
      </c>
      <c r="I1482" s="177">
        <v>0</v>
      </c>
      <c r="J1482" s="175">
        <v>46105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-6.28</v>
      </c>
    </row>
    <row r="1483" spans="1:16" ht="19.5" hidden="1" customHeight="1">
      <c r="A1483" s="171" t="s">
        <v>3714</v>
      </c>
      <c r="B1483" s="175">
        <v>46109</v>
      </c>
      <c r="C1483" s="171" t="s">
        <v>110</v>
      </c>
      <c r="D1483" s="171" t="s">
        <v>24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0</v>
      </c>
      <c r="J1483" s="175">
        <v>46103</v>
      </c>
      <c r="K1483" s="171" t="s">
        <v>113</v>
      </c>
      <c r="L1483" s="171" t="s">
        <v>114</v>
      </c>
      <c r="M1483" s="178">
        <v>0</v>
      </c>
      <c r="N1483" s="176"/>
      <c r="O1483" s="176">
        <v>41</v>
      </c>
      <c r="P1483" s="179">
        <v>-46.77</v>
      </c>
    </row>
    <row r="1484" spans="1:16" ht="19.5" hidden="1" customHeight="1">
      <c r="A1484" s="171" t="s">
        <v>3714</v>
      </c>
      <c r="B1484" s="175">
        <v>46109</v>
      </c>
      <c r="C1484" s="171" t="s">
        <v>2119</v>
      </c>
      <c r="D1484" s="171" t="s">
        <v>116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0</v>
      </c>
      <c r="J1484" s="175">
        <v>46103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-5.64</v>
      </c>
    </row>
    <row r="1485" spans="1:16" ht="19.5" hidden="1" customHeight="1">
      <c r="A1485" s="171" t="s">
        <v>3714</v>
      </c>
      <c r="B1485" s="175">
        <v>46109</v>
      </c>
      <c r="C1485" s="171" t="s">
        <v>110</v>
      </c>
      <c r="D1485" s="171" t="s">
        <v>117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0</v>
      </c>
      <c r="J1485" s="175">
        <v>46103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0</v>
      </c>
    </row>
    <row r="1486" spans="1:16" ht="19.5" hidden="1" customHeight="1">
      <c r="A1486" s="171" t="s">
        <v>3714</v>
      </c>
      <c r="B1486" s="175">
        <v>46109</v>
      </c>
      <c r="C1486" s="171" t="s">
        <v>110</v>
      </c>
      <c r="D1486" s="171" t="s">
        <v>118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0</v>
      </c>
      <c r="J1486" s="175">
        <v>46103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-46.77</v>
      </c>
    </row>
    <row r="1487" spans="1:16" ht="19.5" hidden="1" customHeight="1">
      <c r="A1487" s="171" t="s">
        <v>3714</v>
      </c>
      <c r="B1487" s="175">
        <v>46109</v>
      </c>
      <c r="C1487" s="171" t="s">
        <v>2119</v>
      </c>
      <c r="D1487" s="171" t="s">
        <v>119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0</v>
      </c>
      <c r="J1487" s="175">
        <v>46103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-15</v>
      </c>
    </row>
    <row r="1488" spans="1:16" ht="19.5" hidden="1" customHeight="1">
      <c r="A1488" s="171" t="s">
        <v>3715</v>
      </c>
      <c r="B1488" s="175">
        <v>46109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0</v>
      </c>
      <c r="J1488" s="175">
        <v>46097</v>
      </c>
      <c r="K1488" s="171" t="s">
        <v>113</v>
      </c>
      <c r="L1488" s="171" t="s">
        <v>114</v>
      </c>
      <c r="M1488" s="178">
        <v>0</v>
      </c>
      <c r="N1488" s="176"/>
      <c r="O1488" s="176">
        <v>39</v>
      </c>
      <c r="P1488" s="179">
        <v>-46.77</v>
      </c>
    </row>
    <row r="1489" spans="1:16" ht="19.5" hidden="1" customHeight="1">
      <c r="A1489" s="171" t="s">
        <v>3715</v>
      </c>
      <c r="B1489" s="175">
        <v>46109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46097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-5.84</v>
      </c>
    </row>
    <row r="1490" spans="1:16" ht="19.5" hidden="1" customHeight="1">
      <c r="A1490" s="171" t="s">
        <v>3715</v>
      </c>
      <c r="B1490" s="175">
        <v>46109</v>
      </c>
      <c r="C1490" s="171" t="s">
        <v>110</v>
      </c>
      <c r="D1490" s="171" t="s">
        <v>117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0</v>
      </c>
      <c r="J1490" s="175">
        <v>46097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3715</v>
      </c>
      <c r="B1491" s="175">
        <v>46109</v>
      </c>
      <c r="C1491" s="171" t="s">
        <v>110</v>
      </c>
      <c r="D1491" s="171" t="s">
        <v>118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0</v>
      </c>
      <c r="J1491" s="175">
        <v>46097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-46.77</v>
      </c>
    </row>
    <row r="1492" spans="1:16" ht="19.5" hidden="1" customHeight="1">
      <c r="A1492" s="171" t="s">
        <v>3715</v>
      </c>
      <c r="B1492" s="175">
        <v>46109</v>
      </c>
      <c r="C1492" s="171" t="s">
        <v>2119</v>
      </c>
      <c r="D1492" s="171" t="s">
        <v>119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0</v>
      </c>
      <c r="J1492" s="175">
        <v>46097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-15</v>
      </c>
    </row>
    <row r="1493" spans="1:16" ht="19.5" hidden="1" customHeight="1">
      <c r="A1493" s="171" t="s">
        <v>3716</v>
      </c>
      <c r="B1493" s="175">
        <v>46109</v>
      </c>
      <c r="C1493" s="171" t="s">
        <v>110</v>
      </c>
      <c r="D1493" s="171" t="s">
        <v>117</v>
      </c>
      <c r="E1493" s="171" t="s">
        <v>77</v>
      </c>
      <c r="F1493" s="171" t="s">
        <v>194</v>
      </c>
      <c r="G1493" s="171" t="s">
        <v>177</v>
      </c>
      <c r="H1493" s="176">
        <v>1</v>
      </c>
      <c r="I1493" s="177">
        <v>0</v>
      </c>
      <c r="J1493" s="175">
        <v>46106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0</v>
      </c>
    </row>
    <row r="1494" spans="1:16" ht="19.5" hidden="1" customHeight="1">
      <c r="A1494" s="171" t="s">
        <v>3716</v>
      </c>
      <c r="B1494" s="175">
        <v>46109</v>
      </c>
      <c r="C1494" s="171" t="s">
        <v>110</v>
      </c>
      <c r="D1494" s="171" t="s">
        <v>118</v>
      </c>
      <c r="E1494" s="171" t="s">
        <v>77</v>
      </c>
      <c r="F1494" s="171" t="s">
        <v>194</v>
      </c>
      <c r="G1494" s="171" t="s">
        <v>177</v>
      </c>
      <c r="H1494" s="176">
        <v>1</v>
      </c>
      <c r="I1494" s="177">
        <v>0</v>
      </c>
      <c r="J1494" s="175">
        <v>46106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-56.94</v>
      </c>
    </row>
    <row r="1495" spans="1:16" ht="19.5" hidden="1" customHeight="1">
      <c r="A1495" s="171" t="s">
        <v>3716</v>
      </c>
      <c r="B1495" s="175">
        <v>46109</v>
      </c>
      <c r="C1495" s="171" t="s">
        <v>2119</v>
      </c>
      <c r="D1495" s="171" t="s">
        <v>119</v>
      </c>
      <c r="E1495" s="171" t="s">
        <v>77</v>
      </c>
      <c r="F1495" s="171" t="s">
        <v>194</v>
      </c>
      <c r="G1495" s="171" t="s">
        <v>177</v>
      </c>
      <c r="H1495" s="176">
        <v>1</v>
      </c>
      <c r="I1495" s="177">
        <v>0</v>
      </c>
      <c r="J1495" s="175">
        <v>46106</v>
      </c>
      <c r="K1495" s="171" t="s">
        <v>113</v>
      </c>
      <c r="L1495" s="171" t="s">
        <v>114</v>
      </c>
      <c r="M1495" s="178">
        <v>0</v>
      </c>
      <c r="N1495" s="176"/>
      <c r="O1495" s="176"/>
      <c r="P1495" s="179">
        <v>-15</v>
      </c>
    </row>
    <row r="1496" spans="1:16" ht="19.5" hidden="1" customHeight="1">
      <c r="A1496" s="171" t="s">
        <v>3716</v>
      </c>
      <c r="B1496" s="175">
        <v>46109</v>
      </c>
      <c r="C1496" s="171" t="s">
        <v>110</v>
      </c>
      <c r="D1496" s="171" t="s">
        <v>24</v>
      </c>
      <c r="E1496" s="171" t="s">
        <v>77</v>
      </c>
      <c r="F1496" s="171" t="s">
        <v>194</v>
      </c>
      <c r="G1496" s="171" t="s">
        <v>177</v>
      </c>
      <c r="H1496" s="176">
        <v>1</v>
      </c>
      <c r="I1496" s="177">
        <v>0</v>
      </c>
      <c r="J1496" s="175">
        <v>46106</v>
      </c>
      <c r="K1496" s="171" t="s">
        <v>113</v>
      </c>
      <c r="L1496" s="171" t="s">
        <v>114</v>
      </c>
      <c r="M1496" s="178">
        <v>0</v>
      </c>
      <c r="N1496" s="176"/>
      <c r="O1496" s="176">
        <v>41</v>
      </c>
      <c r="P1496" s="179">
        <v>-56.94</v>
      </c>
    </row>
    <row r="1497" spans="1:16" ht="19.5" hidden="1" customHeight="1">
      <c r="A1497" s="171" t="s">
        <v>3716</v>
      </c>
      <c r="B1497" s="175">
        <v>46109</v>
      </c>
      <c r="C1497" s="171" t="s">
        <v>2119</v>
      </c>
      <c r="D1497" s="171" t="s">
        <v>116</v>
      </c>
      <c r="E1497" s="171" t="s">
        <v>77</v>
      </c>
      <c r="F1497" s="171" t="s">
        <v>194</v>
      </c>
      <c r="G1497" s="171" t="s">
        <v>177</v>
      </c>
      <c r="H1497" s="176">
        <v>1</v>
      </c>
      <c r="I1497" s="177">
        <v>0</v>
      </c>
      <c r="J1497" s="175">
        <v>46106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-5.09</v>
      </c>
    </row>
    <row r="1498" spans="1:16" ht="19.5" hidden="1" customHeight="1">
      <c r="A1498" s="171" t="s">
        <v>3717</v>
      </c>
      <c r="B1498" s="175">
        <v>46109</v>
      </c>
      <c r="C1498" s="171" t="s">
        <v>110</v>
      </c>
      <c r="D1498" s="171" t="s">
        <v>24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2650</v>
      </c>
      <c r="J1498" s="175">
        <v>46102</v>
      </c>
      <c r="K1498" s="171" t="s">
        <v>113</v>
      </c>
      <c r="L1498" s="171" t="s">
        <v>114</v>
      </c>
      <c r="M1498" s="178">
        <v>0.43</v>
      </c>
      <c r="N1498" s="176"/>
      <c r="O1498" s="176">
        <v>40</v>
      </c>
      <c r="P1498" s="179">
        <v>-138.19999999999999</v>
      </c>
    </row>
    <row r="1499" spans="1:16" ht="19.5" hidden="1" customHeight="1">
      <c r="A1499" s="171" t="s">
        <v>3717</v>
      </c>
      <c r="B1499" s="175">
        <v>46109</v>
      </c>
      <c r="C1499" s="171" t="s">
        <v>127</v>
      </c>
      <c r="D1499" s="171" t="s">
        <v>128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2650</v>
      </c>
      <c r="J1499" s="175">
        <v>46102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1387.25</v>
      </c>
    </row>
    <row r="1500" spans="1:16" ht="19.5" hidden="1" customHeight="1">
      <c r="A1500" s="171" t="s">
        <v>3717</v>
      </c>
      <c r="B1500" s="175">
        <v>46109</v>
      </c>
      <c r="C1500" s="171" t="s">
        <v>127</v>
      </c>
      <c r="D1500" s="171" t="s">
        <v>129</v>
      </c>
      <c r="E1500" s="171" t="s">
        <v>41</v>
      </c>
      <c r="F1500" s="171" t="s">
        <v>138</v>
      </c>
      <c r="G1500" s="171" t="s">
        <v>112</v>
      </c>
      <c r="H1500" s="176">
        <v>1</v>
      </c>
      <c r="I1500" s="177">
        <v>2650</v>
      </c>
      <c r="J1500" s="175">
        <v>46102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13.87</v>
      </c>
    </row>
    <row r="1501" spans="1:16" ht="19.5" hidden="1" customHeight="1">
      <c r="A1501" s="171" t="s">
        <v>3717</v>
      </c>
      <c r="B1501" s="175">
        <v>46109</v>
      </c>
      <c r="C1501" s="171" t="s">
        <v>127</v>
      </c>
      <c r="D1501" s="171" t="s">
        <v>130</v>
      </c>
      <c r="E1501" s="171" t="s">
        <v>41</v>
      </c>
      <c r="F1501" s="171" t="s">
        <v>138</v>
      </c>
      <c r="G1501" s="171" t="s">
        <v>112</v>
      </c>
      <c r="H1501" s="176">
        <v>1</v>
      </c>
      <c r="I1501" s="177">
        <v>2650</v>
      </c>
      <c r="J1501" s="175">
        <v>46102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1248.8800000000001</v>
      </c>
    </row>
    <row r="1502" spans="1:16" ht="19.5" hidden="1" customHeight="1">
      <c r="A1502" s="171" t="s">
        <v>3717</v>
      </c>
      <c r="B1502" s="175">
        <v>46109</v>
      </c>
      <c r="C1502" s="171" t="s">
        <v>131</v>
      </c>
      <c r="D1502" s="171" t="s">
        <v>132</v>
      </c>
      <c r="E1502" s="171" t="s">
        <v>41</v>
      </c>
      <c r="F1502" s="171" t="s">
        <v>138</v>
      </c>
      <c r="G1502" s="171" t="s">
        <v>112</v>
      </c>
      <c r="H1502" s="176">
        <v>1</v>
      </c>
      <c r="I1502" s="177">
        <v>2650</v>
      </c>
      <c r="J1502" s="175">
        <v>46102</v>
      </c>
      <c r="K1502" s="171" t="s">
        <v>113</v>
      </c>
      <c r="L1502" s="171" t="s">
        <v>114</v>
      </c>
      <c r="M1502" s="178">
        <v>0.43</v>
      </c>
      <c r="N1502" s="176"/>
      <c r="O1502" s="176"/>
      <c r="P1502" s="179">
        <v>-1139.5</v>
      </c>
    </row>
    <row r="1503" spans="1:16" ht="19.5" hidden="1" customHeight="1">
      <c r="A1503" s="171" t="s">
        <v>3717</v>
      </c>
      <c r="B1503" s="175">
        <v>46109</v>
      </c>
      <c r="C1503" s="171" t="s">
        <v>2119</v>
      </c>
      <c r="D1503" s="171" t="s">
        <v>116</v>
      </c>
      <c r="E1503" s="171" t="s">
        <v>41</v>
      </c>
      <c r="F1503" s="171" t="s">
        <v>138</v>
      </c>
      <c r="G1503" s="171" t="s">
        <v>112</v>
      </c>
      <c r="H1503" s="176">
        <v>1</v>
      </c>
      <c r="I1503" s="177">
        <v>2650</v>
      </c>
      <c r="J1503" s="175">
        <v>46102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-11.2</v>
      </c>
    </row>
    <row r="1504" spans="1:16" ht="19.5" hidden="1" customHeight="1">
      <c r="A1504" s="171" t="s">
        <v>3717</v>
      </c>
      <c r="B1504" s="175">
        <v>46109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46102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-26.36</v>
      </c>
    </row>
    <row r="1505" spans="1:16" ht="19.5" hidden="1" customHeight="1">
      <c r="A1505" s="171" t="s">
        <v>3594</v>
      </c>
      <c r="B1505" s="175">
        <v>46109</v>
      </c>
      <c r="C1505" s="171" t="s">
        <v>110</v>
      </c>
      <c r="D1505" s="171" t="s">
        <v>24</v>
      </c>
      <c r="E1505" s="171" t="s">
        <v>41</v>
      </c>
      <c r="F1505" s="171" t="s">
        <v>138</v>
      </c>
      <c r="G1505" s="171" t="s">
        <v>112</v>
      </c>
      <c r="H1505" s="176">
        <v>1</v>
      </c>
      <c r="I1505" s="177">
        <v>0</v>
      </c>
      <c r="J1505" s="175">
        <v>46105</v>
      </c>
      <c r="K1505" s="171" t="s">
        <v>113</v>
      </c>
      <c r="L1505" s="171" t="s">
        <v>114</v>
      </c>
      <c r="M1505" s="178">
        <v>0</v>
      </c>
      <c r="N1505" s="176"/>
      <c r="O1505" s="176">
        <v>41</v>
      </c>
      <c r="P1505" s="179">
        <v>-46.77</v>
      </c>
    </row>
    <row r="1506" spans="1:16" ht="19.5" hidden="1" customHeight="1">
      <c r="A1506" s="171" t="s">
        <v>3594</v>
      </c>
      <c r="B1506" s="175">
        <v>46109</v>
      </c>
      <c r="C1506" s="171" t="s">
        <v>2119</v>
      </c>
      <c r="D1506" s="171" t="s">
        <v>116</v>
      </c>
      <c r="E1506" s="171" t="s">
        <v>41</v>
      </c>
      <c r="F1506" s="171" t="s">
        <v>138</v>
      </c>
      <c r="G1506" s="171" t="s">
        <v>112</v>
      </c>
      <c r="H1506" s="176">
        <v>1</v>
      </c>
      <c r="I1506" s="177">
        <v>0</v>
      </c>
      <c r="J1506" s="175">
        <v>46105</v>
      </c>
      <c r="K1506" s="171" t="s">
        <v>113</v>
      </c>
      <c r="L1506" s="171" t="s">
        <v>114</v>
      </c>
      <c r="M1506" s="178">
        <v>0</v>
      </c>
      <c r="N1506" s="176"/>
      <c r="O1506" s="176"/>
      <c r="P1506" s="179">
        <v>-9</v>
      </c>
    </row>
    <row r="1507" spans="1:16" ht="19.5" hidden="1" customHeight="1">
      <c r="A1507" s="171" t="s">
        <v>3594</v>
      </c>
      <c r="B1507" s="175">
        <v>46109</v>
      </c>
      <c r="C1507" s="171" t="s">
        <v>110</v>
      </c>
      <c r="D1507" s="171" t="s">
        <v>117</v>
      </c>
      <c r="E1507" s="171" t="s">
        <v>41</v>
      </c>
      <c r="F1507" s="171" t="s">
        <v>138</v>
      </c>
      <c r="G1507" s="171" t="s">
        <v>112</v>
      </c>
      <c r="H1507" s="176">
        <v>1</v>
      </c>
      <c r="I1507" s="177">
        <v>0</v>
      </c>
      <c r="J1507" s="175">
        <v>46105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0</v>
      </c>
    </row>
    <row r="1508" spans="1:16" ht="19.5" hidden="1" customHeight="1">
      <c r="A1508" s="171" t="s">
        <v>3594</v>
      </c>
      <c r="B1508" s="175">
        <v>46109</v>
      </c>
      <c r="C1508" s="171" t="s">
        <v>110</v>
      </c>
      <c r="D1508" s="171" t="s">
        <v>118</v>
      </c>
      <c r="E1508" s="171" t="s">
        <v>41</v>
      </c>
      <c r="F1508" s="171" t="s">
        <v>138</v>
      </c>
      <c r="G1508" s="171" t="s">
        <v>112</v>
      </c>
      <c r="H1508" s="176">
        <v>1</v>
      </c>
      <c r="I1508" s="177">
        <v>0</v>
      </c>
      <c r="J1508" s="175">
        <v>46105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-46.77</v>
      </c>
    </row>
    <row r="1509" spans="1:16" ht="19.5" hidden="1" customHeight="1">
      <c r="A1509" s="171" t="s">
        <v>3594</v>
      </c>
      <c r="B1509" s="175">
        <v>46109</v>
      </c>
      <c r="C1509" s="171" t="s">
        <v>2119</v>
      </c>
      <c r="D1509" s="171" t="s">
        <v>119</v>
      </c>
      <c r="E1509" s="171" t="s">
        <v>41</v>
      </c>
      <c r="F1509" s="171" t="s">
        <v>138</v>
      </c>
      <c r="G1509" s="171" t="s">
        <v>112</v>
      </c>
      <c r="H1509" s="176">
        <v>1</v>
      </c>
      <c r="I1509" s="177">
        <v>0</v>
      </c>
      <c r="J1509" s="175">
        <v>46105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-15</v>
      </c>
    </row>
    <row r="1510" spans="1:16" ht="19.5" hidden="1" customHeight="1">
      <c r="A1510" s="171" t="s">
        <v>3315</v>
      </c>
      <c r="B1510" s="175">
        <v>46109</v>
      </c>
      <c r="C1510" s="171" t="s">
        <v>110</v>
      </c>
      <c r="D1510" s="171" t="s">
        <v>24</v>
      </c>
      <c r="E1510" s="171" t="s">
        <v>45</v>
      </c>
      <c r="F1510" s="171" t="s">
        <v>162</v>
      </c>
      <c r="G1510" s="171" t="s">
        <v>163</v>
      </c>
      <c r="H1510" s="176">
        <v>1</v>
      </c>
      <c r="I1510" s="177">
        <v>0</v>
      </c>
      <c r="J1510" s="175">
        <v>46100</v>
      </c>
      <c r="K1510" s="171" t="s">
        <v>113</v>
      </c>
      <c r="L1510" s="171" t="s">
        <v>114</v>
      </c>
      <c r="M1510" s="178">
        <v>0</v>
      </c>
      <c r="N1510" s="176"/>
      <c r="O1510" s="176">
        <v>40</v>
      </c>
      <c r="P1510" s="179">
        <v>-46.77</v>
      </c>
    </row>
    <row r="1511" spans="1:16" ht="19.5" hidden="1" customHeight="1">
      <c r="A1511" s="171" t="s">
        <v>3315</v>
      </c>
      <c r="B1511" s="175">
        <v>46109</v>
      </c>
      <c r="C1511" s="171" t="s">
        <v>2119</v>
      </c>
      <c r="D1511" s="171" t="s">
        <v>116</v>
      </c>
      <c r="E1511" s="171" t="s">
        <v>45</v>
      </c>
      <c r="F1511" s="171" t="s">
        <v>162</v>
      </c>
      <c r="G1511" s="171" t="s">
        <v>163</v>
      </c>
      <c r="H1511" s="176">
        <v>1</v>
      </c>
      <c r="I1511" s="177">
        <v>0</v>
      </c>
      <c r="J1511" s="175">
        <v>46100</v>
      </c>
      <c r="K1511" s="171" t="s">
        <v>113</v>
      </c>
      <c r="L1511" s="171" t="s">
        <v>114</v>
      </c>
      <c r="M1511" s="178">
        <v>0</v>
      </c>
      <c r="N1511" s="176"/>
      <c r="O1511" s="176"/>
      <c r="P1511" s="179">
        <v>-7.96</v>
      </c>
    </row>
    <row r="1512" spans="1:16" ht="19.5" hidden="1" customHeight="1">
      <c r="A1512" s="171" t="s">
        <v>3315</v>
      </c>
      <c r="B1512" s="175">
        <v>46109</v>
      </c>
      <c r="C1512" s="171" t="s">
        <v>110</v>
      </c>
      <c r="D1512" s="171" t="s">
        <v>117</v>
      </c>
      <c r="E1512" s="171" t="s">
        <v>45</v>
      </c>
      <c r="F1512" s="171" t="s">
        <v>162</v>
      </c>
      <c r="G1512" s="171" t="s">
        <v>163</v>
      </c>
      <c r="H1512" s="176">
        <v>1</v>
      </c>
      <c r="I1512" s="177">
        <v>0</v>
      </c>
      <c r="J1512" s="175">
        <v>46100</v>
      </c>
      <c r="K1512" s="171" t="s">
        <v>113</v>
      </c>
      <c r="L1512" s="171" t="s">
        <v>114</v>
      </c>
      <c r="M1512" s="178">
        <v>0</v>
      </c>
      <c r="N1512" s="176"/>
      <c r="O1512" s="176"/>
      <c r="P1512" s="179">
        <v>0</v>
      </c>
    </row>
    <row r="1513" spans="1:16" ht="19.5" hidden="1" customHeight="1">
      <c r="A1513" s="171" t="s">
        <v>3315</v>
      </c>
      <c r="B1513" s="175">
        <v>46109</v>
      </c>
      <c r="C1513" s="171" t="s">
        <v>110</v>
      </c>
      <c r="D1513" s="171" t="s">
        <v>118</v>
      </c>
      <c r="E1513" s="171" t="s">
        <v>45</v>
      </c>
      <c r="F1513" s="171" t="s">
        <v>162</v>
      </c>
      <c r="G1513" s="171" t="s">
        <v>163</v>
      </c>
      <c r="H1513" s="176">
        <v>1</v>
      </c>
      <c r="I1513" s="177">
        <v>0</v>
      </c>
      <c r="J1513" s="175">
        <v>46100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-46.77</v>
      </c>
    </row>
    <row r="1514" spans="1:16" ht="19.5" hidden="1" customHeight="1">
      <c r="A1514" s="171" t="s">
        <v>3315</v>
      </c>
      <c r="B1514" s="175">
        <v>46109</v>
      </c>
      <c r="C1514" s="171" t="s">
        <v>2119</v>
      </c>
      <c r="D1514" s="171" t="s">
        <v>119</v>
      </c>
      <c r="E1514" s="171" t="s">
        <v>45</v>
      </c>
      <c r="F1514" s="171" t="s">
        <v>162</v>
      </c>
      <c r="G1514" s="171" t="s">
        <v>163</v>
      </c>
      <c r="H1514" s="176">
        <v>1</v>
      </c>
      <c r="I1514" s="177">
        <v>0</v>
      </c>
      <c r="J1514" s="175">
        <v>46100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-15</v>
      </c>
    </row>
    <row r="1515" spans="1:16" ht="19.5" hidden="1" customHeight="1">
      <c r="A1515" s="171" t="s">
        <v>3718</v>
      </c>
      <c r="B1515" s="175">
        <v>46109</v>
      </c>
      <c r="C1515" s="171" t="s">
        <v>110</v>
      </c>
      <c r="D1515" s="171" t="s">
        <v>24</v>
      </c>
      <c r="E1515" s="171" t="s">
        <v>39</v>
      </c>
      <c r="F1515" s="171" t="s">
        <v>141</v>
      </c>
      <c r="G1515" s="171" t="s">
        <v>112</v>
      </c>
      <c r="H1515" s="176">
        <v>1</v>
      </c>
      <c r="I1515" s="177">
        <v>0</v>
      </c>
      <c r="J1515" s="175">
        <v>46100</v>
      </c>
      <c r="K1515" s="171" t="s">
        <v>113</v>
      </c>
      <c r="L1515" s="171" t="s">
        <v>114</v>
      </c>
      <c r="M1515" s="178">
        <v>0</v>
      </c>
      <c r="N1515" s="176"/>
      <c r="O1515" s="176">
        <v>40</v>
      </c>
      <c r="P1515" s="179">
        <v>-46.77</v>
      </c>
    </row>
    <row r="1516" spans="1:16" ht="19.5" hidden="1" customHeight="1">
      <c r="A1516" s="171" t="s">
        <v>3718</v>
      </c>
      <c r="B1516" s="175">
        <v>46109</v>
      </c>
      <c r="C1516" s="171" t="s">
        <v>2119</v>
      </c>
      <c r="D1516" s="171" t="s">
        <v>116</v>
      </c>
      <c r="E1516" s="171" t="s">
        <v>39</v>
      </c>
      <c r="F1516" s="171" t="s">
        <v>141</v>
      </c>
      <c r="G1516" s="171" t="s">
        <v>112</v>
      </c>
      <c r="H1516" s="176">
        <v>1</v>
      </c>
      <c r="I1516" s="177">
        <v>0</v>
      </c>
      <c r="J1516" s="175">
        <v>46100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-7.82</v>
      </c>
    </row>
    <row r="1517" spans="1:16" ht="19.5" hidden="1" customHeight="1">
      <c r="A1517" s="171" t="s">
        <v>3718</v>
      </c>
      <c r="B1517" s="175">
        <v>46109</v>
      </c>
      <c r="C1517" s="171" t="s">
        <v>110</v>
      </c>
      <c r="D1517" s="171" t="s">
        <v>117</v>
      </c>
      <c r="E1517" s="171" t="s">
        <v>39</v>
      </c>
      <c r="F1517" s="171" t="s">
        <v>141</v>
      </c>
      <c r="G1517" s="171" t="s">
        <v>112</v>
      </c>
      <c r="H1517" s="176">
        <v>1</v>
      </c>
      <c r="I1517" s="177">
        <v>0</v>
      </c>
      <c r="J1517" s="175">
        <v>46100</v>
      </c>
      <c r="K1517" s="171" t="s">
        <v>113</v>
      </c>
      <c r="L1517" s="171" t="s">
        <v>114</v>
      </c>
      <c r="M1517" s="178">
        <v>0</v>
      </c>
      <c r="N1517" s="176"/>
      <c r="O1517" s="176"/>
      <c r="P1517" s="179">
        <v>0</v>
      </c>
    </row>
    <row r="1518" spans="1:16" ht="19.5" hidden="1" customHeight="1">
      <c r="A1518" s="171" t="s">
        <v>3718</v>
      </c>
      <c r="B1518" s="175">
        <v>46109</v>
      </c>
      <c r="C1518" s="171" t="s">
        <v>110</v>
      </c>
      <c r="D1518" s="171" t="s">
        <v>118</v>
      </c>
      <c r="E1518" s="171" t="s">
        <v>39</v>
      </c>
      <c r="F1518" s="171" t="s">
        <v>141</v>
      </c>
      <c r="G1518" s="171" t="s">
        <v>112</v>
      </c>
      <c r="H1518" s="176">
        <v>1</v>
      </c>
      <c r="I1518" s="177">
        <v>0</v>
      </c>
      <c r="J1518" s="175">
        <v>46100</v>
      </c>
      <c r="K1518" s="171" t="s">
        <v>113</v>
      </c>
      <c r="L1518" s="171" t="s">
        <v>114</v>
      </c>
      <c r="M1518" s="178">
        <v>0</v>
      </c>
      <c r="N1518" s="176"/>
      <c r="O1518" s="176"/>
      <c r="P1518" s="179">
        <v>-46.77</v>
      </c>
    </row>
    <row r="1519" spans="1:16" ht="19.5" hidden="1" customHeight="1">
      <c r="A1519" s="171" t="s">
        <v>3718</v>
      </c>
      <c r="B1519" s="175">
        <v>46109</v>
      </c>
      <c r="C1519" s="171" t="s">
        <v>2119</v>
      </c>
      <c r="D1519" s="171" t="s">
        <v>119</v>
      </c>
      <c r="E1519" s="171" t="s">
        <v>39</v>
      </c>
      <c r="F1519" s="171" t="s">
        <v>141</v>
      </c>
      <c r="G1519" s="171" t="s">
        <v>112</v>
      </c>
      <c r="H1519" s="176">
        <v>1</v>
      </c>
      <c r="I1519" s="177">
        <v>0</v>
      </c>
      <c r="J1519" s="175">
        <v>46100</v>
      </c>
      <c r="K1519" s="171" t="s">
        <v>113</v>
      </c>
      <c r="L1519" s="171" t="s">
        <v>114</v>
      </c>
      <c r="M1519" s="178">
        <v>0</v>
      </c>
      <c r="N1519" s="176"/>
      <c r="O1519" s="176"/>
      <c r="P1519" s="179">
        <v>-15</v>
      </c>
    </row>
    <row r="1520" spans="1:16" ht="19.5" hidden="1" customHeight="1">
      <c r="A1520" s="171" t="s">
        <v>3719</v>
      </c>
      <c r="B1520" s="175">
        <v>46109</v>
      </c>
      <c r="C1520" s="171" t="s">
        <v>110</v>
      </c>
      <c r="D1520" s="171" t="s">
        <v>117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46104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0</v>
      </c>
    </row>
    <row r="1521" spans="1:16" ht="19.5" hidden="1" customHeight="1">
      <c r="A1521" s="171" t="s">
        <v>3719</v>
      </c>
      <c r="B1521" s="175">
        <v>46109</v>
      </c>
      <c r="C1521" s="171" t="s">
        <v>110</v>
      </c>
      <c r="D1521" s="171" t="s">
        <v>118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46104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-46.77</v>
      </c>
    </row>
    <row r="1522" spans="1:16" ht="19.5" hidden="1" customHeight="1">
      <c r="A1522" s="171" t="s">
        <v>3719</v>
      </c>
      <c r="B1522" s="175">
        <v>46109</v>
      </c>
      <c r="C1522" s="171" t="s">
        <v>2119</v>
      </c>
      <c r="D1522" s="171" t="s">
        <v>119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46104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-15</v>
      </c>
    </row>
    <row r="1523" spans="1:16" ht="19.5" hidden="1" customHeight="1">
      <c r="A1523" s="171" t="s">
        <v>3719</v>
      </c>
      <c r="B1523" s="175">
        <v>46109</v>
      </c>
      <c r="C1523" s="171" t="s">
        <v>110</v>
      </c>
      <c r="D1523" s="171" t="s">
        <v>24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0</v>
      </c>
      <c r="J1523" s="175">
        <v>46104</v>
      </c>
      <c r="K1523" s="171" t="s">
        <v>113</v>
      </c>
      <c r="L1523" s="171" t="s">
        <v>114</v>
      </c>
      <c r="M1523" s="178">
        <v>0</v>
      </c>
      <c r="N1523" s="176"/>
      <c r="O1523" s="176">
        <v>41</v>
      </c>
      <c r="P1523" s="179">
        <v>-46.77</v>
      </c>
    </row>
    <row r="1524" spans="1:16" ht="19.5" hidden="1" customHeight="1">
      <c r="A1524" s="171" t="s">
        <v>3719</v>
      </c>
      <c r="B1524" s="175">
        <v>46109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0</v>
      </c>
      <c r="J1524" s="175">
        <v>46104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-5.95</v>
      </c>
    </row>
    <row r="1525" spans="1:16" ht="19.5" hidden="1" customHeight="1">
      <c r="A1525" s="171" t="s">
        <v>3720</v>
      </c>
      <c r="B1525" s="175">
        <v>46109</v>
      </c>
      <c r="C1525" s="171" t="s">
        <v>110</v>
      </c>
      <c r="D1525" s="171" t="s">
        <v>24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46103</v>
      </c>
      <c r="K1525" s="171" t="s">
        <v>113</v>
      </c>
      <c r="L1525" s="171" t="s">
        <v>114</v>
      </c>
      <c r="M1525" s="178">
        <v>0</v>
      </c>
      <c r="N1525" s="176"/>
      <c r="O1525" s="176">
        <v>41</v>
      </c>
      <c r="P1525" s="179">
        <v>-46.77</v>
      </c>
    </row>
    <row r="1526" spans="1:16" ht="19.5" hidden="1" customHeight="1">
      <c r="A1526" s="171" t="s">
        <v>3720</v>
      </c>
      <c r="B1526" s="175">
        <v>46109</v>
      </c>
      <c r="C1526" s="171" t="s">
        <v>2119</v>
      </c>
      <c r="D1526" s="171" t="s">
        <v>116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0</v>
      </c>
      <c r="J1526" s="175">
        <v>46103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-7.75</v>
      </c>
    </row>
    <row r="1527" spans="1:16" ht="19.5" hidden="1" customHeight="1">
      <c r="A1527" s="171" t="s">
        <v>3720</v>
      </c>
      <c r="B1527" s="175">
        <v>46109</v>
      </c>
      <c r="C1527" s="171" t="s">
        <v>110</v>
      </c>
      <c r="D1527" s="171" t="s">
        <v>117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0</v>
      </c>
      <c r="J1527" s="175">
        <v>46103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0</v>
      </c>
    </row>
    <row r="1528" spans="1:16" ht="19.5" hidden="1" customHeight="1">
      <c r="A1528" s="171" t="s">
        <v>3720</v>
      </c>
      <c r="B1528" s="175">
        <v>46109</v>
      </c>
      <c r="C1528" s="171" t="s">
        <v>110</v>
      </c>
      <c r="D1528" s="171" t="s">
        <v>118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46103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-46.77</v>
      </c>
    </row>
    <row r="1529" spans="1:16" ht="19.5" hidden="1" customHeight="1">
      <c r="A1529" s="171" t="s">
        <v>3720</v>
      </c>
      <c r="B1529" s="175">
        <v>46109</v>
      </c>
      <c r="C1529" s="171" t="s">
        <v>2119</v>
      </c>
      <c r="D1529" s="171" t="s">
        <v>119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46103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-15</v>
      </c>
    </row>
    <row r="1530" spans="1:16" ht="19.5" hidden="1" customHeight="1">
      <c r="A1530" s="171" t="s">
        <v>3721</v>
      </c>
      <c r="B1530" s="175">
        <v>46109</v>
      </c>
      <c r="C1530" s="171" t="s">
        <v>110</v>
      </c>
      <c r="D1530" s="171" t="s">
        <v>24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46100</v>
      </c>
      <c r="K1530" s="171" t="s">
        <v>113</v>
      </c>
      <c r="L1530" s="171" t="s">
        <v>114</v>
      </c>
      <c r="M1530" s="178">
        <v>0</v>
      </c>
      <c r="N1530" s="176"/>
      <c r="O1530" s="176">
        <v>40</v>
      </c>
      <c r="P1530" s="179">
        <v>-46.77</v>
      </c>
    </row>
    <row r="1531" spans="1:16" ht="19.5" hidden="1" customHeight="1">
      <c r="A1531" s="171" t="s">
        <v>3721</v>
      </c>
      <c r="B1531" s="175">
        <v>46109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46100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-10.31</v>
      </c>
    </row>
    <row r="1532" spans="1:16" ht="19.5" hidden="1" customHeight="1">
      <c r="A1532" s="171" t="s">
        <v>3721</v>
      </c>
      <c r="B1532" s="175">
        <v>46109</v>
      </c>
      <c r="C1532" s="171" t="s">
        <v>110</v>
      </c>
      <c r="D1532" s="171" t="s">
        <v>117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46100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3721</v>
      </c>
      <c r="B1533" s="175">
        <v>46109</v>
      </c>
      <c r="C1533" s="171" t="s">
        <v>110</v>
      </c>
      <c r="D1533" s="171" t="s">
        <v>118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0</v>
      </c>
      <c r="J1533" s="175">
        <v>46100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-46.77</v>
      </c>
    </row>
    <row r="1534" spans="1:16" ht="19.5" hidden="1" customHeight="1">
      <c r="A1534" s="171" t="s">
        <v>3721</v>
      </c>
      <c r="B1534" s="175">
        <v>46109</v>
      </c>
      <c r="C1534" s="171" t="s">
        <v>2119</v>
      </c>
      <c r="D1534" s="171" t="s">
        <v>119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0</v>
      </c>
      <c r="J1534" s="175">
        <v>46100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-15</v>
      </c>
    </row>
    <row r="1535" spans="1:16" ht="19.5" hidden="1" customHeight="1">
      <c r="A1535" s="171" t="s">
        <v>3722</v>
      </c>
      <c r="B1535" s="175">
        <v>46109</v>
      </c>
      <c r="C1535" s="171" t="s">
        <v>110</v>
      </c>
      <c r="D1535" s="171" t="s">
        <v>24</v>
      </c>
      <c r="E1535" s="171" t="s">
        <v>42</v>
      </c>
      <c r="F1535" s="171" t="s">
        <v>248</v>
      </c>
      <c r="G1535" s="171" t="s">
        <v>112</v>
      </c>
      <c r="H1535" s="176">
        <v>1</v>
      </c>
      <c r="I1535" s="177">
        <v>2800</v>
      </c>
      <c r="J1535" s="175">
        <v>46106</v>
      </c>
      <c r="K1535" s="171" t="s">
        <v>113</v>
      </c>
      <c r="L1535" s="171" t="s">
        <v>114</v>
      </c>
      <c r="M1535" s="178">
        <v>0.43</v>
      </c>
      <c r="N1535" s="176"/>
      <c r="O1535" s="176">
        <v>41</v>
      </c>
      <c r="P1535" s="179">
        <v>-147.63</v>
      </c>
    </row>
    <row r="1536" spans="1:16" ht="19.5" hidden="1" customHeight="1">
      <c r="A1536" s="171" t="s">
        <v>3722</v>
      </c>
      <c r="B1536" s="175">
        <v>46109</v>
      </c>
      <c r="C1536" s="171" t="s">
        <v>127</v>
      </c>
      <c r="D1536" s="171" t="s">
        <v>128</v>
      </c>
      <c r="E1536" s="171" t="s">
        <v>42</v>
      </c>
      <c r="F1536" s="171" t="s">
        <v>248</v>
      </c>
      <c r="G1536" s="171" t="s">
        <v>112</v>
      </c>
      <c r="H1536" s="176">
        <v>1</v>
      </c>
      <c r="I1536" s="177">
        <v>2800</v>
      </c>
      <c r="J1536" s="175">
        <v>46106</v>
      </c>
      <c r="K1536" s="171" t="s">
        <v>113</v>
      </c>
      <c r="L1536" s="171" t="s">
        <v>114</v>
      </c>
      <c r="M1536" s="178">
        <v>0</v>
      </c>
      <c r="N1536" s="176"/>
      <c r="O1536" s="176"/>
      <c r="P1536" s="179">
        <v>1290</v>
      </c>
    </row>
    <row r="1537" spans="1:16" ht="19.5" hidden="1" customHeight="1">
      <c r="A1537" s="171" t="s">
        <v>3722</v>
      </c>
      <c r="B1537" s="175">
        <v>46109</v>
      </c>
      <c r="C1537" s="171" t="s">
        <v>127</v>
      </c>
      <c r="D1537" s="171" t="s">
        <v>129</v>
      </c>
      <c r="E1537" s="171" t="s">
        <v>42</v>
      </c>
      <c r="F1537" s="171" t="s">
        <v>248</v>
      </c>
      <c r="G1537" s="171" t="s">
        <v>112</v>
      </c>
      <c r="H1537" s="176">
        <v>1</v>
      </c>
      <c r="I1537" s="177">
        <v>2800</v>
      </c>
      <c r="J1537" s="175">
        <v>46106</v>
      </c>
      <c r="K1537" s="171" t="s">
        <v>113</v>
      </c>
      <c r="L1537" s="171" t="s">
        <v>114</v>
      </c>
      <c r="M1537" s="178">
        <v>0</v>
      </c>
      <c r="N1537" s="176"/>
      <c r="O1537" s="176"/>
      <c r="P1537" s="179">
        <v>12.9</v>
      </c>
    </row>
    <row r="1538" spans="1:16" ht="19.5" hidden="1" customHeight="1">
      <c r="A1538" s="171" t="s">
        <v>3722</v>
      </c>
      <c r="B1538" s="175">
        <v>46109</v>
      </c>
      <c r="C1538" s="171" t="s">
        <v>127</v>
      </c>
      <c r="D1538" s="171" t="s">
        <v>130</v>
      </c>
      <c r="E1538" s="171" t="s">
        <v>42</v>
      </c>
      <c r="F1538" s="171" t="s">
        <v>248</v>
      </c>
      <c r="G1538" s="171" t="s">
        <v>112</v>
      </c>
      <c r="H1538" s="176">
        <v>1</v>
      </c>
      <c r="I1538" s="177">
        <v>2800</v>
      </c>
      <c r="J1538" s="175">
        <v>46106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1497.1</v>
      </c>
    </row>
    <row r="1539" spans="1:16" ht="19.5" hidden="1" customHeight="1">
      <c r="A1539" s="171" t="s">
        <v>3722</v>
      </c>
      <c r="B1539" s="175">
        <v>46109</v>
      </c>
      <c r="C1539" s="171" t="s">
        <v>131</v>
      </c>
      <c r="D1539" s="171" t="s">
        <v>132</v>
      </c>
      <c r="E1539" s="171" t="s">
        <v>42</v>
      </c>
      <c r="F1539" s="171" t="s">
        <v>248</v>
      </c>
      <c r="G1539" s="171" t="s">
        <v>112</v>
      </c>
      <c r="H1539" s="176">
        <v>1</v>
      </c>
      <c r="I1539" s="177">
        <v>2800</v>
      </c>
      <c r="J1539" s="175">
        <v>46106</v>
      </c>
      <c r="K1539" s="171" t="s">
        <v>113</v>
      </c>
      <c r="L1539" s="171" t="s">
        <v>114</v>
      </c>
      <c r="M1539" s="178">
        <v>0.43</v>
      </c>
      <c r="N1539" s="176"/>
      <c r="O1539" s="176"/>
      <c r="P1539" s="179">
        <v>-1204</v>
      </c>
    </row>
    <row r="1540" spans="1:16" ht="19.5" hidden="1" customHeight="1">
      <c r="A1540" s="171" t="s">
        <v>3722</v>
      </c>
      <c r="B1540" s="175">
        <v>46109</v>
      </c>
      <c r="C1540" s="171" t="s">
        <v>2119</v>
      </c>
      <c r="D1540" s="171" t="s">
        <v>116</v>
      </c>
      <c r="E1540" s="171" t="s">
        <v>42</v>
      </c>
      <c r="F1540" s="171" t="s">
        <v>248</v>
      </c>
      <c r="G1540" s="171" t="s">
        <v>112</v>
      </c>
      <c r="H1540" s="176">
        <v>1</v>
      </c>
      <c r="I1540" s="177">
        <v>2800</v>
      </c>
      <c r="J1540" s="175">
        <v>46106</v>
      </c>
      <c r="K1540" s="171" t="s">
        <v>113</v>
      </c>
      <c r="L1540" s="171" t="s">
        <v>114</v>
      </c>
      <c r="M1540" s="178">
        <v>0.43</v>
      </c>
      <c r="N1540" s="176"/>
      <c r="O1540" s="176"/>
      <c r="P1540" s="179">
        <v>-8.42</v>
      </c>
    </row>
    <row r="1541" spans="1:16" ht="19.5" hidden="1" customHeight="1">
      <c r="A1541" s="171" t="s">
        <v>3722</v>
      </c>
      <c r="B1541" s="175">
        <v>46109</v>
      </c>
      <c r="C1541" s="171" t="s">
        <v>2119</v>
      </c>
      <c r="D1541" s="171" t="s">
        <v>135</v>
      </c>
      <c r="E1541" s="171" t="s">
        <v>42</v>
      </c>
      <c r="F1541" s="171" t="s">
        <v>248</v>
      </c>
      <c r="G1541" s="171" t="s">
        <v>112</v>
      </c>
      <c r="H1541" s="176">
        <v>1</v>
      </c>
      <c r="I1541" s="177">
        <v>0</v>
      </c>
      <c r="J1541" s="175">
        <v>46106</v>
      </c>
      <c r="K1541" s="171" t="s">
        <v>125</v>
      </c>
      <c r="L1541" s="171" t="s">
        <v>125</v>
      </c>
      <c r="M1541" s="178">
        <v>0</v>
      </c>
      <c r="N1541" s="176"/>
      <c r="O1541" s="176"/>
      <c r="P1541" s="179">
        <v>-24.51</v>
      </c>
    </row>
    <row r="1542" spans="1:16" ht="19.5" hidden="1" customHeight="1">
      <c r="A1542" s="171" t="s">
        <v>3723</v>
      </c>
      <c r="B1542" s="175">
        <v>46109</v>
      </c>
      <c r="C1542" s="171" t="s">
        <v>110</v>
      </c>
      <c r="D1542" s="171" t="s">
        <v>117</v>
      </c>
      <c r="E1542" s="171" t="s">
        <v>42</v>
      </c>
      <c r="F1542" s="171" t="s">
        <v>248</v>
      </c>
      <c r="G1542" s="171" t="s">
        <v>112</v>
      </c>
      <c r="H1542" s="176">
        <v>1</v>
      </c>
      <c r="I1542" s="177">
        <v>0</v>
      </c>
      <c r="J1542" s="175">
        <v>46103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0</v>
      </c>
    </row>
    <row r="1543" spans="1:16" ht="19.5" hidden="1" customHeight="1">
      <c r="A1543" s="171" t="s">
        <v>3723</v>
      </c>
      <c r="B1543" s="175">
        <v>46109</v>
      </c>
      <c r="C1543" s="171" t="s">
        <v>110</v>
      </c>
      <c r="D1543" s="171" t="s">
        <v>118</v>
      </c>
      <c r="E1543" s="171" t="s">
        <v>42</v>
      </c>
      <c r="F1543" s="171" t="s">
        <v>248</v>
      </c>
      <c r="G1543" s="171" t="s">
        <v>112</v>
      </c>
      <c r="H1543" s="176">
        <v>1</v>
      </c>
      <c r="I1543" s="177">
        <v>0</v>
      </c>
      <c r="J1543" s="175">
        <v>46103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-46.77</v>
      </c>
    </row>
    <row r="1544" spans="1:16" ht="19.5" hidden="1" customHeight="1">
      <c r="A1544" s="171" t="s">
        <v>3723</v>
      </c>
      <c r="B1544" s="175">
        <v>46109</v>
      </c>
      <c r="C1544" s="171" t="s">
        <v>2119</v>
      </c>
      <c r="D1544" s="171" t="s">
        <v>119</v>
      </c>
      <c r="E1544" s="171" t="s">
        <v>42</v>
      </c>
      <c r="F1544" s="171" t="s">
        <v>248</v>
      </c>
      <c r="G1544" s="171" t="s">
        <v>112</v>
      </c>
      <c r="H1544" s="176">
        <v>1</v>
      </c>
      <c r="I1544" s="177">
        <v>0</v>
      </c>
      <c r="J1544" s="175">
        <v>46103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-15</v>
      </c>
    </row>
    <row r="1545" spans="1:16" ht="19.5" hidden="1" customHeight="1">
      <c r="A1545" s="171" t="s">
        <v>3723</v>
      </c>
      <c r="B1545" s="175">
        <v>46109</v>
      </c>
      <c r="C1545" s="171" t="s">
        <v>110</v>
      </c>
      <c r="D1545" s="171" t="s">
        <v>24</v>
      </c>
      <c r="E1545" s="171" t="s">
        <v>42</v>
      </c>
      <c r="F1545" s="171" t="s">
        <v>248</v>
      </c>
      <c r="G1545" s="171" t="s">
        <v>112</v>
      </c>
      <c r="H1545" s="176">
        <v>1</v>
      </c>
      <c r="I1545" s="177">
        <v>0</v>
      </c>
      <c r="J1545" s="175">
        <v>46103</v>
      </c>
      <c r="K1545" s="171" t="s">
        <v>113</v>
      </c>
      <c r="L1545" s="171" t="s">
        <v>114</v>
      </c>
      <c r="M1545" s="178">
        <v>0</v>
      </c>
      <c r="N1545" s="176"/>
      <c r="O1545" s="176">
        <v>41</v>
      </c>
      <c r="P1545" s="179">
        <v>-46.77</v>
      </c>
    </row>
    <row r="1546" spans="1:16" ht="19.5" hidden="1" customHeight="1">
      <c r="A1546" s="171" t="s">
        <v>3723</v>
      </c>
      <c r="B1546" s="175">
        <v>46109</v>
      </c>
      <c r="C1546" s="171" t="s">
        <v>2119</v>
      </c>
      <c r="D1546" s="171" t="s">
        <v>116</v>
      </c>
      <c r="E1546" s="171" t="s">
        <v>42</v>
      </c>
      <c r="F1546" s="171" t="s">
        <v>248</v>
      </c>
      <c r="G1546" s="171" t="s">
        <v>112</v>
      </c>
      <c r="H1546" s="176">
        <v>1</v>
      </c>
      <c r="I1546" s="177">
        <v>0</v>
      </c>
      <c r="J1546" s="175">
        <v>46103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-6.56</v>
      </c>
    </row>
    <row r="1547" spans="1:16" ht="19.5" hidden="1" customHeight="1">
      <c r="A1547" s="171" t="s">
        <v>3551</v>
      </c>
      <c r="B1547" s="175">
        <v>46109</v>
      </c>
      <c r="C1547" s="171" t="s">
        <v>110</v>
      </c>
      <c r="D1547" s="171" t="s">
        <v>121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0</v>
      </c>
      <c r="J1547" s="175">
        <v>46103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0</v>
      </c>
    </row>
    <row r="1548" spans="1:16" ht="19.5" hidden="1" customHeight="1">
      <c r="A1548" s="171" t="s">
        <v>3551</v>
      </c>
      <c r="B1548" s="175">
        <v>46109</v>
      </c>
      <c r="C1548" s="171" t="s">
        <v>110</v>
      </c>
      <c r="D1548" s="171" t="s">
        <v>118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0</v>
      </c>
      <c r="J1548" s="175">
        <v>46103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-46.77</v>
      </c>
    </row>
    <row r="1549" spans="1:16" ht="19.5" hidden="1" customHeight="1">
      <c r="A1549" s="171" t="s">
        <v>3551</v>
      </c>
      <c r="B1549" s="175">
        <v>46109</v>
      </c>
      <c r="C1549" s="171" t="s">
        <v>2119</v>
      </c>
      <c r="D1549" s="171" t="s">
        <v>119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0</v>
      </c>
      <c r="J1549" s="175">
        <v>46103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-15</v>
      </c>
    </row>
    <row r="1550" spans="1:16" ht="19.5" hidden="1" customHeight="1">
      <c r="A1550" s="171" t="s">
        <v>3724</v>
      </c>
      <c r="B1550" s="175">
        <v>46109</v>
      </c>
      <c r="C1550" s="171" t="s">
        <v>110</v>
      </c>
      <c r="D1550" s="171" t="s">
        <v>24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2900</v>
      </c>
      <c r="J1550" s="175">
        <v>46106</v>
      </c>
      <c r="K1550" s="171" t="s">
        <v>113</v>
      </c>
      <c r="L1550" s="171" t="s">
        <v>114</v>
      </c>
      <c r="M1550" s="178">
        <v>0.43</v>
      </c>
      <c r="N1550" s="176"/>
      <c r="O1550" s="176">
        <v>41</v>
      </c>
      <c r="P1550" s="179">
        <v>-150.33000000000001</v>
      </c>
    </row>
    <row r="1551" spans="1:16" ht="19.5" hidden="1" customHeight="1">
      <c r="A1551" s="171" t="s">
        <v>3724</v>
      </c>
      <c r="B1551" s="175">
        <v>46109</v>
      </c>
      <c r="C1551" s="171" t="s">
        <v>127</v>
      </c>
      <c r="D1551" s="171" t="s">
        <v>128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2900</v>
      </c>
      <c r="J1551" s="175">
        <v>46106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1329.52</v>
      </c>
    </row>
    <row r="1552" spans="1:16" ht="19.5" hidden="1" customHeight="1">
      <c r="A1552" s="171" t="s">
        <v>3724</v>
      </c>
      <c r="B1552" s="175">
        <v>46109</v>
      </c>
      <c r="C1552" s="171" t="s">
        <v>127</v>
      </c>
      <c r="D1552" s="171" t="s">
        <v>129</v>
      </c>
      <c r="E1552" s="171" t="s">
        <v>38</v>
      </c>
      <c r="F1552" s="171" t="s">
        <v>111</v>
      </c>
      <c r="G1552" s="171" t="s">
        <v>112</v>
      </c>
      <c r="H1552" s="176">
        <v>1</v>
      </c>
      <c r="I1552" s="177">
        <v>2900</v>
      </c>
      <c r="J1552" s="175">
        <v>46106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13.3</v>
      </c>
    </row>
    <row r="1553" spans="1:16" ht="19.5" hidden="1" customHeight="1">
      <c r="A1553" s="171" t="s">
        <v>3724</v>
      </c>
      <c r="B1553" s="175">
        <v>46109</v>
      </c>
      <c r="C1553" s="171" t="s">
        <v>127</v>
      </c>
      <c r="D1553" s="171" t="s">
        <v>130</v>
      </c>
      <c r="E1553" s="171" t="s">
        <v>38</v>
      </c>
      <c r="F1553" s="171" t="s">
        <v>111</v>
      </c>
      <c r="G1553" s="171" t="s">
        <v>112</v>
      </c>
      <c r="H1553" s="176">
        <v>1</v>
      </c>
      <c r="I1553" s="177">
        <v>2900</v>
      </c>
      <c r="J1553" s="175">
        <v>46106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1557.18</v>
      </c>
    </row>
    <row r="1554" spans="1:16" ht="19.5" hidden="1" customHeight="1">
      <c r="A1554" s="171" t="s">
        <v>3724</v>
      </c>
      <c r="B1554" s="175">
        <v>46109</v>
      </c>
      <c r="C1554" s="171" t="s">
        <v>131</v>
      </c>
      <c r="D1554" s="171" t="s">
        <v>132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2900</v>
      </c>
      <c r="J1554" s="175">
        <v>46106</v>
      </c>
      <c r="K1554" s="171" t="s">
        <v>113</v>
      </c>
      <c r="L1554" s="171" t="s">
        <v>114</v>
      </c>
      <c r="M1554" s="178">
        <v>0.43</v>
      </c>
      <c r="N1554" s="176"/>
      <c r="O1554" s="176"/>
      <c r="P1554" s="179">
        <v>-1247</v>
      </c>
    </row>
    <row r="1555" spans="1:16" ht="19.5" hidden="1" customHeight="1">
      <c r="A1555" s="171" t="s">
        <v>3724</v>
      </c>
      <c r="B1555" s="175">
        <v>46109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2900</v>
      </c>
      <c r="J1555" s="175">
        <v>46106</v>
      </c>
      <c r="K1555" s="171" t="s">
        <v>113</v>
      </c>
      <c r="L1555" s="171" t="s">
        <v>114</v>
      </c>
      <c r="M1555" s="178">
        <v>0.43</v>
      </c>
      <c r="N1555" s="176"/>
      <c r="O1555" s="176"/>
      <c r="P1555" s="179">
        <v>-10.86</v>
      </c>
    </row>
    <row r="1556" spans="1:16" ht="19.5" hidden="1" customHeight="1">
      <c r="A1556" s="171" t="s">
        <v>3646</v>
      </c>
      <c r="B1556" s="175">
        <v>46109</v>
      </c>
      <c r="C1556" s="171" t="s">
        <v>110</v>
      </c>
      <c r="D1556" s="171" t="s">
        <v>24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46106</v>
      </c>
      <c r="K1556" s="171" t="s">
        <v>113</v>
      </c>
      <c r="L1556" s="171" t="s">
        <v>114</v>
      </c>
      <c r="M1556" s="178">
        <v>0</v>
      </c>
      <c r="N1556" s="176"/>
      <c r="O1556" s="176">
        <v>41</v>
      </c>
      <c r="P1556" s="179">
        <v>-46.77</v>
      </c>
    </row>
    <row r="1557" spans="1:16" ht="19.5" hidden="1" customHeight="1">
      <c r="A1557" s="171" t="s">
        <v>3646</v>
      </c>
      <c r="B1557" s="175">
        <v>46109</v>
      </c>
      <c r="C1557" s="171" t="s">
        <v>2119</v>
      </c>
      <c r="D1557" s="171" t="s">
        <v>116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46106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-6.19</v>
      </c>
    </row>
    <row r="1558" spans="1:16" ht="19.5" hidden="1" customHeight="1">
      <c r="A1558" s="171" t="s">
        <v>3724</v>
      </c>
      <c r="B1558" s="175">
        <v>46109</v>
      </c>
      <c r="C1558" s="171" t="s">
        <v>2119</v>
      </c>
      <c r="D1558" s="171" t="s">
        <v>135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46106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-25.26</v>
      </c>
    </row>
    <row r="1559" spans="1:16" ht="19.5" hidden="1" customHeight="1">
      <c r="A1559" s="171" t="s">
        <v>3646</v>
      </c>
      <c r="B1559" s="175">
        <v>46109</v>
      </c>
      <c r="C1559" s="171" t="s">
        <v>110</v>
      </c>
      <c r="D1559" s="171" t="s">
        <v>117</v>
      </c>
      <c r="E1559" s="171" t="s">
        <v>46</v>
      </c>
      <c r="F1559" s="171" t="s">
        <v>680</v>
      </c>
      <c r="G1559" s="171" t="s">
        <v>112</v>
      </c>
      <c r="H1559" s="176">
        <v>1</v>
      </c>
      <c r="I1559" s="177">
        <v>0</v>
      </c>
      <c r="J1559" s="175">
        <v>46106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3646</v>
      </c>
      <c r="B1560" s="175">
        <v>46109</v>
      </c>
      <c r="C1560" s="171" t="s">
        <v>110</v>
      </c>
      <c r="D1560" s="171" t="s">
        <v>118</v>
      </c>
      <c r="E1560" s="171" t="s">
        <v>46</v>
      </c>
      <c r="F1560" s="171" t="s">
        <v>680</v>
      </c>
      <c r="G1560" s="171" t="s">
        <v>112</v>
      </c>
      <c r="H1560" s="176">
        <v>1</v>
      </c>
      <c r="I1560" s="177">
        <v>0</v>
      </c>
      <c r="J1560" s="175">
        <v>46106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-46.77</v>
      </c>
    </row>
    <row r="1561" spans="1:16" ht="19.5" hidden="1" customHeight="1">
      <c r="A1561" s="171" t="s">
        <v>3646</v>
      </c>
      <c r="B1561" s="175">
        <v>46109</v>
      </c>
      <c r="C1561" s="171" t="s">
        <v>2119</v>
      </c>
      <c r="D1561" s="171" t="s">
        <v>119</v>
      </c>
      <c r="E1561" s="171" t="s">
        <v>46</v>
      </c>
      <c r="F1561" s="171" t="s">
        <v>680</v>
      </c>
      <c r="G1561" s="171" t="s">
        <v>112</v>
      </c>
      <c r="H1561" s="176">
        <v>1</v>
      </c>
      <c r="I1561" s="177">
        <v>0</v>
      </c>
      <c r="J1561" s="175">
        <v>46106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3706</v>
      </c>
      <c r="B1562" s="175">
        <v>46109</v>
      </c>
      <c r="C1562" s="171" t="s">
        <v>308</v>
      </c>
      <c r="D1562" s="171" t="s">
        <v>419</v>
      </c>
      <c r="E1562" s="171" t="s">
        <v>41</v>
      </c>
      <c r="F1562" s="171" t="s">
        <v>138</v>
      </c>
      <c r="G1562" s="171" t="s">
        <v>112</v>
      </c>
      <c r="H1562" s="176">
        <v>1</v>
      </c>
      <c r="I1562" s="177">
        <v>-2650</v>
      </c>
      <c r="J1562" s="175">
        <v>46103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-1423.7</v>
      </c>
    </row>
    <row r="1563" spans="1:16" ht="19.5" hidden="1" customHeight="1">
      <c r="A1563" s="171" t="s">
        <v>3706</v>
      </c>
      <c r="B1563" s="175">
        <v>46109</v>
      </c>
      <c r="C1563" s="171" t="s">
        <v>308</v>
      </c>
      <c r="D1563" s="171" t="s">
        <v>129</v>
      </c>
      <c r="E1563" s="171" t="s">
        <v>41</v>
      </c>
      <c r="F1563" s="171" t="s">
        <v>138</v>
      </c>
      <c r="G1563" s="171" t="s">
        <v>112</v>
      </c>
      <c r="H1563" s="176">
        <v>1</v>
      </c>
      <c r="I1563" s="177">
        <v>-2650</v>
      </c>
      <c r="J1563" s="175">
        <v>46103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-14.24</v>
      </c>
    </row>
    <row r="1564" spans="1:16" ht="19.5" hidden="1" customHeight="1">
      <c r="A1564" s="171" t="s">
        <v>3706</v>
      </c>
      <c r="B1564" s="175">
        <v>46109</v>
      </c>
      <c r="C1564" s="171" t="s">
        <v>308</v>
      </c>
      <c r="D1564" s="171" t="s">
        <v>130</v>
      </c>
      <c r="E1564" s="171" t="s">
        <v>41</v>
      </c>
      <c r="F1564" s="171" t="s">
        <v>138</v>
      </c>
      <c r="G1564" s="171" t="s">
        <v>112</v>
      </c>
      <c r="H1564" s="176">
        <v>1</v>
      </c>
      <c r="I1564" s="177">
        <v>-2650</v>
      </c>
      <c r="J1564" s="175">
        <v>46103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-1212.06</v>
      </c>
    </row>
    <row r="1565" spans="1:16" ht="19.5" hidden="1" customHeight="1">
      <c r="A1565" s="171" t="s">
        <v>3706</v>
      </c>
      <c r="B1565" s="175">
        <v>46109</v>
      </c>
      <c r="C1565" s="171" t="s">
        <v>131</v>
      </c>
      <c r="D1565" s="171" t="s">
        <v>420</v>
      </c>
      <c r="E1565" s="171" t="s">
        <v>41</v>
      </c>
      <c r="F1565" s="171" t="s">
        <v>138</v>
      </c>
      <c r="G1565" s="171" t="s">
        <v>112</v>
      </c>
      <c r="H1565" s="176">
        <v>1</v>
      </c>
      <c r="I1565" s="177">
        <v>-2650</v>
      </c>
      <c r="J1565" s="175">
        <v>46103</v>
      </c>
      <c r="K1565" s="171" t="s">
        <v>113</v>
      </c>
      <c r="L1565" s="171" t="s">
        <v>114</v>
      </c>
      <c r="M1565" s="178">
        <v>0.43</v>
      </c>
      <c r="N1565" s="176"/>
      <c r="O1565" s="176"/>
      <c r="P1565" s="179">
        <v>1139.5</v>
      </c>
    </row>
    <row r="1566" spans="1:16" ht="19.5" hidden="1" customHeight="1">
      <c r="A1566" s="171" t="s">
        <v>3509</v>
      </c>
      <c r="B1566" s="175">
        <v>46109</v>
      </c>
      <c r="C1566" s="171" t="s">
        <v>110</v>
      </c>
      <c r="D1566" s="171" t="s">
        <v>121</v>
      </c>
      <c r="E1566" s="171" t="s">
        <v>38</v>
      </c>
      <c r="F1566" s="171" t="s">
        <v>111</v>
      </c>
      <c r="G1566" s="171" t="s">
        <v>112</v>
      </c>
      <c r="H1566" s="176">
        <v>1</v>
      </c>
      <c r="I1566" s="177">
        <v>0</v>
      </c>
      <c r="J1566" s="175">
        <v>46096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3509</v>
      </c>
      <c r="B1567" s="175">
        <v>46109</v>
      </c>
      <c r="C1567" s="171" t="s">
        <v>110</v>
      </c>
      <c r="D1567" s="171" t="s">
        <v>118</v>
      </c>
      <c r="E1567" s="171" t="s">
        <v>38</v>
      </c>
      <c r="F1567" s="171" t="s">
        <v>111</v>
      </c>
      <c r="G1567" s="171" t="s">
        <v>112</v>
      </c>
      <c r="H1567" s="176">
        <v>1</v>
      </c>
      <c r="I1567" s="177">
        <v>0</v>
      </c>
      <c r="J1567" s="175">
        <v>46096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-46.77</v>
      </c>
    </row>
    <row r="1568" spans="1:16" ht="19.5" hidden="1" customHeight="1">
      <c r="A1568" s="171" t="s">
        <v>3509</v>
      </c>
      <c r="B1568" s="175">
        <v>46109</v>
      </c>
      <c r="C1568" s="171" t="s">
        <v>2119</v>
      </c>
      <c r="D1568" s="171" t="s">
        <v>119</v>
      </c>
      <c r="E1568" s="171" t="s">
        <v>38</v>
      </c>
      <c r="F1568" s="171" t="s">
        <v>111</v>
      </c>
      <c r="G1568" s="171" t="s">
        <v>112</v>
      </c>
      <c r="H1568" s="176">
        <v>1</v>
      </c>
      <c r="I1568" s="177">
        <v>0</v>
      </c>
      <c r="J1568" s="175">
        <v>46096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3725</v>
      </c>
      <c r="B1569" s="175">
        <v>46109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2900</v>
      </c>
      <c r="J1569" s="175">
        <v>46107</v>
      </c>
      <c r="K1569" s="171" t="s">
        <v>113</v>
      </c>
      <c r="L1569" s="171" t="s">
        <v>114</v>
      </c>
      <c r="M1569" s="178">
        <v>0.43</v>
      </c>
      <c r="N1569" s="176"/>
      <c r="O1569" s="176">
        <v>42</v>
      </c>
      <c r="P1569" s="179">
        <v>-156.08000000000001</v>
      </c>
    </row>
    <row r="1570" spans="1:16" ht="19.5" hidden="1" customHeight="1">
      <c r="A1570" s="171" t="s">
        <v>3725</v>
      </c>
      <c r="B1570" s="175">
        <v>46109</v>
      </c>
      <c r="C1570" s="171" t="s">
        <v>127</v>
      </c>
      <c r="D1570" s="171" t="s">
        <v>128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2900</v>
      </c>
      <c r="J1570" s="175">
        <v>46107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1329.52</v>
      </c>
    </row>
    <row r="1571" spans="1:16" ht="19.5" hidden="1" customHeight="1">
      <c r="A1571" s="171" t="s">
        <v>3725</v>
      </c>
      <c r="B1571" s="175">
        <v>46109</v>
      </c>
      <c r="C1571" s="171" t="s">
        <v>127</v>
      </c>
      <c r="D1571" s="171" t="s">
        <v>129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2900</v>
      </c>
      <c r="J1571" s="175">
        <v>46107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13.3</v>
      </c>
    </row>
    <row r="1572" spans="1:16" ht="19.5" hidden="1" customHeight="1">
      <c r="A1572" s="171" t="s">
        <v>3725</v>
      </c>
      <c r="B1572" s="175">
        <v>46109</v>
      </c>
      <c r="C1572" s="171" t="s">
        <v>127</v>
      </c>
      <c r="D1572" s="171" t="s">
        <v>130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2900</v>
      </c>
      <c r="J1572" s="175">
        <v>46107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1557.18</v>
      </c>
    </row>
    <row r="1573" spans="1:16" ht="19.5" hidden="1" customHeight="1">
      <c r="A1573" s="171" t="s">
        <v>3725</v>
      </c>
      <c r="B1573" s="175">
        <v>46109</v>
      </c>
      <c r="C1573" s="171" t="s">
        <v>131</v>
      </c>
      <c r="D1573" s="171" t="s">
        <v>132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2900</v>
      </c>
      <c r="J1573" s="175">
        <v>46107</v>
      </c>
      <c r="K1573" s="171" t="s">
        <v>113</v>
      </c>
      <c r="L1573" s="171" t="s">
        <v>114</v>
      </c>
      <c r="M1573" s="178">
        <v>0.43</v>
      </c>
      <c r="N1573" s="176"/>
      <c r="O1573" s="176"/>
      <c r="P1573" s="179">
        <v>-1247</v>
      </c>
    </row>
    <row r="1574" spans="1:16" ht="19.5" hidden="1" customHeight="1">
      <c r="A1574" s="171" t="s">
        <v>3725</v>
      </c>
      <c r="B1574" s="175">
        <v>46109</v>
      </c>
      <c r="C1574" s="171" t="s">
        <v>2119</v>
      </c>
      <c r="D1574" s="171" t="s">
        <v>116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2900</v>
      </c>
      <c r="J1574" s="175">
        <v>46107</v>
      </c>
      <c r="K1574" s="171" t="s">
        <v>113</v>
      </c>
      <c r="L1574" s="171" t="s">
        <v>114</v>
      </c>
      <c r="M1574" s="178">
        <v>0.43</v>
      </c>
      <c r="N1574" s="176"/>
      <c r="O1574" s="176"/>
      <c r="P1574" s="179">
        <v>-7.25</v>
      </c>
    </row>
    <row r="1575" spans="1:16" ht="19.5" hidden="1" customHeight="1">
      <c r="A1575" s="171" t="s">
        <v>3706</v>
      </c>
      <c r="B1575" s="175">
        <v>46109</v>
      </c>
      <c r="C1575" s="171" t="s">
        <v>2119</v>
      </c>
      <c r="D1575" s="171" t="s">
        <v>135</v>
      </c>
      <c r="E1575" s="171" t="s">
        <v>41</v>
      </c>
      <c r="F1575" s="171" t="s">
        <v>138</v>
      </c>
      <c r="G1575" s="171" t="s">
        <v>112</v>
      </c>
      <c r="H1575" s="176">
        <v>1</v>
      </c>
      <c r="I1575" s="177">
        <v>0</v>
      </c>
      <c r="J1575" s="175">
        <v>46103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27.05</v>
      </c>
    </row>
    <row r="1576" spans="1:16" ht="19.5" hidden="1" customHeight="1">
      <c r="A1576" s="171" t="s">
        <v>3726</v>
      </c>
      <c r="B1576" s="175">
        <v>46109</v>
      </c>
      <c r="C1576" s="171" t="s">
        <v>2119</v>
      </c>
      <c r="D1576" s="171" t="s">
        <v>135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46109</v>
      </c>
      <c r="K1576" s="171" t="s">
        <v>125</v>
      </c>
      <c r="L1576" s="171" t="s">
        <v>125</v>
      </c>
      <c r="M1576" s="178">
        <v>0</v>
      </c>
      <c r="N1576" s="176"/>
      <c r="O1576" s="176"/>
      <c r="P1576" s="179">
        <v>-25.47</v>
      </c>
    </row>
    <row r="1577" spans="1:16" ht="19.5" hidden="1" customHeight="1">
      <c r="A1577" s="171" t="s">
        <v>3725</v>
      </c>
      <c r="B1577" s="175">
        <v>46109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46107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-25.26</v>
      </c>
    </row>
    <row r="1578" spans="1:16" ht="19.5" hidden="1" customHeight="1">
      <c r="A1578" s="171" t="s">
        <v>3727</v>
      </c>
      <c r="B1578" s="175">
        <v>46109</v>
      </c>
      <c r="C1578" s="171" t="s">
        <v>110</v>
      </c>
      <c r="D1578" s="171" t="s">
        <v>24</v>
      </c>
      <c r="E1578" s="171" t="s">
        <v>79</v>
      </c>
      <c r="F1578" s="171" t="s">
        <v>441</v>
      </c>
      <c r="G1578" s="171" t="s">
        <v>177</v>
      </c>
      <c r="H1578" s="176">
        <v>1</v>
      </c>
      <c r="I1578" s="177">
        <v>0</v>
      </c>
      <c r="J1578" s="175">
        <v>46102</v>
      </c>
      <c r="K1578" s="171" t="s">
        <v>113</v>
      </c>
      <c r="L1578" s="171" t="s">
        <v>114</v>
      </c>
      <c r="M1578" s="178">
        <v>0</v>
      </c>
      <c r="N1578" s="176"/>
      <c r="O1578" s="176">
        <v>40</v>
      </c>
      <c r="P1578" s="179">
        <v>-56.94</v>
      </c>
    </row>
    <row r="1579" spans="1:16" ht="19.5" hidden="1" customHeight="1">
      <c r="A1579" s="171" t="s">
        <v>3727</v>
      </c>
      <c r="B1579" s="175">
        <v>46109</v>
      </c>
      <c r="C1579" s="171" t="s">
        <v>2119</v>
      </c>
      <c r="D1579" s="171" t="s">
        <v>116</v>
      </c>
      <c r="E1579" s="171" t="s">
        <v>79</v>
      </c>
      <c r="F1579" s="171" t="s">
        <v>441</v>
      </c>
      <c r="G1579" s="171" t="s">
        <v>177</v>
      </c>
      <c r="H1579" s="176">
        <v>1</v>
      </c>
      <c r="I1579" s="177">
        <v>0</v>
      </c>
      <c r="J1579" s="175">
        <v>46102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-7.34</v>
      </c>
    </row>
    <row r="1580" spans="1:16" ht="19.5" hidden="1" customHeight="1">
      <c r="A1580" s="171" t="s">
        <v>3728</v>
      </c>
      <c r="B1580" s="175">
        <v>46109</v>
      </c>
      <c r="C1580" s="171" t="s">
        <v>110</v>
      </c>
      <c r="D1580" s="171" t="s">
        <v>24</v>
      </c>
      <c r="E1580" s="171" t="s">
        <v>54</v>
      </c>
      <c r="F1580" s="171" t="s">
        <v>685</v>
      </c>
      <c r="G1580" s="171" t="s">
        <v>686</v>
      </c>
      <c r="H1580" s="176">
        <v>1</v>
      </c>
      <c r="I1580" s="177">
        <v>0</v>
      </c>
      <c r="J1580" s="175">
        <v>46103</v>
      </c>
      <c r="K1580" s="171" t="s">
        <v>113</v>
      </c>
      <c r="L1580" s="171" t="s">
        <v>114</v>
      </c>
      <c r="M1580" s="178">
        <v>0</v>
      </c>
      <c r="N1580" s="176"/>
      <c r="O1580" s="176">
        <v>41</v>
      </c>
      <c r="P1580" s="179">
        <v>-56.94</v>
      </c>
    </row>
    <row r="1581" spans="1:16" ht="19.5" hidden="1" customHeight="1">
      <c r="A1581" s="171" t="s">
        <v>3728</v>
      </c>
      <c r="B1581" s="175">
        <v>46109</v>
      </c>
      <c r="C1581" s="171" t="s">
        <v>2119</v>
      </c>
      <c r="D1581" s="171" t="s">
        <v>116</v>
      </c>
      <c r="E1581" s="171" t="s">
        <v>54</v>
      </c>
      <c r="F1581" s="171" t="s">
        <v>685</v>
      </c>
      <c r="G1581" s="171" t="s">
        <v>686</v>
      </c>
      <c r="H1581" s="176">
        <v>1</v>
      </c>
      <c r="I1581" s="177">
        <v>0</v>
      </c>
      <c r="J1581" s="175">
        <v>46103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-7.76</v>
      </c>
    </row>
    <row r="1582" spans="1:16" ht="19.5" hidden="1" customHeight="1">
      <c r="A1582" s="171" t="s">
        <v>3727</v>
      </c>
      <c r="B1582" s="175">
        <v>46109</v>
      </c>
      <c r="C1582" s="171" t="s">
        <v>110</v>
      </c>
      <c r="D1582" s="171" t="s">
        <v>117</v>
      </c>
      <c r="E1582" s="171" t="s">
        <v>79</v>
      </c>
      <c r="F1582" s="171" t="s">
        <v>441</v>
      </c>
      <c r="G1582" s="171" t="s">
        <v>177</v>
      </c>
      <c r="H1582" s="176">
        <v>1</v>
      </c>
      <c r="I1582" s="177">
        <v>0</v>
      </c>
      <c r="J1582" s="175">
        <v>46102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0</v>
      </c>
    </row>
    <row r="1583" spans="1:16" ht="19.5" hidden="1" customHeight="1">
      <c r="A1583" s="171" t="s">
        <v>3727</v>
      </c>
      <c r="B1583" s="175">
        <v>46109</v>
      </c>
      <c r="C1583" s="171" t="s">
        <v>110</v>
      </c>
      <c r="D1583" s="171" t="s">
        <v>118</v>
      </c>
      <c r="E1583" s="171" t="s">
        <v>79</v>
      </c>
      <c r="F1583" s="171" t="s">
        <v>441</v>
      </c>
      <c r="G1583" s="171" t="s">
        <v>177</v>
      </c>
      <c r="H1583" s="176">
        <v>1</v>
      </c>
      <c r="I1583" s="177">
        <v>0</v>
      </c>
      <c r="J1583" s="175">
        <v>46102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-56.94</v>
      </c>
    </row>
    <row r="1584" spans="1:16" ht="19.5" hidden="1" customHeight="1">
      <c r="A1584" s="171" t="s">
        <v>3727</v>
      </c>
      <c r="B1584" s="175">
        <v>46109</v>
      </c>
      <c r="C1584" s="171" t="s">
        <v>2119</v>
      </c>
      <c r="D1584" s="171" t="s">
        <v>119</v>
      </c>
      <c r="E1584" s="171" t="s">
        <v>79</v>
      </c>
      <c r="F1584" s="171" t="s">
        <v>441</v>
      </c>
      <c r="G1584" s="171" t="s">
        <v>177</v>
      </c>
      <c r="H1584" s="176">
        <v>1</v>
      </c>
      <c r="I1584" s="177">
        <v>0</v>
      </c>
      <c r="J1584" s="175">
        <v>46102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-15</v>
      </c>
    </row>
    <row r="1585" spans="1:16" ht="19.5" hidden="1" customHeight="1">
      <c r="A1585" s="171" t="s">
        <v>3728</v>
      </c>
      <c r="B1585" s="175">
        <v>46109</v>
      </c>
      <c r="C1585" s="171" t="s">
        <v>110</v>
      </c>
      <c r="D1585" s="171" t="s">
        <v>117</v>
      </c>
      <c r="E1585" s="171" t="s">
        <v>54</v>
      </c>
      <c r="F1585" s="171" t="s">
        <v>685</v>
      </c>
      <c r="G1585" s="171" t="s">
        <v>686</v>
      </c>
      <c r="H1585" s="176">
        <v>1</v>
      </c>
      <c r="I1585" s="177">
        <v>0</v>
      </c>
      <c r="J1585" s="175">
        <v>46103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0</v>
      </c>
    </row>
    <row r="1586" spans="1:16" ht="19.5" hidden="1" customHeight="1">
      <c r="A1586" s="171" t="s">
        <v>3728</v>
      </c>
      <c r="B1586" s="175">
        <v>46109</v>
      </c>
      <c r="C1586" s="171" t="s">
        <v>110</v>
      </c>
      <c r="D1586" s="171" t="s">
        <v>118</v>
      </c>
      <c r="E1586" s="171" t="s">
        <v>54</v>
      </c>
      <c r="F1586" s="171" t="s">
        <v>685</v>
      </c>
      <c r="G1586" s="171" t="s">
        <v>686</v>
      </c>
      <c r="H1586" s="176">
        <v>1</v>
      </c>
      <c r="I1586" s="177">
        <v>0</v>
      </c>
      <c r="J1586" s="175">
        <v>46103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-56.94</v>
      </c>
    </row>
    <row r="1587" spans="1:16" ht="19.5" hidden="1" customHeight="1">
      <c r="A1587" s="171" t="s">
        <v>3728</v>
      </c>
      <c r="B1587" s="175">
        <v>46109</v>
      </c>
      <c r="C1587" s="171" t="s">
        <v>2119</v>
      </c>
      <c r="D1587" s="171" t="s">
        <v>119</v>
      </c>
      <c r="E1587" s="171" t="s">
        <v>54</v>
      </c>
      <c r="F1587" s="171" t="s">
        <v>685</v>
      </c>
      <c r="G1587" s="171" t="s">
        <v>686</v>
      </c>
      <c r="H1587" s="176">
        <v>1</v>
      </c>
      <c r="I1587" s="177">
        <v>0</v>
      </c>
      <c r="J1587" s="175">
        <v>46103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-15</v>
      </c>
    </row>
    <row r="1588" spans="1:16" ht="19.5" hidden="1" customHeight="1">
      <c r="A1588" s="171" t="s">
        <v>3729</v>
      </c>
      <c r="B1588" s="175">
        <v>46109</v>
      </c>
      <c r="C1588" s="171" t="s">
        <v>110</v>
      </c>
      <c r="D1588" s="171" t="s">
        <v>24</v>
      </c>
      <c r="E1588" s="171" t="s">
        <v>45</v>
      </c>
      <c r="F1588" s="171" t="s">
        <v>162</v>
      </c>
      <c r="G1588" s="171" t="s">
        <v>163</v>
      </c>
      <c r="H1588" s="176">
        <v>1</v>
      </c>
      <c r="I1588" s="177">
        <v>0</v>
      </c>
      <c r="J1588" s="175">
        <v>46099</v>
      </c>
      <c r="K1588" s="171" t="s">
        <v>113</v>
      </c>
      <c r="L1588" s="171" t="s">
        <v>114</v>
      </c>
      <c r="M1588" s="178">
        <v>0</v>
      </c>
      <c r="N1588" s="176"/>
      <c r="O1588" s="176">
        <v>40</v>
      </c>
      <c r="P1588" s="179">
        <v>-46.77</v>
      </c>
    </row>
    <row r="1589" spans="1:16" ht="19.5" hidden="1" customHeight="1">
      <c r="A1589" s="171" t="s">
        <v>3729</v>
      </c>
      <c r="B1589" s="175">
        <v>46109</v>
      </c>
      <c r="C1589" s="171" t="s">
        <v>2119</v>
      </c>
      <c r="D1589" s="171" t="s">
        <v>116</v>
      </c>
      <c r="E1589" s="171" t="s">
        <v>45</v>
      </c>
      <c r="F1589" s="171" t="s">
        <v>162</v>
      </c>
      <c r="G1589" s="171" t="s">
        <v>163</v>
      </c>
      <c r="H1589" s="176">
        <v>1</v>
      </c>
      <c r="I1589" s="177">
        <v>0</v>
      </c>
      <c r="J1589" s="175">
        <v>46099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-7.89</v>
      </c>
    </row>
    <row r="1590" spans="1:16" ht="19.5" hidden="1" customHeight="1">
      <c r="A1590" s="171" t="s">
        <v>3729</v>
      </c>
      <c r="B1590" s="175">
        <v>46109</v>
      </c>
      <c r="C1590" s="171" t="s">
        <v>110</v>
      </c>
      <c r="D1590" s="171" t="s">
        <v>117</v>
      </c>
      <c r="E1590" s="171" t="s">
        <v>45</v>
      </c>
      <c r="F1590" s="171" t="s">
        <v>162</v>
      </c>
      <c r="G1590" s="171" t="s">
        <v>163</v>
      </c>
      <c r="H1590" s="176">
        <v>1</v>
      </c>
      <c r="I1590" s="177">
        <v>0</v>
      </c>
      <c r="J1590" s="175">
        <v>46099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0</v>
      </c>
    </row>
    <row r="1591" spans="1:16" ht="19.5" hidden="1" customHeight="1">
      <c r="A1591" s="171" t="s">
        <v>3729</v>
      </c>
      <c r="B1591" s="175">
        <v>46109</v>
      </c>
      <c r="C1591" s="171" t="s">
        <v>110</v>
      </c>
      <c r="D1591" s="171" t="s">
        <v>118</v>
      </c>
      <c r="E1591" s="171" t="s">
        <v>45</v>
      </c>
      <c r="F1591" s="171" t="s">
        <v>162</v>
      </c>
      <c r="G1591" s="171" t="s">
        <v>163</v>
      </c>
      <c r="H1591" s="176">
        <v>1</v>
      </c>
      <c r="I1591" s="177">
        <v>0</v>
      </c>
      <c r="J1591" s="175">
        <v>46099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-46.77</v>
      </c>
    </row>
    <row r="1592" spans="1:16" ht="19.5" hidden="1" customHeight="1">
      <c r="A1592" s="171" t="s">
        <v>3729</v>
      </c>
      <c r="B1592" s="175">
        <v>46109</v>
      </c>
      <c r="C1592" s="171" t="s">
        <v>2119</v>
      </c>
      <c r="D1592" s="171" t="s">
        <v>119</v>
      </c>
      <c r="E1592" s="171" t="s">
        <v>45</v>
      </c>
      <c r="F1592" s="171" t="s">
        <v>162</v>
      </c>
      <c r="G1592" s="171" t="s">
        <v>163</v>
      </c>
      <c r="H1592" s="176">
        <v>1</v>
      </c>
      <c r="I1592" s="177">
        <v>0</v>
      </c>
      <c r="J1592" s="175">
        <v>46099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-15</v>
      </c>
    </row>
    <row r="1593" spans="1:16" ht="19.5" hidden="1" customHeight="1">
      <c r="A1593" s="171" t="s">
        <v>3730</v>
      </c>
      <c r="B1593" s="175">
        <v>46109</v>
      </c>
      <c r="C1593" s="171" t="s">
        <v>110</v>
      </c>
      <c r="D1593" s="171" t="s">
        <v>24</v>
      </c>
      <c r="E1593" s="171" t="s">
        <v>46</v>
      </c>
      <c r="F1593" s="171" t="s">
        <v>680</v>
      </c>
      <c r="G1593" s="171" t="s">
        <v>112</v>
      </c>
      <c r="H1593" s="176">
        <v>1</v>
      </c>
      <c r="I1593" s="177">
        <v>0</v>
      </c>
      <c r="J1593" s="175">
        <v>46097</v>
      </c>
      <c r="K1593" s="171" t="s">
        <v>113</v>
      </c>
      <c r="L1593" s="171" t="s">
        <v>114</v>
      </c>
      <c r="M1593" s="178">
        <v>0</v>
      </c>
      <c r="N1593" s="176"/>
      <c r="O1593" s="176">
        <v>39</v>
      </c>
      <c r="P1593" s="179">
        <v>-46.77</v>
      </c>
    </row>
    <row r="1594" spans="1:16" ht="19.5" hidden="1" customHeight="1">
      <c r="A1594" s="171" t="s">
        <v>3730</v>
      </c>
      <c r="B1594" s="175">
        <v>46109</v>
      </c>
      <c r="C1594" s="171" t="s">
        <v>2119</v>
      </c>
      <c r="D1594" s="171" t="s">
        <v>116</v>
      </c>
      <c r="E1594" s="171" t="s">
        <v>46</v>
      </c>
      <c r="F1594" s="171" t="s">
        <v>680</v>
      </c>
      <c r="G1594" s="171" t="s">
        <v>112</v>
      </c>
      <c r="H1594" s="176">
        <v>1</v>
      </c>
      <c r="I1594" s="177">
        <v>0</v>
      </c>
      <c r="J1594" s="175">
        <v>46097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-8.65</v>
      </c>
    </row>
    <row r="1595" spans="1:16" ht="19.5" hidden="1" customHeight="1">
      <c r="A1595" s="171" t="s">
        <v>3731</v>
      </c>
      <c r="B1595" s="175">
        <v>46109</v>
      </c>
      <c r="C1595" s="171" t="s">
        <v>110</v>
      </c>
      <c r="D1595" s="171" t="s">
        <v>24</v>
      </c>
      <c r="E1595" s="171" t="s">
        <v>38</v>
      </c>
      <c r="F1595" s="171" t="s">
        <v>111</v>
      </c>
      <c r="G1595" s="171" t="s">
        <v>112</v>
      </c>
      <c r="H1595" s="176">
        <v>1</v>
      </c>
      <c r="I1595" s="177">
        <v>2750</v>
      </c>
      <c r="J1595" s="175">
        <v>46106</v>
      </c>
      <c r="K1595" s="171" t="s">
        <v>113</v>
      </c>
      <c r="L1595" s="171" t="s">
        <v>114</v>
      </c>
      <c r="M1595" s="178">
        <v>0.43</v>
      </c>
      <c r="N1595" s="176"/>
      <c r="O1595" s="176">
        <v>41</v>
      </c>
      <c r="P1595" s="179">
        <v>-146.28</v>
      </c>
    </row>
    <row r="1596" spans="1:16" ht="19.5" hidden="1" customHeight="1">
      <c r="A1596" s="171" t="s">
        <v>3731</v>
      </c>
      <c r="B1596" s="175">
        <v>46109</v>
      </c>
      <c r="C1596" s="171" t="s">
        <v>127</v>
      </c>
      <c r="D1596" s="171" t="s">
        <v>128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2750</v>
      </c>
      <c r="J1596" s="175">
        <v>46106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1248.57</v>
      </c>
    </row>
    <row r="1597" spans="1:16" ht="19.5" hidden="1" customHeight="1">
      <c r="A1597" s="171" t="s">
        <v>3731</v>
      </c>
      <c r="B1597" s="175">
        <v>46109</v>
      </c>
      <c r="C1597" s="171" t="s">
        <v>127</v>
      </c>
      <c r="D1597" s="171" t="s">
        <v>129</v>
      </c>
      <c r="E1597" s="171" t="s">
        <v>38</v>
      </c>
      <c r="F1597" s="171" t="s">
        <v>111</v>
      </c>
      <c r="G1597" s="171" t="s">
        <v>112</v>
      </c>
      <c r="H1597" s="176">
        <v>1</v>
      </c>
      <c r="I1597" s="177">
        <v>2750</v>
      </c>
      <c r="J1597" s="175">
        <v>46106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12.49</v>
      </c>
    </row>
    <row r="1598" spans="1:16" ht="19.5" hidden="1" customHeight="1">
      <c r="A1598" s="171" t="s">
        <v>3731</v>
      </c>
      <c r="B1598" s="175">
        <v>46109</v>
      </c>
      <c r="C1598" s="171" t="s">
        <v>127</v>
      </c>
      <c r="D1598" s="171" t="s">
        <v>130</v>
      </c>
      <c r="E1598" s="171" t="s">
        <v>38</v>
      </c>
      <c r="F1598" s="171" t="s">
        <v>111</v>
      </c>
      <c r="G1598" s="171" t="s">
        <v>112</v>
      </c>
      <c r="H1598" s="176">
        <v>1</v>
      </c>
      <c r="I1598" s="177">
        <v>2750</v>
      </c>
      <c r="J1598" s="175">
        <v>46106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1488.94</v>
      </c>
    </row>
    <row r="1599" spans="1:16" ht="19.5" hidden="1" customHeight="1">
      <c r="A1599" s="171" t="s">
        <v>3731</v>
      </c>
      <c r="B1599" s="175">
        <v>46109</v>
      </c>
      <c r="C1599" s="171" t="s">
        <v>131</v>
      </c>
      <c r="D1599" s="171" t="s">
        <v>132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2750</v>
      </c>
      <c r="J1599" s="175">
        <v>46106</v>
      </c>
      <c r="K1599" s="171" t="s">
        <v>113</v>
      </c>
      <c r="L1599" s="171" t="s">
        <v>114</v>
      </c>
      <c r="M1599" s="178">
        <v>0.43</v>
      </c>
      <c r="N1599" s="176"/>
      <c r="O1599" s="176"/>
      <c r="P1599" s="179">
        <v>-1182.5</v>
      </c>
    </row>
    <row r="1600" spans="1:16" ht="19.5" hidden="1" customHeight="1">
      <c r="A1600" s="171" t="s">
        <v>3731</v>
      </c>
      <c r="B1600" s="175">
        <v>46109</v>
      </c>
      <c r="C1600" s="171" t="s">
        <v>2119</v>
      </c>
      <c r="D1600" s="171" t="s">
        <v>116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2750</v>
      </c>
      <c r="J1600" s="175">
        <v>46106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-7.73</v>
      </c>
    </row>
    <row r="1601" spans="1:16" ht="19.5" hidden="1" customHeight="1">
      <c r="A1601" s="171" t="s">
        <v>3730</v>
      </c>
      <c r="B1601" s="175">
        <v>46109</v>
      </c>
      <c r="C1601" s="171" t="s">
        <v>110</v>
      </c>
      <c r="D1601" s="171" t="s">
        <v>117</v>
      </c>
      <c r="E1601" s="171" t="s">
        <v>46</v>
      </c>
      <c r="F1601" s="171" t="s">
        <v>680</v>
      </c>
      <c r="G1601" s="171" t="s">
        <v>112</v>
      </c>
      <c r="H1601" s="176">
        <v>1</v>
      </c>
      <c r="I1601" s="177">
        <v>0</v>
      </c>
      <c r="J1601" s="175">
        <v>46097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0</v>
      </c>
    </row>
    <row r="1602" spans="1:16" ht="19.5" hidden="1" customHeight="1">
      <c r="A1602" s="171" t="s">
        <v>3730</v>
      </c>
      <c r="B1602" s="175">
        <v>46109</v>
      </c>
      <c r="C1602" s="171" t="s">
        <v>110</v>
      </c>
      <c r="D1602" s="171" t="s">
        <v>118</v>
      </c>
      <c r="E1602" s="171" t="s">
        <v>46</v>
      </c>
      <c r="F1602" s="171" t="s">
        <v>680</v>
      </c>
      <c r="G1602" s="171" t="s">
        <v>112</v>
      </c>
      <c r="H1602" s="176">
        <v>1</v>
      </c>
      <c r="I1602" s="177">
        <v>0</v>
      </c>
      <c r="J1602" s="175">
        <v>46097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-46.77</v>
      </c>
    </row>
    <row r="1603" spans="1:16" ht="19.5" hidden="1" customHeight="1">
      <c r="A1603" s="171" t="s">
        <v>3730</v>
      </c>
      <c r="B1603" s="175">
        <v>46109</v>
      </c>
      <c r="C1603" s="171" t="s">
        <v>2119</v>
      </c>
      <c r="D1603" s="171" t="s">
        <v>119</v>
      </c>
      <c r="E1603" s="171" t="s">
        <v>46</v>
      </c>
      <c r="F1603" s="171" t="s">
        <v>680</v>
      </c>
      <c r="G1603" s="171" t="s">
        <v>112</v>
      </c>
      <c r="H1603" s="176">
        <v>1</v>
      </c>
      <c r="I1603" s="177">
        <v>0</v>
      </c>
      <c r="J1603" s="175">
        <v>46097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-15</v>
      </c>
    </row>
    <row r="1604" spans="1:16" ht="19.5" hidden="1" customHeight="1">
      <c r="A1604" s="171" t="s">
        <v>3732</v>
      </c>
      <c r="B1604" s="175">
        <v>46109</v>
      </c>
      <c r="C1604" s="171" t="s">
        <v>2119</v>
      </c>
      <c r="D1604" s="171" t="s">
        <v>135</v>
      </c>
      <c r="E1604" s="171" t="s">
        <v>45</v>
      </c>
      <c r="F1604" s="171" t="s">
        <v>162</v>
      </c>
      <c r="G1604" s="171" t="s">
        <v>163</v>
      </c>
      <c r="H1604" s="176">
        <v>1</v>
      </c>
      <c r="I1604" s="177">
        <v>0</v>
      </c>
      <c r="J1604" s="175">
        <v>46109</v>
      </c>
      <c r="K1604" s="171" t="s">
        <v>125</v>
      </c>
      <c r="L1604" s="171" t="s">
        <v>125</v>
      </c>
      <c r="M1604" s="178">
        <v>0</v>
      </c>
      <c r="N1604" s="176"/>
      <c r="O1604" s="176"/>
      <c r="P1604" s="179">
        <v>-23.59</v>
      </c>
    </row>
    <row r="1605" spans="1:16" ht="19.5" hidden="1" customHeight="1">
      <c r="A1605" s="171" t="s">
        <v>3733</v>
      </c>
      <c r="B1605" s="175">
        <v>46109</v>
      </c>
      <c r="C1605" s="171" t="s">
        <v>110</v>
      </c>
      <c r="D1605" s="171" t="s">
        <v>24</v>
      </c>
      <c r="E1605" s="171" t="s">
        <v>39</v>
      </c>
      <c r="F1605" s="171" t="s">
        <v>141</v>
      </c>
      <c r="G1605" s="171" t="s">
        <v>112</v>
      </c>
      <c r="H1605" s="176">
        <v>1</v>
      </c>
      <c r="I1605" s="177">
        <v>2750</v>
      </c>
      <c r="J1605" s="175">
        <v>46100</v>
      </c>
      <c r="K1605" s="171" t="s">
        <v>113</v>
      </c>
      <c r="L1605" s="171" t="s">
        <v>114</v>
      </c>
      <c r="M1605" s="178">
        <v>0.43</v>
      </c>
      <c r="N1605" s="176"/>
      <c r="O1605" s="176">
        <v>40</v>
      </c>
      <c r="P1605" s="179">
        <v>-140.75</v>
      </c>
    </row>
    <row r="1606" spans="1:16" ht="19.5" hidden="1" customHeight="1">
      <c r="A1606" s="171" t="s">
        <v>3733</v>
      </c>
      <c r="B1606" s="175">
        <v>46109</v>
      </c>
      <c r="C1606" s="171" t="s">
        <v>127</v>
      </c>
      <c r="D1606" s="171" t="s">
        <v>128</v>
      </c>
      <c r="E1606" s="171" t="s">
        <v>39</v>
      </c>
      <c r="F1606" s="171" t="s">
        <v>141</v>
      </c>
      <c r="G1606" s="171" t="s">
        <v>112</v>
      </c>
      <c r="H1606" s="176">
        <v>1</v>
      </c>
      <c r="I1606" s="177">
        <v>2750</v>
      </c>
      <c r="J1606" s="175">
        <v>46100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1474.29</v>
      </c>
    </row>
    <row r="1607" spans="1:16" ht="19.5" hidden="1" customHeight="1">
      <c r="A1607" s="171" t="s">
        <v>3733</v>
      </c>
      <c r="B1607" s="175">
        <v>46109</v>
      </c>
      <c r="C1607" s="171" t="s">
        <v>127</v>
      </c>
      <c r="D1607" s="171" t="s">
        <v>129</v>
      </c>
      <c r="E1607" s="171" t="s">
        <v>39</v>
      </c>
      <c r="F1607" s="171" t="s">
        <v>141</v>
      </c>
      <c r="G1607" s="171" t="s">
        <v>112</v>
      </c>
      <c r="H1607" s="176">
        <v>1</v>
      </c>
      <c r="I1607" s="177">
        <v>2750</v>
      </c>
      <c r="J1607" s="175">
        <v>46100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14.74</v>
      </c>
    </row>
    <row r="1608" spans="1:16" ht="19.5" hidden="1" customHeight="1">
      <c r="A1608" s="171" t="s">
        <v>3733</v>
      </c>
      <c r="B1608" s="175">
        <v>46109</v>
      </c>
      <c r="C1608" s="171" t="s">
        <v>127</v>
      </c>
      <c r="D1608" s="171" t="s">
        <v>130</v>
      </c>
      <c r="E1608" s="171" t="s">
        <v>39</v>
      </c>
      <c r="F1608" s="171" t="s">
        <v>141</v>
      </c>
      <c r="G1608" s="171" t="s">
        <v>112</v>
      </c>
      <c r="H1608" s="176">
        <v>1</v>
      </c>
      <c r="I1608" s="177">
        <v>2750</v>
      </c>
      <c r="J1608" s="175">
        <v>46100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1260.97</v>
      </c>
    </row>
    <row r="1609" spans="1:16" ht="19.5" hidden="1" customHeight="1">
      <c r="A1609" s="171" t="s">
        <v>3733</v>
      </c>
      <c r="B1609" s="175">
        <v>46109</v>
      </c>
      <c r="C1609" s="171" t="s">
        <v>131</v>
      </c>
      <c r="D1609" s="171" t="s">
        <v>132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2750</v>
      </c>
      <c r="J1609" s="175">
        <v>46100</v>
      </c>
      <c r="K1609" s="171" t="s">
        <v>113</v>
      </c>
      <c r="L1609" s="171" t="s">
        <v>114</v>
      </c>
      <c r="M1609" s="178">
        <v>0.43</v>
      </c>
      <c r="N1609" s="176"/>
      <c r="O1609" s="176"/>
      <c r="P1609" s="179">
        <v>-1182.5</v>
      </c>
    </row>
    <row r="1610" spans="1:16" ht="19.5" hidden="1" customHeight="1">
      <c r="A1610" s="171" t="s">
        <v>3733</v>
      </c>
      <c r="B1610" s="175">
        <v>46109</v>
      </c>
      <c r="C1610" s="171" t="s">
        <v>2119</v>
      </c>
      <c r="D1610" s="171" t="s">
        <v>116</v>
      </c>
      <c r="E1610" s="171" t="s">
        <v>39</v>
      </c>
      <c r="F1610" s="171" t="s">
        <v>141</v>
      </c>
      <c r="G1610" s="171" t="s">
        <v>112</v>
      </c>
      <c r="H1610" s="176">
        <v>1</v>
      </c>
      <c r="I1610" s="177">
        <v>2750</v>
      </c>
      <c r="J1610" s="175">
        <v>46100</v>
      </c>
      <c r="K1610" s="171" t="s">
        <v>113</v>
      </c>
      <c r="L1610" s="171" t="s">
        <v>114</v>
      </c>
      <c r="M1610" s="178">
        <v>0.43</v>
      </c>
      <c r="N1610" s="176"/>
      <c r="O1610" s="176"/>
      <c r="P1610" s="179">
        <v>-17.559999999999999</v>
      </c>
    </row>
    <row r="1611" spans="1:16" ht="19.5" hidden="1" customHeight="1">
      <c r="A1611" s="171" t="s">
        <v>3734</v>
      </c>
      <c r="B1611" s="175">
        <v>46109</v>
      </c>
      <c r="C1611" s="171" t="s">
        <v>110</v>
      </c>
      <c r="D1611" s="171" t="s">
        <v>24</v>
      </c>
      <c r="E1611" s="171" t="s">
        <v>46</v>
      </c>
      <c r="F1611" s="171" t="s">
        <v>680</v>
      </c>
      <c r="G1611" s="171" t="s">
        <v>112</v>
      </c>
      <c r="H1611" s="176">
        <v>1</v>
      </c>
      <c r="I1611" s="177">
        <v>1555</v>
      </c>
      <c r="J1611" s="175">
        <v>46106</v>
      </c>
      <c r="K1611" s="171" t="s">
        <v>113</v>
      </c>
      <c r="L1611" s="171" t="s">
        <v>114</v>
      </c>
      <c r="M1611" s="178">
        <v>0.43</v>
      </c>
      <c r="N1611" s="176"/>
      <c r="O1611" s="176">
        <v>41</v>
      </c>
      <c r="P1611" s="179">
        <v>-114.02</v>
      </c>
    </row>
    <row r="1612" spans="1:16" ht="19.5" hidden="1" customHeight="1">
      <c r="A1612" s="171" t="s">
        <v>3734</v>
      </c>
      <c r="B1612" s="175">
        <v>46109</v>
      </c>
      <c r="C1612" s="171" t="s">
        <v>127</v>
      </c>
      <c r="D1612" s="171" t="s">
        <v>128</v>
      </c>
      <c r="E1612" s="171" t="s">
        <v>46</v>
      </c>
      <c r="F1612" s="171" t="s">
        <v>680</v>
      </c>
      <c r="G1612" s="171" t="s">
        <v>112</v>
      </c>
      <c r="H1612" s="176">
        <v>1</v>
      </c>
      <c r="I1612" s="177">
        <v>1555</v>
      </c>
      <c r="J1612" s="175">
        <v>46106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941.23</v>
      </c>
    </row>
    <row r="1613" spans="1:16" ht="19.5" hidden="1" customHeight="1">
      <c r="A1613" s="171" t="s">
        <v>3734</v>
      </c>
      <c r="B1613" s="175">
        <v>46109</v>
      </c>
      <c r="C1613" s="171" t="s">
        <v>127</v>
      </c>
      <c r="D1613" s="171" t="s">
        <v>129</v>
      </c>
      <c r="E1613" s="171" t="s">
        <v>46</v>
      </c>
      <c r="F1613" s="171" t="s">
        <v>680</v>
      </c>
      <c r="G1613" s="171" t="s">
        <v>112</v>
      </c>
      <c r="H1613" s="176">
        <v>1</v>
      </c>
      <c r="I1613" s="177">
        <v>1555</v>
      </c>
      <c r="J1613" s="175">
        <v>46106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9.41</v>
      </c>
    </row>
    <row r="1614" spans="1:16" ht="19.5" hidden="1" customHeight="1">
      <c r="A1614" s="171" t="s">
        <v>3734</v>
      </c>
      <c r="B1614" s="175">
        <v>46109</v>
      </c>
      <c r="C1614" s="171" t="s">
        <v>127</v>
      </c>
      <c r="D1614" s="171" t="s">
        <v>130</v>
      </c>
      <c r="E1614" s="171" t="s">
        <v>46</v>
      </c>
      <c r="F1614" s="171" t="s">
        <v>680</v>
      </c>
      <c r="G1614" s="171" t="s">
        <v>112</v>
      </c>
      <c r="H1614" s="176">
        <v>1</v>
      </c>
      <c r="I1614" s="177">
        <v>1555</v>
      </c>
      <c r="J1614" s="175">
        <v>46106</v>
      </c>
      <c r="K1614" s="171" t="s">
        <v>113</v>
      </c>
      <c r="L1614" s="171" t="s">
        <v>114</v>
      </c>
      <c r="M1614" s="178">
        <v>0</v>
      </c>
      <c r="N1614" s="176"/>
      <c r="O1614" s="176"/>
      <c r="P1614" s="179">
        <v>604.36</v>
      </c>
    </row>
    <row r="1615" spans="1:16" ht="19.5" hidden="1" customHeight="1">
      <c r="A1615" s="171" t="s">
        <v>3734</v>
      </c>
      <c r="B1615" s="175">
        <v>46109</v>
      </c>
      <c r="C1615" s="171" t="s">
        <v>131</v>
      </c>
      <c r="D1615" s="171" t="s">
        <v>132</v>
      </c>
      <c r="E1615" s="171" t="s">
        <v>46</v>
      </c>
      <c r="F1615" s="171" t="s">
        <v>680</v>
      </c>
      <c r="G1615" s="171" t="s">
        <v>112</v>
      </c>
      <c r="H1615" s="176">
        <v>1</v>
      </c>
      <c r="I1615" s="177">
        <v>1555</v>
      </c>
      <c r="J1615" s="175">
        <v>46106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-668.65</v>
      </c>
    </row>
    <row r="1616" spans="1:16" ht="19.5" hidden="1" customHeight="1">
      <c r="A1616" s="171" t="s">
        <v>3734</v>
      </c>
      <c r="B1616" s="175">
        <v>46109</v>
      </c>
      <c r="C1616" s="171" t="s">
        <v>2119</v>
      </c>
      <c r="D1616" s="171" t="s">
        <v>116</v>
      </c>
      <c r="E1616" s="171" t="s">
        <v>46</v>
      </c>
      <c r="F1616" s="171" t="s">
        <v>680</v>
      </c>
      <c r="G1616" s="171" t="s">
        <v>112</v>
      </c>
      <c r="H1616" s="176">
        <v>1</v>
      </c>
      <c r="I1616" s="177">
        <v>1555</v>
      </c>
      <c r="J1616" s="175">
        <v>46106</v>
      </c>
      <c r="K1616" s="171" t="s">
        <v>113</v>
      </c>
      <c r="L1616" s="171" t="s">
        <v>114</v>
      </c>
      <c r="M1616" s="178">
        <v>0.43</v>
      </c>
      <c r="N1616" s="176"/>
      <c r="O1616" s="176"/>
      <c r="P1616" s="179">
        <v>-7.47</v>
      </c>
    </row>
    <row r="1617" spans="1:16" ht="19.5" hidden="1" customHeight="1">
      <c r="A1617" s="171" t="s">
        <v>3735</v>
      </c>
      <c r="B1617" s="175">
        <v>46109</v>
      </c>
      <c r="C1617" s="171" t="s">
        <v>110</v>
      </c>
      <c r="D1617" s="171" t="s">
        <v>24</v>
      </c>
      <c r="E1617" s="171" t="s">
        <v>45</v>
      </c>
      <c r="F1617" s="171" t="s">
        <v>162</v>
      </c>
      <c r="G1617" s="171" t="s">
        <v>163</v>
      </c>
      <c r="H1617" s="176">
        <v>1</v>
      </c>
      <c r="I1617" s="177">
        <v>2900</v>
      </c>
      <c r="J1617" s="175">
        <v>46106</v>
      </c>
      <c r="K1617" s="171" t="s">
        <v>113</v>
      </c>
      <c r="L1617" s="171" t="s">
        <v>114</v>
      </c>
      <c r="M1617" s="178">
        <v>0.43</v>
      </c>
      <c r="N1617" s="176"/>
      <c r="O1617" s="176">
        <v>41</v>
      </c>
      <c r="P1617" s="179">
        <v>-150.33000000000001</v>
      </c>
    </row>
    <row r="1618" spans="1:16" ht="19.5" hidden="1" customHeight="1">
      <c r="A1618" s="171" t="s">
        <v>3735</v>
      </c>
      <c r="B1618" s="175">
        <v>46109</v>
      </c>
      <c r="C1618" s="171" t="s">
        <v>127</v>
      </c>
      <c r="D1618" s="171" t="s">
        <v>128</v>
      </c>
      <c r="E1618" s="171" t="s">
        <v>45</v>
      </c>
      <c r="F1618" s="171" t="s">
        <v>162</v>
      </c>
      <c r="G1618" s="171" t="s">
        <v>163</v>
      </c>
      <c r="H1618" s="176">
        <v>1</v>
      </c>
      <c r="I1618" s="177">
        <v>2900</v>
      </c>
      <c r="J1618" s="175">
        <v>46106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1269.19</v>
      </c>
    </row>
    <row r="1619" spans="1:16" ht="19.5" hidden="1" customHeight="1">
      <c r="A1619" s="171" t="s">
        <v>3735</v>
      </c>
      <c r="B1619" s="175">
        <v>46109</v>
      </c>
      <c r="C1619" s="171" t="s">
        <v>127</v>
      </c>
      <c r="D1619" s="171" t="s">
        <v>129</v>
      </c>
      <c r="E1619" s="171" t="s">
        <v>45</v>
      </c>
      <c r="F1619" s="171" t="s">
        <v>162</v>
      </c>
      <c r="G1619" s="171" t="s">
        <v>163</v>
      </c>
      <c r="H1619" s="176">
        <v>1</v>
      </c>
      <c r="I1619" s="177">
        <v>2900</v>
      </c>
      <c r="J1619" s="175">
        <v>46106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12.69</v>
      </c>
    </row>
    <row r="1620" spans="1:16" ht="19.5" hidden="1" customHeight="1">
      <c r="A1620" s="171" t="s">
        <v>3735</v>
      </c>
      <c r="B1620" s="175">
        <v>46109</v>
      </c>
      <c r="C1620" s="171" t="s">
        <v>127</v>
      </c>
      <c r="D1620" s="171" t="s">
        <v>130</v>
      </c>
      <c r="E1620" s="171" t="s">
        <v>45</v>
      </c>
      <c r="F1620" s="171" t="s">
        <v>162</v>
      </c>
      <c r="G1620" s="171" t="s">
        <v>163</v>
      </c>
      <c r="H1620" s="176">
        <v>1</v>
      </c>
      <c r="I1620" s="177">
        <v>2900</v>
      </c>
      <c r="J1620" s="175">
        <v>46106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1618.12</v>
      </c>
    </row>
    <row r="1621" spans="1:16" ht="19.5" hidden="1" customHeight="1">
      <c r="A1621" s="171" t="s">
        <v>3735</v>
      </c>
      <c r="B1621" s="175">
        <v>46109</v>
      </c>
      <c r="C1621" s="171" t="s">
        <v>131</v>
      </c>
      <c r="D1621" s="171" t="s">
        <v>132</v>
      </c>
      <c r="E1621" s="171" t="s">
        <v>45</v>
      </c>
      <c r="F1621" s="171" t="s">
        <v>162</v>
      </c>
      <c r="G1621" s="171" t="s">
        <v>163</v>
      </c>
      <c r="H1621" s="176">
        <v>1</v>
      </c>
      <c r="I1621" s="177">
        <v>2900</v>
      </c>
      <c r="J1621" s="175">
        <v>46106</v>
      </c>
      <c r="K1621" s="171" t="s">
        <v>113</v>
      </c>
      <c r="L1621" s="171" t="s">
        <v>114</v>
      </c>
      <c r="M1621" s="178">
        <v>0.43</v>
      </c>
      <c r="N1621" s="176"/>
      <c r="O1621" s="176"/>
      <c r="P1621" s="179">
        <v>-1247</v>
      </c>
    </row>
    <row r="1622" spans="1:16" ht="19.5" hidden="1" customHeight="1">
      <c r="A1622" s="171" t="s">
        <v>3735</v>
      </c>
      <c r="B1622" s="175">
        <v>46109</v>
      </c>
      <c r="C1622" s="171" t="s">
        <v>2119</v>
      </c>
      <c r="D1622" s="171" t="s">
        <v>116</v>
      </c>
      <c r="E1622" s="171" t="s">
        <v>45</v>
      </c>
      <c r="F1622" s="171" t="s">
        <v>162</v>
      </c>
      <c r="G1622" s="171" t="s">
        <v>163</v>
      </c>
      <c r="H1622" s="176">
        <v>1</v>
      </c>
      <c r="I1622" s="177">
        <v>2900</v>
      </c>
      <c r="J1622" s="175">
        <v>46106</v>
      </c>
      <c r="K1622" s="171" t="s">
        <v>113</v>
      </c>
      <c r="L1622" s="171" t="s">
        <v>114</v>
      </c>
      <c r="M1622" s="178">
        <v>0.43</v>
      </c>
      <c r="N1622" s="176"/>
      <c r="O1622" s="176"/>
      <c r="P1622" s="179">
        <v>-7.47</v>
      </c>
    </row>
    <row r="1623" spans="1:16" ht="19.5" hidden="1" customHeight="1">
      <c r="A1623" s="171" t="s">
        <v>3736</v>
      </c>
      <c r="B1623" s="175">
        <v>46109</v>
      </c>
      <c r="C1623" s="171" t="s">
        <v>110</v>
      </c>
      <c r="D1623" s="171" t="s">
        <v>24</v>
      </c>
      <c r="E1623" s="171" t="s">
        <v>38</v>
      </c>
      <c r="F1623" s="171" t="s">
        <v>111</v>
      </c>
      <c r="G1623" s="171" t="s">
        <v>112</v>
      </c>
      <c r="H1623" s="176">
        <v>1</v>
      </c>
      <c r="I1623" s="177">
        <v>2900</v>
      </c>
      <c r="J1623" s="175">
        <v>46107</v>
      </c>
      <c r="K1623" s="171" t="s">
        <v>113</v>
      </c>
      <c r="L1623" s="171" t="s">
        <v>114</v>
      </c>
      <c r="M1623" s="178">
        <v>0.43</v>
      </c>
      <c r="N1623" s="176"/>
      <c r="O1623" s="176">
        <v>42</v>
      </c>
      <c r="P1623" s="179">
        <v>-156.08000000000001</v>
      </c>
    </row>
    <row r="1624" spans="1:16" ht="19.5" hidden="1" customHeight="1">
      <c r="A1624" s="171" t="s">
        <v>3736</v>
      </c>
      <c r="B1624" s="175">
        <v>46109</v>
      </c>
      <c r="C1624" s="171" t="s">
        <v>127</v>
      </c>
      <c r="D1624" s="171" t="s">
        <v>128</v>
      </c>
      <c r="E1624" s="171" t="s">
        <v>38</v>
      </c>
      <c r="F1624" s="171" t="s">
        <v>111</v>
      </c>
      <c r="G1624" s="171" t="s">
        <v>112</v>
      </c>
      <c r="H1624" s="176">
        <v>1</v>
      </c>
      <c r="I1624" s="177">
        <v>2900</v>
      </c>
      <c r="J1624" s="175">
        <v>46107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1327</v>
      </c>
    </row>
    <row r="1625" spans="1:16" ht="19.5" hidden="1" customHeight="1">
      <c r="A1625" s="171" t="s">
        <v>3736</v>
      </c>
      <c r="B1625" s="175">
        <v>46109</v>
      </c>
      <c r="C1625" s="171" t="s">
        <v>127</v>
      </c>
      <c r="D1625" s="171" t="s">
        <v>129</v>
      </c>
      <c r="E1625" s="171" t="s">
        <v>38</v>
      </c>
      <c r="F1625" s="171" t="s">
        <v>111</v>
      </c>
      <c r="G1625" s="171" t="s">
        <v>112</v>
      </c>
      <c r="H1625" s="176">
        <v>1</v>
      </c>
      <c r="I1625" s="177">
        <v>2900</v>
      </c>
      <c r="J1625" s="175">
        <v>46107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13.27</v>
      </c>
    </row>
    <row r="1626" spans="1:16" ht="19.5" hidden="1" customHeight="1">
      <c r="A1626" s="171" t="s">
        <v>3736</v>
      </c>
      <c r="B1626" s="175">
        <v>46109</v>
      </c>
      <c r="C1626" s="171" t="s">
        <v>127</v>
      </c>
      <c r="D1626" s="171" t="s">
        <v>130</v>
      </c>
      <c r="E1626" s="171" t="s">
        <v>38</v>
      </c>
      <c r="F1626" s="171" t="s">
        <v>111</v>
      </c>
      <c r="G1626" s="171" t="s">
        <v>112</v>
      </c>
      <c r="H1626" s="176">
        <v>1</v>
      </c>
      <c r="I1626" s="177">
        <v>2900</v>
      </c>
      <c r="J1626" s="175">
        <v>46107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1559.73</v>
      </c>
    </row>
    <row r="1627" spans="1:16" ht="19.5" hidden="1" customHeight="1">
      <c r="A1627" s="171" t="s">
        <v>3736</v>
      </c>
      <c r="B1627" s="175">
        <v>46109</v>
      </c>
      <c r="C1627" s="171" t="s">
        <v>131</v>
      </c>
      <c r="D1627" s="171" t="s">
        <v>132</v>
      </c>
      <c r="E1627" s="171" t="s">
        <v>38</v>
      </c>
      <c r="F1627" s="171" t="s">
        <v>111</v>
      </c>
      <c r="G1627" s="171" t="s">
        <v>112</v>
      </c>
      <c r="H1627" s="176">
        <v>1</v>
      </c>
      <c r="I1627" s="177">
        <v>2900</v>
      </c>
      <c r="J1627" s="175">
        <v>46107</v>
      </c>
      <c r="K1627" s="171" t="s">
        <v>113</v>
      </c>
      <c r="L1627" s="171" t="s">
        <v>114</v>
      </c>
      <c r="M1627" s="178">
        <v>0.43</v>
      </c>
      <c r="N1627" s="176"/>
      <c r="O1627" s="176"/>
      <c r="P1627" s="179">
        <v>-1247</v>
      </c>
    </row>
    <row r="1628" spans="1:16" ht="19.5" hidden="1" customHeight="1">
      <c r="A1628" s="171" t="s">
        <v>3736</v>
      </c>
      <c r="B1628" s="175">
        <v>46109</v>
      </c>
      <c r="C1628" s="171" t="s">
        <v>2119</v>
      </c>
      <c r="D1628" s="171" t="s">
        <v>116</v>
      </c>
      <c r="E1628" s="171" t="s">
        <v>38</v>
      </c>
      <c r="F1628" s="171" t="s">
        <v>111</v>
      </c>
      <c r="G1628" s="171" t="s">
        <v>112</v>
      </c>
      <c r="H1628" s="176">
        <v>1</v>
      </c>
      <c r="I1628" s="177">
        <v>2900</v>
      </c>
      <c r="J1628" s="175">
        <v>46107</v>
      </c>
      <c r="K1628" s="171" t="s">
        <v>113</v>
      </c>
      <c r="L1628" s="171" t="s">
        <v>114</v>
      </c>
      <c r="M1628" s="178">
        <v>0.43</v>
      </c>
      <c r="N1628" s="176"/>
      <c r="O1628" s="176"/>
      <c r="P1628" s="179">
        <v>-5.4</v>
      </c>
    </row>
    <row r="1629" spans="1:16" ht="19.5" hidden="1" customHeight="1">
      <c r="A1629" s="171" t="s">
        <v>3733</v>
      </c>
      <c r="B1629" s="175">
        <v>46109</v>
      </c>
      <c r="C1629" s="171" t="s">
        <v>2119</v>
      </c>
      <c r="D1629" s="171" t="s">
        <v>135</v>
      </c>
      <c r="E1629" s="171" t="s">
        <v>39</v>
      </c>
      <c r="F1629" s="171" t="s">
        <v>141</v>
      </c>
      <c r="G1629" s="171" t="s">
        <v>112</v>
      </c>
      <c r="H1629" s="176">
        <v>1</v>
      </c>
      <c r="I1629" s="177">
        <v>0</v>
      </c>
      <c r="J1629" s="175">
        <v>46100</v>
      </c>
      <c r="K1629" s="171" t="s">
        <v>125</v>
      </c>
      <c r="L1629" s="171" t="s">
        <v>125</v>
      </c>
      <c r="M1629" s="178">
        <v>0</v>
      </c>
      <c r="N1629" s="176"/>
      <c r="O1629" s="176"/>
      <c r="P1629" s="179">
        <v>-28.01</v>
      </c>
    </row>
    <row r="1630" spans="1:16" ht="19.5" hidden="1" customHeight="1">
      <c r="A1630" s="171" t="s">
        <v>3737</v>
      </c>
      <c r="B1630" s="175">
        <v>46109</v>
      </c>
      <c r="C1630" s="171" t="s">
        <v>110</v>
      </c>
      <c r="D1630" s="171" t="s">
        <v>24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0</v>
      </c>
      <c r="J1630" s="175">
        <v>46102</v>
      </c>
      <c r="K1630" s="171" t="s">
        <v>113</v>
      </c>
      <c r="L1630" s="171" t="s">
        <v>114</v>
      </c>
      <c r="M1630" s="178">
        <v>0</v>
      </c>
      <c r="N1630" s="176"/>
      <c r="O1630" s="176">
        <v>40</v>
      </c>
      <c r="P1630" s="179">
        <v>-46.77</v>
      </c>
    </row>
    <row r="1631" spans="1:16" ht="19.5" hidden="1" customHeight="1">
      <c r="A1631" s="171" t="s">
        <v>3737</v>
      </c>
      <c r="B1631" s="175">
        <v>46109</v>
      </c>
      <c r="C1631" s="171" t="s">
        <v>2119</v>
      </c>
      <c r="D1631" s="171" t="s">
        <v>116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0</v>
      </c>
      <c r="J1631" s="175">
        <v>46102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-6.14</v>
      </c>
    </row>
    <row r="1632" spans="1:16" ht="19.5" hidden="1" customHeight="1">
      <c r="A1632" s="171" t="s">
        <v>3737</v>
      </c>
      <c r="B1632" s="175">
        <v>46109</v>
      </c>
      <c r="C1632" s="171" t="s">
        <v>110</v>
      </c>
      <c r="D1632" s="171" t="s">
        <v>117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0</v>
      </c>
      <c r="J1632" s="175">
        <v>46102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0</v>
      </c>
    </row>
    <row r="1633" spans="1:16" ht="19.5" hidden="1" customHeight="1">
      <c r="A1633" s="171" t="s">
        <v>3737</v>
      </c>
      <c r="B1633" s="175">
        <v>46109</v>
      </c>
      <c r="C1633" s="171" t="s">
        <v>110</v>
      </c>
      <c r="D1633" s="171" t="s">
        <v>118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0</v>
      </c>
      <c r="J1633" s="175">
        <v>46102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-46.77</v>
      </c>
    </row>
    <row r="1634" spans="1:16" ht="19.5" hidden="1" customHeight="1">
      <c r="A1634" s="171" t="s">
        <v>3737</v>
      </c>
      <c r="B1634" s="175">
        <v>46109</v>
      </c>
      <c r="C1634" s="171" t="s">
        <v>2119</v>
      </c>
      <c r="D1634" s="171" t="s">
        <v>119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0</v>
      </c>
      <c r="J1634" s="175">
        <v>46102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-15</v>
      </c>
    </row>
    <row r="1635" spans="1:16" ht="19.5" hidden="1" customHeight="1">
      <c r="A1635" s="171" t="s">
        <v>3738</v>
      </c>
      <c r="B1635" s="175">
        <v>46109</v>
      </c>
      <c r="C1635" s="171" t="s">
        <v>2119</v>
      </c>
      <c r="D1635" s="171" t="s">
        <v>135</v>
      </c>
      <c r="E1635" s="171" t="s">
        <v>38</v>
      </c>
      <c r="F1635" s="171" t="s">
        <v>111</v>
      </c>
      <c r="G1635" s="171" t="s">
        <v>112</v>
      </c>
      <c r="H1635" s="176">
        <v>1</v>
      </c>
      <c r="I1635" s="177">
        <v>0</v>
      </c>
      <c r="J1635" s="175">
        <v>46109</v>
      </c>
      <c r="K1635" s="171" t="s">
        <v>125</v>
      </c>
      <c r="L1635" s="171" t="s">
        <v>125</v>
      </c>
      <c r="M1635" s="178">
        <v>0</v>
      </c>
      <c r="N1635" s="176"/>
      <c r="O1635" s="176"/>
      <c r="P1635" s="179">
        <v>-12.19</v>
      </c>
    </row>
    <row r="1636" spans="1:16" ht="19.5" hidden="1" customHeight="1">
      <c r="A1636" s="171" t="s">
        <v>3736</v>
      </c>
      <c r="B1636" s="175">
        <v>46109</v>
      </c>
      <c r="C1636" s="171" t="s">
        <v>2119</v>
      </c>
      <c r="D1636" s="171" t="s">
        <v>135</v>
      </c>
      <c r="E1636" s="171" t="s">
        <v>38</v>
      </c>
      <c r="F1636" s="171" t="s">
        <v>111</v>
      </c>
      <c r="G1636" s="171" t="s">
        <v>112</v>
      </c>
      <c r="H1636" s="176">
        <v>1</v>
      </c>
      <c r="I1636" s="177">
        <v>0</v>
      </c>
      <c r="J1636" s="175">
        <v>46107</v>
      </c>
      <c r="K1636" s="171" t="s">
        <v>125</v>
      </c>
      <c r="L1636" s="171" t="s">
        <v>125</v>
      </c>
      <c r="M1636" s="178">
        <v>0</v>
      </c>
      <c r="N1636" s="176"/>
      <c r="O1636" s="176"/>
      <c r="P1636" s="179">
        <v>-25.21</v>
      </c>
    </row>
    <row r="1637" spans="1:16" ht="19.5" hidden="1" customHeight="1">
      <c r="A1637" s="171" t="s">
        <v>3739</v>
      </c>
      <c r="B1637" s="175">
        <v>46109</v>
      </c>
      <c r="C1637" s="171" t="s">
        <v>110</v>
      </c>
      <c r="D1637" s="171" t="s">
        <v>24</v>
      </c>
      <c r="E1637" s="171" t="s">
        <v>38</v>
      </c>
      <c r="F1637" s="171" t="s">
        <v>111</v>
      </c>
      <c r="G1637" s="171" t="s">
        <v>112</v>
      </c>
      <c r="H1637" s="176">
        <v>1</v>
      </c>
      <c r="I1637" s="177">
        <v>0</v>
      </c>
      <c r="J1637" s="175">
        <v>46104</v>
      </c>
      <c r="K1637" s="171" t="s">
        <v>113</v>
      </c>
      <c r="L1637" s="171" t="s">
        <v>114</v>
      </c>
      <c r="M1637" s="178">
        <v>0</v>
      </c>
      <c r="N1637" s="176"/>
      <c r="O1637" s="176">
        <v>41</v>
      </c>
      <c r="P1637" s="179">
        <v>-146.28</v>
      </c>
    </row>
    <row r="1638" spans="1:16" ht="19.5" hidden="1" customHeight="1">
      <c r="A1638" s="171" t="s">
        <v>3740</v>
      </c>
      <c r="B1638" s="175">
        <v>46109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46099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hidden="1" customHeight="1">
      <c r="A1639" s="171" t="s">
        <v>3740</v>
      </c>
      <c r="B1639" s="175">
        <v>46109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46099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-18.36</v>
      </c>
    </row>
    <row r="1640" spans="1:16" ht="19.5" hidden="1" customHeight="1">
      <c r="A1640" s="171" t="s">
        <v>3741</v>
      </c>
      <c r="B1640" s="175">
        <v>46109</v>
      </c>
      <c r="C1640" s="171" t="s">
        <v>110</v>
      </c>
      <c r="D1640" s="171" t="s">
        <v>24</v>
      </c>
      <c r="E1640" s="171" t="s">
        <v>38</v>
      </c>
      <c r="F1640" s="171" t="s">
        <v>111</v>
      </c>
      <c r="G1640" s="171" t="s">
        <v>112</v>
      </c>
      <c r="H1640" s="176">
        <v>1</v>
      </c>
      <c r="I1640" s="177">
        <v>2750</v>
      </c>
      <c r="J1640" s="175">
        <v>46099</v>
      </c>
      <c r="K1640" s="171" t="s">
        <v>113</v>
      </c>
      <c r="L1640" s="171" t="s">
        <v>114</v>
      </c>
      <c r="M1640" s="178">
        <v>0.43</v>
      </c>
      <c r="N1640" s="176"/>
      <c r="O1640" s="176">
        <v>40</v>
      </c>
      <c r="P1640" s="179">
        <v>-140.75</v>
      </c>
    </row>
    <row r="1641" spans="1:16" ht="19.5" hidden="1" customHeight="1">
      <c r="A1641" s="171" t="s">
        <v>3741</v>
      </c>
      <c r="B1641" s="175">
        <v>46109</v>
      </c>
      <c r="C1641" s="171" t="s">
        <v>127</v>
      </c>
      <c r="D1641" s="171" t="s">
        <v>128</v>
      </c>
      <c r="E1641" s="171" t="s">
        <v>38</v>
      </c>
      <c r="F1641" s="171" t="s">
        <v>111</v>
      </c>
      <c r="G1641" s="171" t="s">
        <v>112</v>
      </c>
      <c r="H1641" s="176">
        <v>1</v>
      </c>
      <c r="I1641" s="177">
        <v>2750</v>
      </c>
      <c r="J1641" s="175">
        <v>46099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1250.24</v>
      </c>
    </row>
    <row r="1642" spans="1:16" ht="19.5" hidden="1" customHeight="1">
      <c r="A1642" s="171" t="s">
        <v>3741</v>
      </c>
      <c r="B1642" s="175">
        <v>46109</v>
      </c>
      <c r="C1642" s="171" t="s">
        <v>127</v>
      </c>
      <c r="D1642" s="171" t="s">
        <v>129</v>
      </c>
      <c r="E1642" s="171" t="s">
        <v>38</v>
      </c>
      <c r="F1642" s="171" t="s">
        <v>111</v>
      </c>
      <c r="G1642" s="171" t="s">
        <v>112</v>
      </c>
      <c r="H1642" s="176">
        <v>1</v>
      </c>
      <c r="I1642" s="177">
        <v>2750</v>
      </c>
      <c r="J1642" s="175">
        <v>46099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12.5</v>
      </c>
    </row>
    <row r="1643" spans="1:16" ht="19.5" hidden="1" customHeight="1">
      <c r="A1643" s="171" t="s">
        <v>3741</v>
      </c>
      <c r="B1643" s="175">
        <v>46109</v>
      </c>
      <c r="C1643" s="171" t="s">
        <v>127</v>
      </c>
      <c r="D1643" s="171" t="s">
        <v>130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2750</v>
      </c>
      <c r="J1643" s="175">
        <v>46099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1487.26</v>
      </c>
    </row>
    <row r="1644" spans="1:16" ht="19.5" hidden="1" customHeight="1">
      <c r="A1644" s="171" t="s">
        <v>3741</v>
      </c>
      <c r="B1644" s="175">
        <v>46109</v>
      </c>
      <c r="C1644" s="171" t="s">
        <v>131</v>
      </c>
      <c r="D1644" s="171" t="s">
        <v>132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/>
      <c r="P1644" s="179">
        <v>-1182.5</v>
      </c>
    </row>
    <row r="1645" spans="1:16" ht="19.5" hidden="1" customHeight="1">
      <c r="A1645" s="171" t="s">
        <v>3741</v>
      </c>
      <c r="B1645" s="175">
        <v>46109</v>
      </c>
      <c r="C1645" s="171" t="s">
        <v>2119</v>
      </c>
      <c r="D1645" s="171" t="s">
        <v>116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0.43</v>
      </c>
      <c r="N1645" s="176"/>
      <c r="O1645" s="176"/>
      <c r="P1645" s="179">
        <v>-25</v>
      </c>
    </row>
    <row r="1646" spans="1:16" ht="19.5" hidden="1" customHeight="1">
      <c r="A1646" s="171" t="s">
        <v>3742</v>
      </c>
      <c r="B1646" s="175">
        <v>46109</v>
      </c>
      <c r="C1646" s="171" t="s">
        <v>2119</v>
      </c>
      <c r="D1646" s="171" t="s">
        <v>135</v>
      </c>
      <c r="E1646" s="171" t="s">
        <v>41</v>
      </c>
      <c r="F1646" s="171" t="s">
        <v>138</v>
      </c>
      <c r="G1646" s="171" t="s">
        <v>112</v>
      </c>
      <c r="H1646" s="176">
        <v>1</v>
      </c>
      <c r="I1646" s="177">
        <v>0</v>
      </c>
      <c r="J1646" s="175">
        <v>46109</v>
      </c>
      <c r="K1646" s="171" t="s">
        <v>125</v>
      </c>
      <c r="L1646" s="171" t="s">
        <v>125</v>
      </c>
      <c r="M1646" s="178">
        <v>0</v>
      </c>
      <c r="N1646" s="176"/>
      <c r="O1646" s="176"/>
      <c r="P1646" s="179">
        <v>-6.91</v>
      </c>
    </row>
    <row r="1647" spans="1:16" ht="19.5" hidden="1" customHeight="1">
      <c r="A1647" s="171" t="s">
        <v>3740</v>
      </c>
      <c r="B1647" s="175">
        <v>46109</v>
      </c>
      <c r="C1647" s="171" t="s">
        <v>110</v>
      </c>
      <c r="D1647" s="171" t="s">
        <v>117</v>
      </c>
      <c r="E1647" s="171" t="s">
        <v>51</v>
      </c>
      <c r="F1647" s="171" t="s">
        <v>227</v>
      </c>
      <c r="G1647" s="171" t="s">
        <v>112</v>
      </c>
      <c r="H1647" s="176">
        <v>1</v>
      </c>
      <c r="I1647" s="177">
        <v>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0</v>
      </c>
    </row>
    <row r="1648" spans="1:16" ht="19.5" hidden="1" customHeight="1">
      <c r="A1648" s="171" t="s">
        <v>3740</v>
      </c>
      <c r="B1648" s="175">
        <v>46109</v>
      </c>
      <c r="C1648" s="171" t="s">
        <v>110</v>
      </c>
      <c r="D1648" s="171" t="s">
        <v>118</v>
      </c>
      <c r="E1648" s="171" t="s">
        <v>51</v>
      </c>
      <c r="F1648" s="171" t="s">
        <v>227</v>
      </c>
      <c r="G1648" s="171" t="s">
        <v>112</v>
      </c>
      <c r="H1648" s="176">
        <v>1</v>
      </c>
      <c r="I1648" s="177">
        <v>0</v>
      </c>
      <c r="J1648" s="175">
        <v>46099</v>
      </c>
      <c r="K1648" s="171" t="s">
        <v>113</v>
      </c>
      <c r="L1648" s="171" t="s">
        <v>114</v>
      </c>
      <c r="M1648" s="178">
        <v>0</v>
      </c>
      <c r="N1648" s="176"/>
      <c r="O1648" s="176"/>
      <c r="P1648" s="179">
        <v>-46.77</v>
      </c>
    </row>
    <row r="1649" spans="1:16" ht="19.5" hidden="1" customHeight="1">
      <c r="A1649" s="171" t="s">
        <v>3740</v>
      </c>
      <c r="B1649" s="175">
        <v>46109</v>
      </c>
      <c r="C1649" s="171" t="s">
        <v>2119</v>
      </c>
      <c r="D1649" s="171" t="s">
        <v>119</v>
      </c>
      <c r="E1649" s="171" t="s">
        <v>51</v>
      </c>
      <c r="F1649" s="171" t="s">
        <v>227</v>
      </c>
      <c r="G1649" s="171" t="s">
        <v>112</v>
      </c>
      <c r="H1649" s="176">
        <v>1</v>
      </c>
      <c r="I1649" s="177">
        <v>0</v>
      </c>
      <c r="J1649" s="175">
        <v>46099</v>
      </c>
      <c r="K1649" s="171" t="s">
        <v>113</v>
      </c>
      <c r="L1649" s="171" t="s">
        <v>114</v>
      </c>
      <c r="M1649" s="178">
        <v>0</v>
      </c>
      <c r="N1649" s="176"/>
      <c r="O1649" s="176"/>
      <c r="P1649" s="179">
        <v>-15</v>
      </c>
    </row>
    <row r="1650" spans="1:16" ht="19.5" hidden="1" customHeight="1">
      <c r="A1650" s="171" t="s">
        <v>3743</v>
      </c>
      <c r="B1650" s="175">
        <v>46109</v>
      </c>
      <c r="C1650" s="171" t="s">
        <v>110</v>
      </c>
      <c r="D1650" s="171" t="s">
        <v>117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46104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3743</v>
      </c>
      <c r="B1651" s="175">
        <v>46109</v>
      </c>
      <c r="C1651" s="171" t="s">
        <v>110</v>
      </c>
      <c r="D1651" s="171" t="s">
        <v>118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46104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3743</v>
      </c>
      <c r="B1652" s="175">
        <v>46109</v>
      </c>
      <c r="C1652" s="171" t="s">
        <v>2119</v>
      </c>
      <c r="D1652" s="171" t="s">
        <v>119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46104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3743</v>
      </c>
      <c r="B1653" s="175">
        <v>46109</v>
      </c>
      <c r="C1653" s="171" t="s">
        <v>110</v>
      </c>
      <c r="D1653" s="171" t="s">
        <v>24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46104</v>
      </c>
      <c r="K1653" s="171" t="s">
        <v>113</v>
      </c>
      <c r="L1653" s="171" t="s">
        <v>114</v>
      </c>
      <c r="M1653" s="178">
        <v>0</v>
      </c>
      <c r="N1653" s="176"/>
      <c r="O1653" s="176">
        <v>41</v>
      </c>
      <c r="P1653" s="179">
        <v>-46.77</v>
      </c>
    </row>
    <row r="1654" spans="1:16" ht="19.5" hidden="1" customHeight="1">
      <c r="A1654" s="171" t="s">
        <v>3743</v>
      </c>
      <c r="B1654" s="175">
        <v>46109</v>
      </c>
      <c r="C1654" s="171" t="s">
        <v>2119</v>
      </c>
      <c r="D1654" s="171" t="s">
        <v>116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46104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-5.49</v>
      </c>
    </row>
    <row r="1655" spans="1:16" ht="19.5" hidden="1" customHeight="1">
      <c r="A1655" s="171" t="s">
        <v>3741</v>
      </c>
      <c r="B1655" s="175">
        <v>46109</v>
      </c>
      <c r="C1655" s="171" t="s">
        <v>2119</v>
      </c>
      <c r="D1655" s="171" t="s">
        <v>135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46099</v>
      </c>
      <c r="K1655" s="171" t="s">
        <v>125</v>
      </c>
      <c r="L1655" s="171" t="s">
        <v>125</v>
      </c>
      <c r="M1655" s="178">
        <v>0</v>
      </c>
      <c r="N1655" s="176"/>
      <c r="O1655" s="176"/>
      <c r="P1655" s="179">
        <v>-23.75</v>
      </c>
    </row>
    <row r="1656" spans="1:16" ht="19.5" hidden="1" customHeight="1">
      <c r="A1656" s="171" t="s">
        <v>3744</v>
      </c>
      <c r="B1656" s="175">
        <v>46109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0</v>
      </c>
      <c r="J1656" s="175">
        <v>46101</v>
      </c>
      <c r="K1656" s="171" t="s">
        <v>113</v>
      </c>
      <c r="L1656" s="171" t="s">
        <v>114</v>
      </c>
      <c r="M1656" s="178">
        <v>0</v>
      </c>
      <c r="N1656" s="176"/>
      <c r="O1656" s="176">
        <v>40</v>
      </c>
      <c r="P1656" s="179">
        <v>-46.77</v>
      </c>
    </row>
    <row r="1657" spans="1:16" ht="19.5" hidden="1" customHeight="1">
      <c r="A1657" s="171" t="s">
        <v>3744</v>
      </c>
      <c r="B1657" s="175">
        <v>46109</v>
      </c>
      <c r="C1657" s="171" t="s">
        <v>2119</v>
      </c>
      <c r="D1657" s="171" t="s">
        <v>116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0</v>
      </c>
      <c r="J1657" s="175">
        <v>46101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-10.27</v>
      </c>
    </row>
    <row r="1658" spans="1:16" ht="19.5" hidden="1" customHeight="1">
      <c r="A1658" s="171" t="s">
        <v>3744</v>
      </c>
      <c r="B1658" s="175">
        <v>46109</v>
      </c>
      <c r="C1658" s="171" t="s">
        <v>110</v>
      </c>
      <c r="D1658" s="171" t="s">
        <v>117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0</v>
      </c>
      <c r="J1658" s="175">
        <v>46101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3744</v>
      </c>
      <c r="B1659" s="175">
        <v>46109</v>
      </c>
      <c r="C1659" s="171" t="s">
        <v>110</v>
      </c>
      <c r="D1659" s="171" t="s">
        <v>118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0</v>
      </c>
      <c r="J1659" s="175">
        <v>46101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-46.77</v>
      </c>
    </row>
    <row r="1660" spans="1:16" ht="19.5" hidden="1" customHeight="1">
      <c r="A1660" s="171" t="s">
        <v>3744</v>
      </c>
      <c r="B1660" s="175">
        <v>46109</v>
      </c>
      <c r="C1660" s="171" t="s">
        <v>2119</v>
      </c>
      <c r="D1660" s="171" t="s">
        <v>119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0</v>
      </c>
      <c r="J1660" s="175">
        <v>46101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-15</v>
      </c>
    </row>
    <row r="1661" spans="1:16" ht="19.5" hidden="1" customHeight="1">
      <c r="A1661" s="171" t="s">
        <v>3745</v>
      </c>
      <c r="B1661" s="175">
        <v>46109</v>
      </c>
      <c r="C1661" s="171" t="s">
        <v>110</v>
      </c>
      <c r="D1661" s="171" t="s">
        <v>24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2900</v>
      </c>
      <c r="J1661" s="175">
        <v>46107</v>
      </c>
      <c r="K1661" s="171" t="s">
        <v>113</v>
      </c>
      <c r="L1661" s="171" t="s">
        <v>114</v>
      </c>
      <c r="M1661" s="178">
        <v>0.43</v>
      </c>
      <c r="N1661" s="176"/>
      <c r="O1661" s="176">
        <v>42</v>
      </c>
      <c r="P1661" s="179">
        <v>-156.08000000000001</v>
      </c>
    </row>
    <row r="1662" spans="1:16" ht="19.5" hidden="1" customHeight="1">
      <c r="A1662" s="171" t="s">
        <v>3745</v>
      </c>
      <c r="B1662" s="175">
        <v>46109</v>
      </c>
      <c r="C1662" s="171" t="s">
        <v>127</v>
      </c>
      <c r="D1662" s="171" t="s">
        <v>128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2900</v>
      </c>
      <c r="J1662" s="175">
        <v>46107</v>
      </c>
      <c r="K1662" s="171" t="s">
        <v>113</v>
      </c>
      <c r="L1662" s="171" t="s">
        <v>114</v>
      </c>
      <c r="M1662" s="178">
        <v>0</v>
      </c>
      <c r="N1662" s="176"/>
      <c r="O1662" s="176"/>
      <c r="P1662" s="179">
        <v>1202.8599999999999</v>
      </c>
    </row>
    <row r="1663" spans="1:16" ht="19.5" hidden="1" customHeight="1">
      <c r="A1663" s="171" t="s">
        <v>3745</v>
      </c>
      <c r="B1663" s="175">
        <v>46109</v>
      </c>
      <c r="C1663" s="171" t="s">
        <v>127</v>
      </c>
      <c r="D1663" s="171" t="s">
        <v>129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2900</v>
      </c>
      <c r="J1663" s="175">
        <v>46107</v>
      </c>
      <c r="K1663" s="171" t="s">
        <v>113</v>
      </c>
      <c r="L1663" s="171" t="s">
        <v>114</v>
      </c>
      <c r="M1663" s="178">
        <v>0</v>
      </c>
      <c r="N1663" s="176"/>
      <c r="O1663" s="176"/>
      <c r="P1663" s="179">
        <v>12.03</v>
      </c>
    </row>
    <row r="1664" spans="1:16" ht="19.5" hidden="1" customHeight="1">
      <c r="A1664" s="171" t="s">
        <v>3745</v>
      </c>
      <c r="B1664" s="175">
        <v>46109</v>
      </c>
      <c r="C1664" s="171" t="s">
        <v>127</v>
      </c>
      <c r="D1664" s="171" t="s">
        <v>130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2900</v>
      </c>
      <c r="J1664" s="175">
        <v>46107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1685.11</v>
      </c>
    </row>
    <row r="1665" spans="1:16" ht="19.5" hidden="1" customHeight="1">
      <c r="A1665" s="171" t="s">
        <v>3745</v>
      </c>
      <c r="B1665" s="175">
        <v>46109</v>
      </c>
      <c r="C1665" s="171" t="s">
        <v>131</v>
      </c>
      <c r="D1665" s="171" t="s">
        <v>132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2900</v>
      </c>
      <c r="J1665" s="175">
        <v>46107</v>
      </c>
      <c r="K1665" s="171" t="s">
        <v>113</v>
      </c>
      <c r="L1665" s="171" t="s">
        <v>114</v>
      </c>
      <c r="M1665" s="178">
        <v>0.43</v>
      </c>
      <c r="N1665" s="176"/>
      <c r="O1665" s="176"/>
      <c r="P1665" s="179">
        <v>-1247</v>
      </c>
    </row>
    <row r="1666" spans="1:16" ht="19.5" hidden="1" customHeight="1">
      <c r="A1666" s="171" t="s">
        <v>3745</v>
      </c>
      <c r="B1666" s="175">
        <v>46109</v>
      </c>
      <c r="C1666" s="171" t="s">
        <v>2119</v>
      </c>
      <c r="D1666" s="171" t="s">
        <v>116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2900</v>
      </c>
      <c r="J1666" s="175">
        <v>46107</v>
      </c>
      <c r="K1666" s="171" t="s">
        <v>113</v>
      </c>
      <c r="L1666" s="171" t="s">
        <v>114</v>
      </c>
      <c r="M1666" s="178">
        <v>0.43</v>
      </c>
      <c r="N1666" s="176"/>
      <c r="O1666" s="176"/>
      <c r="P1666" s="179">
        <v>-5.72</v>
      </c>
    </row>
    <row r="1667" spans="1:16" ht="19.5" hidden="1" customHeight="1">
      <c r="A1667" s="171" t="s">
        <v>3563</v>
      </c>
      <c r="B1667" s="175">
        <v>46109</v>
      </c>
      <c r="C1667" s="171" t="s">
        <v>110</v>
      </c>
      <c r="D1667" s="171" t="s">
        <v>24</v>
      </c>
      <c r="E1667" s="171" t="s">
        <v>45</v>
      </c>
      <c r="F1667" s="171" t="s">
        <v>162</v>
      </c>
      <c r="G1667" s="171" t="s">
        <v>163</v>
      </c>
      <c r="H1667" s="176">
        <v>1</v>
      </c>
      <c r="I1667" s="177">
        <v>0</v>
      </c>
      <c r="J1667" s="175">
        <v>46100</v>
      </c>
      <c r="K1667" s="171" t="s">
        <v>113</v>
      </c>
      <c r="L1667" s="171" t="s">
        <v>114</v>
      </c>
      <c r="M1667" s="178">
        <v>0</v>
      </c>
      <c r="N1667" s="176"/>
      <c r="O1667" s="176">
        <v>40</v>
      </c>
      <c r="P1667" s="179">
        <v>-46.77</v>
      </c>
    </row>
    <row r="1668" spans="1:16" ht="19.5" hidden="1" customHeight="1">
      <c r="A1668" s="171" t="s">
        <v>3563</v>
      </c>
      <c r="B1668" s="175">
        <v>46109</v>
      </c>
      <c r="C1668" s="171" t="s">
        <v>2119</v>
      </c>
      <c r="D1668" s="171" t="s">
        <v>116</v>
      </c>
      <c r="E1668" s="171" t="s">
        <v>45</v>
      </c>
      <c r="F1668" s="171" t="s">
        <v>162</v>
      </c>
      <c r="G1668" s="171" t="s">
        <v>163</v>
      </c>
      <c r="H1668" s="176">
        <v>1</v>
      </c>
      <c r="I1668" s="177">
        <v>0</v>
      </c>
      <c r="J1668" s="175">
        <v>46100</v>
      </c>
      <c r="K1668" s="171" t="s">
        <v>113</v>
      </c>
      <c r="L1668" s="171" t="s">
        <v>114</v>
      </c>
      <c r="M1668" s="178">
        <v>0</v>
      </c>
      <c r="N1668" s="176"/>
      <c r="O1668" s="176"/>
      <c r="P1668" s="179">
        <v>-11.62</v>
      </c>
    </row>
    <row r="1669" spans="1:16" ht="19.5" hidden="1" customHeight="1">
      <c r="A1669" s="171" t="s">
        <v>3563</v>
      </c>
      <c r="B1669" s="175">
        <v>46109</v>
      </c>
      <c r="C1669" s="171" t="s">
        <v>110</v>
      </c>
      <c r="D1669" s="171" t="s">
        <v>117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46100</v>
      </c>
      <c r="K1669" s="171" t="s">
        <v>113</v>
      </c>
      <c r="L1669" s="171" t="s">
        <v>114</v>
      </c>
      <c r="M1669" s="178">
        <v>0</v>
      </c>
      <c r="N1669" s="176"/>
      <c r="O1669" s="176"/>
      <c r="P1669" s="179">
        <v>0</v>
      </c>
    </row>
    <row r="1670" spans="1:16" ht="19.5" hidden="1" customHeight="1">
      <c r="A1670" s="171" t="s">
        <v>3563</v>
      </c>
      <c r="B1670" s="175">
        <v>46109</v>
      </c>
      <c r="C1670" s="171" t="s">
        <v>110</v>
      </c>
      <c r="D1670" s="171" t="s">
        <v>118</v>
      </c>
      <c r="E1670" s="171" t="s">
        <v>45</v>
      </c>
      <c r="F1670" s="171" t="s">
        <v>162</v>
      </c>
      <c r="G1670" s="171" t="s">
        <v>163</v>
      </c>
      <c r="H1670" s="176">
        <v>1</v>
      </c>
      <c r="I1670" s="177">
        <v>0</v>
      </c>
      <c r="J1670" s="175">
        <v>46100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-46.77</v>
      </c>
    </row>
    <row r="1671" spans="1:16" ht="19.5" hidden="1" customHeight="1">
      <c r="A1671" s="171" t="s">
        <v>3563</v>
      </c>
      <c r="B1671" s="175">
        <v>46109</v>
      </c>
      <c r="C1671" s="171" t="s">
        <v>2119</v>
      </c>
      <c r="D1671" s="171" t="s">
        <v>119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0</v>
      </c>
      <c r="J1671" s="175">
        <v>46100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-15</v>
      </c>
    </row>
    <row r="1672" spans="1:16" ht="19.5" hidden="1" customHeight="1">
      <c r="A1672" s="171" t="s">
        <v>3745</v>
      </c>
      <c r="B1672" s="175">
        <v>46109</v>
      </c>
      <c r="C1672" s="171" t="s">
        <v>2119</v>
      </c>
      <c r="D1672" s="171" t="s">
        <v>135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46107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-22.85</v>
      </c>
    </row>
    <row r="1673" spans="1:16" ht="19.5" hidden="1" customHeight="1">
      <c r="A1673" s="171" t="s">
        <v>3746</v>
      </c>
      <c r="B1673" s="175">
        <v>46109</v>
      </c>
      <c r="C1673" s="171" t="s">
        <v>110</v>
      </c>
      <c r="D1673" s="171" t="s">
        <v>24</v>
      </c>
      <c r="E1673" s="171" t="s">
        <v>48</v>
      </c>
      <c r="F1673" s="171" t="s">
        <v>198</v>
      </c>
      <c r="G1673" s="171" t="s">
        <v>112</v>
      </c>
      <c r="H1673" s="176">
        <v>1</v>
      </c>
      <c r="I1673" s="177">
        <v>1900</v>
      </c>
      <c r="J1673" s="175">
        <v>46105</v>
      </c>
      <c r="K1673" s="171" t="s">
        <v>113</v>
      </c>
      <c r="L1673" s="171" t="s">
        <v>114</v>
      </c>
      <c r="M1673" s="178">
        <v>0.43</v>
      </c>
      <c r="N1673" s="176"/>
      <c r="O1673" s="176">
        <v>41</v>
      </c>
      <c r="P1673" s="179">
        <v>-123.33</v>
      </c>
    </row>
    <row r="1674" spans="1:16" ht="19.5" hidden="1" customHeight="1">
      <c r="A1674" s="171" t="s">
        <v>3746</v>
      </c>
      <c r="B1674" s="175">
        <v>46109</v>
      </c>
      <c r="C1674" s="171" t="s">
        <v>127</v>
      </c>
      <c r="D1674" s="171" t="s">
        <v>128</v>
      </c>
      <c r="E1674" s="171" t="s">
        <v>48</v>
      </c>
      <c r="F1674" s="171" t="s">
        <v>198</v>
      </c>
      <c r="G1674" s="171" t="s">
        <v>112</v>
      </c>
      <c r="H1674" s="176">
        <v>1</v>
      </c>
      <c r="I1674" s="177">
        <v>1900</v>
      </c>
      <c r="J1674" s="175">
        <v>46105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1191.43</v>
      </c>
    </row>
    <row r="1675" spans="1:16" ht="19.5" hidden="1" customHeight="1">
      <c r="A1675" s="171" t="s">
        <v>3746</v>
      </c>
      <c r="B1675" s="175">
        <v>46109</v>
      </c>
      <c r="C1675" s="171" t="s">
        <v>127</v>
      </c>
      <c r="D1675" s="171" t="s">
        <v>129</v>
      </c>
      <c r="E1675" s="171" t="s">
        <v>48</v>
      </c>
      <c r="F1675" s="171" t="s">
        <v>198</v>
      </c>
      <c r="G1675" s="171" t="s">
        <v>112</v>
      </c>
      <c r="H1675" s="176">
        <v>1</v>
      </c>
      <c r="I1675" s="177">
        <v>1900</v>
      </c>
      <c r="J1675" s="175">
        <v>46105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11.91</v>
      </c>
    </row>
    <row r="1676" spans="1:16" ht="19.5" hidden="1" customHeight="1">
      <c r="A1676" s="171" t="s">
        <v>3746</v>
      </c>
      <c r="B1676" s="175">
        <v>46109</v>
      </c>
      <c r="C1676" s="171" t="s">
        <v>127</v>
      </c>
      <c r="D1676" s="171" t="s">
        <v>130</v>
      </c>
      <c r="E1676" s="171" t="s">
        <v>48</v>
      </c>
      <c r="F1676" s="171" t="s">
        <v>198</v>
      </c>
      <c r="G1676" s="171" t="s">
        <v>112</v>
      </c>
      <c r="H1676" s="176">
        <v>1</v>
      </c>
      <c r="I1676" s="177">
        <v>1900</v>
      </c>
      <c r="J1676" s="175">
        <v>46105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696.66</v>
      </c>
    </row>
    <row r="1677" spans="1:16" ht="19.5" hidden="1" customHeight="1">
      <c r="A1677" s="171" t="s">
        <v>3746</v>
      </c>
      <c r="B1677" s="175">
        <v>46109</v>
      </c>
      <c r="C1677" s="171" t="s">
        <v>131</v>
      </c>
      <c r="D1677" s="171" t="s">
        <v>132</v>
      </c>
      <c r="E1677" s="171" t="s">
        <v>48</v>
      </c>
      <c r="F1677" s="171" t="s">
        <v>198</v>
      </c>
      <c r="G1677" s="171" t="s">
        <v>112</v>
      </c>
      <c r="H1677" s="176">
        <v>1</v>
      </c>
      <c r="I1677" s="177">
        <v>1900</v>
      </c>
      <c r="J1677" s="175">
        <v>46105</v>
      </c>
      <c r="K1677" s="171" t="s">
        <v>113</v>
      </c>
      <c r="L1677" s="171" t="s">
        <v>114</v>
      </c>
      <c r="M1677" s="178">
        <v>0.43</v>
      </c>
      <c r="N1677" s="176"/>
      <c r="O1677" s="176"/>
      <c r="P1677" s="179">
        <v>-817</v>
      </c>
    </row>
    <row r="1678" spans="1:16" ht="19.5" hidden="1" customHeight="1">
      <c r="A1678" s="171" t="s">
        <v>3746</v>
      </c>
      <c r="B1678" s="175">
        <v>46109</v>
      </c>
      <c r="C1678" s="171" t="s">
        <v>2119</v>
      </c>
      <c r="D1678" s="171" t="s">
        <v>116</v>
      </c>
      <c r="E1678" s="171" t="s">
        <v>48</v>
      </c>
      <c r="F1678" s="171" t="s">
        <v>198</v>
      </c>
      <c r="G1678" s="171" t="s">
        <v>112</v>
      </c>
      <c r="H1678" s="176">
        <v>1</v>
      </c>
      <c r="I1678" s="177">
        <v>1900</v>
      </c>
      <c r="J1678" s="175">
        <v>46105</v>
      </c>
      <c r="K1678" s="171" t="s">
        <v>113</v>
      </c>
      <c r="L1678" s="171" t="s">
        <v>114</v>
      </c>
      <c r="M1678" s="178">
        <v>0.43</v>
      </c>
      <c r="N1678" s="176"/>
      <c r="O1678" s="176"/>
      <c r="P1678" s="179">
        <v>-6.42</v>
      </c>
    </row>
    <row r="1679" spans="1:16" ht="19.5" hidden="1" customHeight="1">
      <c r="A1679" s="171" t="s">
        <v>3747</v>
      </c>
      <c r="B1679" s="175">
        <v>46109</v>
      </c>
      <c r="C1679" s="171" t="s">
        <v>110</v>
      </c>
      <c r="D1679" s="171" t="s">
        <v>24</v>
      </c>
      <c r="E1679" s="171" t="s">
        <v>38</v>
      </c>
      <c r="F1679" s="171" t="s">
        <v>111</v>
      </c>
      <c r="G1679" s="171" t="s">
        <v>112</v>
      </c>
      <c r="H1679" s="176">
        <v>1</v>
      </c>
      <c r="I1679" s="177">
        <v>2900</v>
      </c>
      <c r="J1679" s="175">
        <v>46107</v>
      </c>
      <c r="K1679" s="171" t="s">
        <v>113</v>
      </c>
      <c r="L1679" s="171" t="s">
        <v>114</v>
      </c>
      <c r="M1679" s="178">
        <v>0.43</v>
      </c>
      <c r="N1679" s="176"/>
      <c r="O1679" s="176">
        <v>42</v>
      </c>
      <c r="P1679" s="179">
        <v>-156.08000000000001</v>
      </c>
    </row>
    <row r="1680" spans="1:16" ht="19.5" hidden="1" customHeight="1">
      <c r="A1680" s="171" t="s">
        <v>3747</v>
      </c>
      <c r="B1680" s="175">
        <v>46109</v>
      </c>
      <c r="C1680" s="171" t="s">
        <v>127</v>
      </c>
      <c r="D1680" s="171" t="s">
        <v>128</v>
      </c>
      <c r="E1680" s="171" t="s">
        <v>38</v>
      </c>
      <c r="F1680" s="171" t="s">
        <v>111</v>
      </c>
      <c r="G1680" s="171" t="s">
        <v>112</v>
      </c>
      <c r="H1680" s="176">
        <v>1</v>
      </c>
      <c r="I1680" s="177">
        <v>2900</v>
      </c>
      <c r="J1680" s="175">
        <v>46107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1363.81</v>
      </c>
    </row>
    <row r="1681" spans="1:16" ht="19.5" hidden="1" customHeight="1">
      <c r="A1681" s="171" t="s">
        <v>3747</v>
      </c>
      <c r="B1681" s="175">
        <v>46109</v>
      </c>
      <c r="C1681" s="171" t="s">
        <v>127</v>
      </c>
      <c r="D1681" s="171" t="s">
        <v>129</v>
      </c>
      <c r="E1681" s="171" t="s">
        <v>38</v>
      </c>
      <c r="F1681" s="171" t="s">
        <v>111</v>
      </c>
      <c r="G1681" s="171" t="s">
        <v>112</v>
      </c>
      <c r="H1681" s="176">
        <v>1</v>
      </c>
      <c r="I1681" s="177">
        <v>2900</v>
      </c>
      <c r="J1681" s="175">
        <v>46107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13.64</v>
      </c>
    </row>
    <row r="1682" spans="1:16" ht="19.5" hidden="1" customHeight="1">
      <c r="A1682" s="171" t="s">
        <v>3747</v>
      </c>
      <c r="B1682" s="175">
        <v>46109</v>
      </c>
      <c r="C1682" s="171" t="s">
        <v>127</v>
      </c>
      <c r="D1682" s="171" t="s">
        <v>130</v>
      </c>
      <c r="E1682" s="171" t="s">
        <v>38</v>
      </c>
      <c r="F1682" s="171" t="s">
        <v>111</v>
      </c>
      <c r="G1682" s="171" t="s">
        <v>112</v>
      </c>
      <c r="H1682" s="176">
        <v>1</v>
      </c>
      <c r="I1682" s="177">
        <v>2900</v>
      </c>
      <c r="J1682" s="175">
        <v>46107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1522.55</v>
      </c>
    </row>
    <row r="1683" spans="1:16" ht="19.5" hidden="1" customHeight="1">
      <c r="A1683" s="171" t="s">
        <v>3747</v>
      </c>
      <c r="B1683" s="175">
        <v>46109</v>
      </c>
      <c r="C1683" s="171" t="s">
        <v>131</v>
      </c>
      <c r="D1683" s="171" t="s">
        <v>132</v>
      </c>
      <c r="E1683" s="171" t="s">
        <v>38</v>
      </c>
      <c r="F1683" s="171" t="s">
        <v>111</v>
      </c>
      <c r="G1683" s="171" t="s">
        <v>112</v>
      </c>
      <c r="H1683" s="176">
        <v>1</v>
      </c>
      <c r="I1683" s="177">
        <v>2900</v>
      </c>
      <c r="J1683" s="175">
        <v>46107</v>
      </c>
      <c r="K1683" s="171" t="s">
        <v>113</v>
      </c>
      <c r="L1683" s="171" t="s">
        <v>114</v>
      </c>
      <c r="M1683" s="178">
        <v>0.43</v>
      </c>
      <c r="N1683" s="176"/>
      <c r="O1683" s="176"/>
      <c r="P1683" s="179">
        <v>-1247</v>
      </c>
    </row>
    <row r="1684" spans="1:16" ht="19.5" hidden="1" customHeight="1">
      <c r="A1684" s="171" t="s">
        <v>3747</v>
      </c>
      <c r="B1684" s="175">
        <v>46109</v>
      </c>
      <c r="C1684" s="171" t="s">
        <v>2119</v>
      </c>
      <c r="D1684" s="171" t="s">
        <v>116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2900</v>
      </c>
      <c r="J1684" s="175">
        <v>46107</v>
      </c>
      <c r="K1684" s="171" t="s">
        <v>113</v>
      </c>
      <c r="L1684" s="171" t="s">
        <v>114</v>
      </c>
      <c r="M1684" s="178">
        <v>0.43</v>
      </c>
      <c r="N1684" s="176"/>
      <c r="O1684" s="176"/>
      <c r="P1684" s="179">
        <v>-7.66</v>
      </c>
    </row>
    <row r="1685" spans="1:16" ht="19.5" hidden="1" customHeight="1">
      <c r="A1685" s="171" t="s">
        <v>3748</v>
      </c>
      <c r="B1685" s="175">
        <v>46109</v>
      </c>
      <c r="C1685" s="171" t="s">
        <v>2119</v>
      </c>
      <c r="D1685" s="171" t="s">
        <v>135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0</v>
      </c>
      <c r="J1685" s="175">
        <v>46109</v>
      </c>
      <c r="K1685" s="171" t="s">
        <v>125</v>
      </c>
      <c r="L1685" s="171" t="s">
        <v>125</v>
      </c>
      <c r="M1685" s="178">
        <v>0</v>
      </c>
      <c r="N1685" s="176"/>
      <c r="O1685" s="176"/>
      <c r="P1685" s="179">
        <v>-22.29</v>
      </c>
    </row>
    <row r="1686" spans="1:16" ht="19.5" hidden="1" customHeight="1">
      <c r="A1686" s="171" t="s">
        <v>3746</v>
      </c>
      <c r="B1686" s="175">
        <v>46109</v>
      </c>
      <c r="C1686" s="171" t="s">
        <v>2119</v>
      </c>
      <c r="D1686" s="171" t="s">
        <v>135</v>
      </c>
      <c r="E1686" s="171" t="s">
        <v>48</v>
      </c>
      <c r="F1686" s="171" t="s">
        <v>198</v>
      </c>
      <c r="G1686" s="171" t="s">
        <v>112</v>
      </c>
      <c r="H1686" s="176">
        <v>1</v>
      </c>
      <c r="I1686" s="177">
        <v>0</v>
      </c>
      <c r="J1686" s="175">
        <v>46105</v>
      </c>
      <c r="K1686" s="171" t="s">
        <v>125</v>
      </c>
      <c r="L1686" s="171" t="s">
        <v>125</v>
      </c>
      <c r="M1686" s="178">
        <v>0</v>
      </c>
      <c r="N1686" s="176"/>
      <c r="O1686" s="176"/>
      <c r="P1686" s="179">
        <v>-22.64</v>
      </c>
    </row>
    <row r="1687" spans="1:16" ht="19.5" hidden="1" customHeight="1">
      <c r="A1687" s="171" t="s">
        <v>3749</v>
      </c>
      <c r="B1687" s="175">
        <v>46109</v>
      </c>
      <c r="C1687" s="171" t="s">
        <v>110</v>
      </c>
      <c r="D1687" s="171" t="s">
        <v>24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2900</v>
      </c>
      <c r="J1687" s="175">
        <v>46108</v>
      </c>
      <c r="K1687" s="171" t="s">
        <v>113</v>
      </c>
      <c r="L1687" s="171" t="s">
        <v>114</v>
      </c>
      <c r="M1687" s="178">
        <v>0.43</v>
      </c>
      <c r="N1687" s="176"/>
      <c r="O1687" s="176">
        <v>42</v>
      </c>
      <c r="P1687" s="179">
        <v>-156.08000000000001</v>
      </c>
    </row>
    <row r="1688" spans="1:16" ht="19.5" hidden="1" customHeight="1">
      <c r="A1688" s="171" t="s">
        <v>3749</v>
      </c>
      <c r="B1688" s="175">
        <v>46109</v>
      </c>
      <c r="C1688" s="171" t="s">
        <v>127</v>
      </c>
      <c r="D1688" s="171" t="s">
        <v>128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2900</v>
      </c>
      <c r="J1688" s="175">
        <v>46108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1297.3499999999999</v>
      </c>
    </row>
    <row r="1689" spans="1:16" ht="19.5" hidden="1" customHeight="1">
      <c r="A1689" s="171" t="s">
        <v>3749</v>
      </c>
      <c r="B1689" s="175">
        <v>46109</v>
      </c>
      <c r="C1689" s="171" t="s">
        <v>127</v>
      </c>
      <c r="D1689" s="171" t="s">
        <v>129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2900</v>
      </c>
      <c r="J1689" s="175">
        <v>46108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12.97</v>
      </c>
    </row>
    <row r="1690" spans="1:16" ht="19.5" hidden="1" customHeight="1">
      <c r="A1690" s="171" t="s">
        <v>3749</v>
      </c>
      <c r="B1690" s="175">
        <v>46109</v>
      </c>
      <c r="C1690" s="171" t="s">
        <v>127</v>
      </c>
      <c r="D1690" s="171" t="s">
        <v>130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2900</v>
      </c>
      <c r="J1690" s="175">
        <v>46108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1589.68</v>
      </c>
    </row>
    <row r="1691" spans="1:16" ht="19.5" hidden="1" customHeight="1">
      <c r="A1691" s="171" t="s">
        <v>3749</v>
      </c>
      <c r="B1691" s="175">
        <v>46109</v>
      </c>
      <c r="C1691" s="171" t="s">
        <v>131</v>
      </c>
      <c r="D1691" s="171" t="s">
        <v>132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2900</v>
      </c>
      <c r="J1691" s="175">
        <v>46108</v>
      </c>
      <c r="K1691" s="171" t="s">
        <v>113</v>
      </c>
      <c r="L1691" s="171" t="s">
        <v>114</v>
      </c>
      <c r="M1691" s="178">
        <v>0.43</v>
      </c>
      <c r="N1691" s="176"/>
      <c r="O1691" s="176"/>
      <c r="P1691" s="179">
        <v>-1247</v>
      </c>
    </row>
    <row r="1692" spans="1:16" ht="19.5" hidden="1" customHeight="1">
      <c r="A1692" s="171" t="s">
        <v>3749</v>
      </c>
      <c r="B1692" s="175">
        <v>46109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2900</v>
      </c>
      <c r="J1692" s="175">
        <v>46108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-6.15</v>
      </c>
    </row>
    <row r="1693" spans="1:16" ht="19.5" hidden="1" customHeight="1">
      <c r="A1693" s="171" t="s">
        <v>3750</v>
      </c>
      <c r="B1693" s="175">
        <v>46109</v>
      </c>
      <c r="C1693" s="171" t="s">
        <v>110</v>
      </c>
      <c r="D1693" s="171" t="s">
        <v>24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2750</v>
      </c>
      <c r="J1693" s="175">
        <v>46103</v>
      </c>
      <c r="K1693" s="171" t="s">
        <v>113</v>
      </c>
      <c r="L1693" s="171" t="s">
        <v>114</v>
      </c>
      <c r="M1693" s="178">
        <v>0.43</v>
      </c>
      <c r="N1693" s="176"/>
      <c r="O1693" s="176">
        <v>41</v>
      </c>
      <c r="P1693" s="179">
        <v>-146.28</v>
      </c>
    </row>
    <row r="1694" spans="1:16" ht="19.5" hidden="1" customHeight="1">
      <c r="A1694" s="171" t="s">
        <v>3750</v>
      </c>
      <c r="B1694" s="175">
        <v>46109</v>
      </c>
      <c r="C1694" s="171" t="s">
        <v>127</v>
      </c>
      <c r="D1694" s="171" t="s">
        <v>128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2750</v>
      </c>
      <c r="J1694" s="175">
        <v>46103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1287.6199999999999</v>
      </c>
    </row>
    <row r="1695" spans="1:16" ht="19.5" hidden="1" customHeight="1">
      <c r="A1695" s="171" t="s">
        <v>3750</v>
      </c>
      <c r="B1695" s="175">
        <v>46109</v>
      </c>
      <c r="C1695" s="171" t="s">
        <v>127</v>
      </c>
      <c r="D1695" s="171" t="s">
        <v>129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2750</v>
      </c>
      <c r="J1695" s="175">
        <v>46103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12.88</v>
      </c>
    </row>
    <row r="1696" spans="1:16" ht="19.5" hidden="1" customHeight="1">
      <c r="A1696" s="171" t="s">
        <v>3750</v>
      </c>
      <c r="B1696" s="175">
        <v>46109</v>
      </c>
      <c r="C1696" s="171" t="s">
        <v>127</v>
      </c>
      <c r="D1696" s="171" t="s">
        <v>130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2750</v>
      </c>
      <c r="J1696" s="175">
        <v>46103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1449.5</v>
      </c>
    </row>
    <row r="1697" spans="1:16" ht="19.5" hidden="1" customHeight="1">
      <c r="A1697" s="171" t="s">
        <v>3750</v>
      </c>
      <c r="B1697" s="175">
        <v>46109</v>
      </c>
      <c r="C1697" s="171" t="s">
        <v>131</v>
      </c>
      <c r="D1697" s="171" t="s">
        <v>132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2750</v>
      </c>
      <c r="J1697" s="175">
        <v>46103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-1182.5</v>
      </c>
    </row>
    <row r="1698" spans="1:16" ht="19.5" hidden="1" customHeight="1">
      <c r="A1698" s="171" t="s">
        <v>3750</v>
      </c>
      <c r="B1698" s="175">
        <v>46109</v>
      </c>
      <c r="C1698" s="171" t="s">
        <v>2119</v>
      </c>
      <c r="D1698" s="171" t="s">
        <v>116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2750</v>
      </c>
      <c r="J1698" s="175">
        <v>46103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-9.52</v>
      </c>
    </row>
    <row r="1699" spans="1:16" ht="19.5" hidden="1" customHeight="1">
      <c r="A1699" s="171" t="s">
        <v>3751</v>
      </c>
      <c r="B1699" s="175">
        <v>46109</v>
      </c>
      <c r="C1699" s="171" t="s">
        <v>110</v>
      </c>
      <c r="D1699" s="171" t="s">
        <v>24</v>
      </c>
      <c r="E1699" s="171" t="s">
        <v>39</v>
      </c>
      <c r="F1699" s="171" t="s">
        <v>141</v>
      </c>
      <c r="G1699" s="171" t="s">
        <v>112</v>
      </c>
      <c r="H1699" s="176">
        <v>1</v>
      </c>
      <c r="I1699" s="177">
        <v>0</v>
      </c>
      <c r="J1699" s="175">
        <v>46098</v>
      </c>
      <c r="K1699" s="171" t="s">
        <v>113</v>
      </c>
      <c r="L1699" s="171" t="s">
        <v>114</v>
      </c>
      <c r="M1699" s="178">
        <v>0</v>
      </c>
      <c r="N1699" s="176"/>
      <c r="O1699" s="176">
        <v>40</v>
      </c>
      <c r="P1699" s="179">
        <v>-46.77</v>
      </c>
    </row>
    <row r="1700" spans="1:16" ht="19.5" hidden="1" customHeight="1">
      <c r="A1700" s="171" t="s">
        <v>3751</v>
      </c>
      <c r="B1700" s="175">
        <v>46109</v>
      </c>
      <c r="C1700" s="171" t="s">
        <v>2119</v>
      </c>
      <c r="D1700" s="171" t="s">
        <v>116</v>
      </c>
      <c r="E1700" s="171" t="s">
        <v>39</v>
      </c>
      <c r="F1700" s="171" t="s">
        <v>141</v>
      </c>
      <c r="G1700" s="171" t="s">
        <v>112</v>
      </c>
      <c r="H1700" s="176">
        <v>1</v>
      </c>
      <c r="I1700" s="177">
        <v>0</v>
      </c>
      <c r="J1700" s="175">
        <v>46098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-13.56</v>
      </c>
    </row>
    <row r="1701" spans="1:16" ht="19.5" hidden="1" customHeight="1">
      <c r="A1701" s="171" t="s">
        <v>3752</v>
      </c>
      <c r="B1701" s="175">
        <v>46109</v>
      </c>
      <c r="C1701" s="171" t="s">
        <v>110</v>
      </c>
      <c r="D1701" s="171" t="s">
        <v>24</v>
      </c>
      <c r="E1701" s="171" t="s">
        <v>61</v>
      </c>
      <c r="F1701" s="171" t="s">
        <v>776</v>
      </c>
      <c r="G1701" s="171" t="s">
        <v>177</v>
      </c>
      <c r="H1701" s="176">
        <v>1</v>
      </c>
      <c r="I1701" s="177">
        <v>3600</v>
      </c>
      <c r="J1701" s="175">
        <v>46105</v>
      </c>
      <c r="K1701" s="171" t="s">
        <v>113</v>
      </c>
      <c r="L1701" s="171" t="s">
        <v>114</v>
      </c>
      <c r="M1701" s="178">
        <v>0.43</v>
      </c>
      <c r="N1701" s="176"/>
      <c r="O1701" s="176">
        <v>41</v>
      </c>
      <c r="P1701" s="179">
        <v>-184.89</v>
      </c>
    </row>
    <row r="1702" spans="1:16" ht="19.5" hidden="1" customHeight="1">
      <c r="A1702" s="171" t="s">
        <v>3752</v>
      </c>
      <c r="B1702" s="175">
        <v>46109</v>
      </c>
      <c r="C1702" s="171" t="s">
        <v>127</v>
      </c>
      <c r="D1702" s="171" t="s">
        <v>128</v>
      </c>
      <c r="E1702" s="171" t="s">
        <v>61</v>
      </c>
      <c r="F1702" s="171" t="s">
        <v>776</v>
      </c>
      <c r="G1702" s="171" t="s">
        <v>177</v>
      </c>
      <c r="H1702" s="176">
        <v>1</v>
      </c>
      <c r="I1702" s="177">
        <v>3600</v>
      </c>
      <c r="J1702" s="175">
        <v>46105</v>
      </c>
      <c r="K1702" s="171" t="s">
        <v>113</v>
      </c>
      <c r="L1702" s="171" t="s">
        <v>114</v>
      </c>
      <c r="M1702" s="178">
        <v>0</v>
      </c>
      <c r="N1702" s="176"/>
      <c r="O1702" s="176"/>
      <c r="P1702" s="179">
        <v>1252.8499999999999</v>
      </c>
    </row>
    <row r="1703" spans="1:16" ht="19.5" hidden="1" customHeight="1">
      <c r="A1703" s="171" t="s">
        <v>3752</v>
      </c>
      <c r="B1703" s="175">
        <v>46109</v>
      </c>
      <c r="C1703" s="171" t="s">
        <v>127</v>
      </c>
      <c r="D1703" s="171" t="s">
        <v>129</v>
      </c>
      <c r="E1703" s="171" t="s">
        <v>61</v>
      </c>
      <c r="F1703" s="171" t="s">
        <v>776</v>
      </c>
      <c r="G1703" s="171" t="s">
        <v>177</v>
      </c>
      <c r="H1703" s="176">
        <v>1</v>
      </c>
      <c r="I1703" s="177">
        <v>3600</v>
      </c>
      <c r="J1703" s="175">
        <v>46105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12.53</v>
      </c>
    </row>
    <row r="1704" spans="1:16" ht="19.5" hidden="1" customHeight="1">
      <c r="A1704" s="171" t="s">
        <v>3752</v>
      </c>
      <c r="B1704" s="175">
        <v>46109</v>
      </c>
      <c r="C1704" s="171" t="s">
        <v>127</v>
      </c>
      <c r="D1704" s="171" t="s">
        <v>130</v>
      </c>
      <c r="E1704" s="171" t="s">
        <v>61</v>
      </c>
      <c r="F1704" s="171" t="s">
        <v>776</v>
      </c>
      <c r="G1704" s="171" t="s">
        <v>177</v>
      </c>
      <c r="H1704" s="176">
        <v>1</v>
      </c>
      <c r="I1704" s="177">
        <v>3600</v>
      </c>
      <c r="J1704" s="175">
        <v>46105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2334.62</v>
      </c>
    </row>
    <row r="1705" spans="1:16" ht="19.5" hidden="1" customHeight="1">
      <c r="A1705" s="171" t="s">
        <v>3752</v>
      </c>
      <c r="B1705" s="175">
        <v>46109</v>
      </c>
      <c r="C1705" s="171" t="s">
        <v>131</v>
      </c>
      <c r="D1705" s="171" t="s">
        <v>132</v>
      </c>
      <c r="E1705" s="171" t="s">
        <v>61</v>
      </c>
      <c r="F1705" s="171" t="s">
        <v>776</v>
      </c>
      <c r="G1705" s="171" t="s">
        <v>177</v>
      </c>
      <c r="H1705" s="176">
        <v>1</v>
      </c>
      <c r="I1705" s="177">
        <v>3600</v>
      </c>
      <c r="J1705" s="175">
        <v>46105</v>
      </c>
      <c r="K1705" s="171" t="s">
        <v>113</v>
      </c>
      <c r="L1705" s="171" t="s">
        <v>114</v>
      </c>
      <c r="M1705" s="178">
        <v>0.43</v>
      </c>
      <c r="N1705" s="176"/>
      <c r="O1705" s="176"/>
      <c r="P1705" s="179">
        <v>-1548</v>
      </c>
    </row>
    <row r="1706" spans="1:16" ht="19.5" hidden="1" customHeight="1">
      <c r="A1706" s="171" t="s">
        <v>3752</v>
      </c>
      <c r="B1706" s="175">
        <v>46109</v>
      </c>
      <c r="C1706" s="171" t="s">
        <v>2119</v>
      </c>
      <c r="D1706" s="171" t="s">
        <v>116</v>
      </c>
      <c r="E1706" s="171" t="s">
        <v>61</v>
      </c>
      <c r="F1706" s="171" t="s">
        <v>776</v>
      </c>
      <c r="G1706" s="171" t="s">
        <v>177</v>
      </c>
      <c r="H1706" s="176">
        <v>1</v>
      </c>
      <c r="I1706" s="177">
        <v>3600</v>
      </c>
      <c r="J1706" s="175">
        <v>46105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-8.56</v>
      </c>
    </row>
    <row r="1707" spans="1:16" ht="19.5" hidden="1" customHeight="1">
      <c r="A1707" s="171" t="s">
        <v>3751</v>
      </c>
      <c r="B1707" s="175">
        <v>46109</v>
      </c>
      <c r="C1707" s="171" t="s">
        <v>110</v>
      </c>
      <c r="D1707" s="171" t="s">
        <v>117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0</v>
      </c>
      <c r="J1707" s="175">
        <v>46098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0</v>
      </c>
    </row>
    <row r="1708" spans="1:16" ht="19.5" hidden="1" customHeight="1">
      <c r="A1708" s="171" t="s">
        <v>3751</v>
      </c>
      <c r="B1708" s="175">
        <v>46109</v>
      </c>
      <c r="C1708" s="171" t="s">
        <v>110</v>
      </c>
      <c r="D1708" s="171" t="s">
        <v>118</v>
      </c>
      <c r="E1708" s="171" t="s">
        <v>39</v>
      </c>
      <c r="F1708" s="171" t="s">
        <v>141</v>
      </c>
      <c r="G1708" s="171" t="s">
        <v>112</v>
      </c>
      <c r="H1708" s="176">
        <v>1</v>
      </c>
      <c r="I1708" s="177">
        <v>0</v>
      </c>
      <c r="J1708" s="175">
        <v>46098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-46.77</v>
      </c>
    </row>
    <row r="1709" spans="1:16" ht="19.5" hidden="1" customHeight="1">
      <c r="A1709" s="171" t="s">
        <v>3751</v>
      </c>
      <c r="B1709" s="175">
        <v>46109</v>
      </c>
      <c r="C1709" s="171" t="s">
        <v>2119</v>
      </c>
      <c r="D1709" s="171" t="s">
        <v>119</v>
      </c>
      <c r="E1709" s="171" t="s">
        <v>39</v>
      </c>
      <c r="F1709" s="171" t="s">
        <v>141</v>
      </c>
      <c r="G1709" s="171" t="s">
        <v>112</v>
      </c>
      <c r="H1709" s="176">
        <v>1</v>
      </c>
      <c r="I1709" s="177">
        <v>0</v>
      </c>
      <c r="J1709" s="175">
        <v>46098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-15</v>
      </c>
    </row>
    <row r="1710" spans="1:16" ht="19.5" hidden="1" customHeight="1">
      <c r="A1710" s="171" t="s">
        <v>3749</v>
      </c>
      <c r="B1710" s="175">
        <v>46109</v>
      </c>
      <c r="C1710" s="171" t="s">
        <v>2119</v>
      </c>
      <c r="D1710" s="171" t="s">
        <v>135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46108</v>
      </c>
      <c r="K1710" s="171" t="s">
        <v>125</v>
      </c>
      <c r="L1710" s="171" t="s">
        <v>125</v>
      </c>
      <c r="M1710" s="178">
        <v>0</v>
      </c>
      <c r="N1710" s="176"/>
      <c r="O1710" s="176"/>
      <c r="P1710" s="179">
        <v>-24.65</v>
      </c>
    </row>
    <row r="1711" spans="1:16" ht="19.5" hidden="1" customHeight="1">
      <c r="A1711" s="171" t="s">
        <v>3753</v>
      </c>
      <c r="B1711" s="175">
        <v>46109</v>
      </c>
      <c r="C1711" s="171" t="s">
        <v>110</v>
      </c>
      <c r="D1711" s="171" t="s">
        <v>24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46099</v>
      </c>
      <c r="K1711" s="171" t="s">
        <v>113</v>
      </c>
      <c r="L1711" s="171" t="s">
        <v>114</v>
      </c>
      <c r="M1711" s="178">
        <v>0.43</v>
      </c>
      <c r="N1711" s="176"/>
      <c r="O1711" s="176">
        <v>40</v>
      </c>
      <c r="P1711" s="179">
        <v>-140.75</v>
      </c>
    </row>
    <row r="1712" spans="1:16" ht="19.5" hidden="1" customHeight="1">
      <c r="A1712" s="171" t="s">
        <v>3753</v>
      </c>
      <c r="B1712" s="175">
        <v>46109</v>
      </c>
      <c r="C1712" s="171" t="s">
        <v>127</v>
      </c>
      <c r="D1712" s="171" t="s">
        <v>128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46099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1236.19</v>
      </c>
    </row>
    <row r="1713" spans="1:16" ht="19.5" hidden="1" customHeight="1">
      <c r="A1713" s="171" t="s">
        <v>3753</v>
      </c>
      <c r="B1713" s="175">
        <v>46109</v>
      </c>
      <c r="C1713" s="171" t="s">
        <v>127</v>
      </c>
      <c r="D1713" s="171" t="s">
        <v>129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46099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0</v>
      </c>
    </row>
    <row r="1714" spans="1:16" ht="19.5" hidden="1" customHeight="1">
      <c r="A1714" s="171" t="s">
        <v>3753</v>
      </c>
      <c r="B1714" s="175">
        <v>46109</v>
      </c>
      <c r="C1714" s="171" t="s">
        <v>127</v>
      </c>
      <c r="D1714" s="171" t="s">
        <v>130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46099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1513.81</v>
      </c>
    </row>
    <row r="1715" spans="1:16" ht="19.5" hidden="1" customHeight="1">
      <c r="A1715" s="171" t="s">
        <v>3753</v>
      </c>
      <c r="B1715" s="175">
        <v>46109</v>
      </c>
      <c r="C1715" s="171" t="s">
        <v>131</v>
      </c>
      <c r="D1715" s="171" t="s">
        <v>132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46099</v>
      </c>
      <c r="K1715" s="171" t="s">
        <v>113</v>
      </c>
      <c r="L1715" s="171" t="s">
        <v>114</v>
      </c>
      <c r="M1715" s="178">
        <v>0.43</v>
      </c>
      <c r="N1715" s="176"/>
      <c r="O1715" s="176"/>
      <c r="P1715" s="179">
        <v>-1182.5</v>
      </c>
    </row>
    <row r="1716" spans="1:16" ht="19.5" hidden="1" customHeight="1">
      <c r="A1716" s="171" t="s">
        <v>3753</v>
      </c>
      <c r="B1716" s="175">
        <v>46109</v>
      </c>
      <c r="C1716" s="171" t="s">
        <v>2119</v>
      </c>
      <c r="D1716" s="171" t="s">
        <v>116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46099</v>
      </c>
      <c r="K1716" s="171" t="s">
        <v>113</v>
      </c>
      <c r="L1716" s="171" t="s">
        <v>114</v>
      </c>
      <c r="M1716" s="178">
        <v>0.43</v>
      </c>
      <c r="N1716" s="176"/>
      <c r="O1716" s="176"/>
      <c r="P1716" s="179">
        <v>-4.9400000000000004</v>
      </c>
    </row>
    <row r="1717" spans="1:16" ht="19.5" hidden="1" customHeight="1">
      <c r="A1717" s="171" t="s">
        <v>3753</v>
      </c>
      <c r="B1717" s="175">
        <v>46109</v>
      </c>
      <c r="C1717" s="171" t="s">
        <v>2119</v>
      </c>
      <c r="D1717" s="171" t="s">
        <v>135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0</v>
      </c>
      <c r="J1717" s="175">
        <v>46099</v>
      </c>
      <c r="K1717" s="171" t="s">
        <v>125</v>
      </c>
      <c r="L1717" s="171" t="s">
        <v>125</v>
      </c>
      <c r="M1717" s="178">
        <v>0</v>
      </c>
      <c r="N1717" s="176"/>
      <c r="O1717" s="176"/>
      <c r="P1717" s="179">
        <v>-14.09</v>
      </c>
    </row>
    <row r="1718" spans="1:16" ht="19.5" hidden="1" customHeight="1">
      <c r="A1718" s="171" t="s">
        <v>3754</v>
      </c>
      <c r="B1718" s="175">
        <v>46109</v>
      </c>
      <c r="C1718" s="171" t="s">
        <v>2119</v>
      </c>
      <c r="D1718" s="171" t="s">
        <v>135</v>
      </c>
      <c r="E1718" s="171" t="s">
        <v>41</v>
      </c>
      <c r="F1718" s="171" t="s">
        <v>138</v>
      </c>
      <c r="G1718" s="171" t="s">
        <v>112</v>
      </c>
      <c r="H1718" s="176">
        <v>1</v>
      </c>
      <c r="I1718" s="177">
        <v>0</v>
      </c>
      <c r="J1718" s="175">
        <v>46109</v>
      </c>
      <c r="K1718" s="171" t="s">
        <v>125</v>
      </c>
      <c r="L1718" s="171" t="s">
        <v>125</v>
      </c>
      <c r="M1718" s="178">
        <v>0</v>
      </c>
      <c r="N1718" s="176"/>
      <c r="O1718" s="176"/>
      <c r="P1718" s="179">
        <v>-23.21</v>
      </c>
    </row>
    <row r="1719" spans="1:16" ht="19.5" hidden="1" customHeight="1">
      <c r="A1719" s="171" t="s">
        <v>3755</v>
      </c>
      <c r="B1719" s="175">
        <v>46109</v>
      </c>
      <c r="C1719" s="171" t="s">
        <v>110</v>
      </c>
      <c r="D1719" s="171" t="s">
        <v>24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46103</v>
      </c>
      <c r="K1719" s="171" t="s">
        <v>113</v>
      </c>
      <c r="L1719" s="171" t="s">
        <v>114</v>
      </c>
      <c r="M1719" s="178">
        <v>0.43</v>
      </c>
      <c r="N1719" s="176"/>
      <c r="O1719" s="176">
        <v>41</v>
      </c>
      <c r="P1719" s="179">
        <v>-146.28</v>
      </c>
    </row>
    <row r="1720" spans="1:16" ht="19.5" hidden="1" customHeight="1">
      <c r="A1720" s="171" t="s">
        <v>3755</v>
      </c>
      <c r="B1720" s="175">
        <v>46109</v>
      </c>
      <c r="C1720" s="171" t="s">
        <v>127</v>
      </c>
      <c r="D1720" s="171" t="s">
        <v>128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46103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1396.39</v>
      </c>
    </row>
    <row r="1721" spans="1:16" ht="19.5" hidden="1" customHeight="1">
      <c r="A1721" s="171" t="s">
        <v>3755</v>
      </c>
      <c r="B1721" s="175">
        <v>46109</v>
      </c>
      <c r="C1721" s="171" t="s">
        <v>127</v>
      </c>
      <c r="D1721" s="171" t="s">
        <v>129</v>
      </c>
      <c r="E1721" s="171" t="s">
        <v>38</v>
      </c>
      <c r="F1721" s="171" t="s">
        <v>111</v>
      </c>
      <c r="G1721" s="171" t="s">
        <v>112</v>
      </c>
      <c r="H1721" s="176">
        <v>1</v>
      </c>
      <c r="I1721" s="177">
        <v>2750</v>
      </c>
      <c r="J1721" s="175">
        <v>46103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13.96</v>
      </c>
    </row>
    <row r="1722" spans="1:16" ht="19.5" hidden="1" customHeight="1">
      <c r="A1722" s="171" t="s">
        <v>3755</v>
      </c>
      <c r="B1722" s="175">
        <v>46109</v>
      </c>
      <c r="C1722" s="171" t="s">
        <v>127</v>
      </c>
      <c r="D1722" s="171" t="s">
        <v>130</v>
      </c>
      <c r="E1722" s="171" t="s">
        <v>38</v>
      </c>
      <c r="F1722" s="171" t="s">
        <v>111</v>
      </c>
      <c r="G1722" s="171" t="s">
        <v>112</v>
      </c>
      <c r="H1722" s="176">
        <v>1</v>
      </c>
      <c r="I1722" s="177">
        <v>2750</v>
      </c>
      <c r="J1722" s="175">
        <v>46103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1339.65</v>
      </c>
    </row>
    <row r="1723" spans="1:16" ht="19.5" hidden="1" customHeight="1">
      <c r="A1723" s="171" t="s">
        <v>3755</v>
      </c>
      <c r="B1723" s="175">
        <v>46109</v>
      </c>
      <c r="C1723" s="171" t="s">
        <v>131</v>
      </c>
      <c r="D1723" s="171" t="s">
        <v>132</v>
      </c>
      <c r="E1723" s="171" t="s">
        <v>38</v>
      </c>
      <c r="F1723" s="171" t="s">
        <v>111</v>
      </c>
      <c r="G1723" s="171" t="s">
        <v>112</v>
      </c>
      <c r="H1723" s="176">
        <v>1</v>
      </c>
      <c r="I1723" s="177">
        <v>2750</v>
      </c>
      <c r="J1723" s="175">
        <v>46103</v>
      </c>
      <c r="K1723" s="171" t="s">
        <v>113</v>
      </c>
      <c r="L1723" s="171" t="s">
        <v>114</v>
      </c>
      <c r="M1723" s="178">
        <v>0.43</v>
      </c>
      <c r="N1723" s="176"/>
      <c r="O1723" s="176"/>
      <c r="P1723" s="179">
        <v>-1182.5</v>
      </c>
    </row>
    <row r="1724" spans="1:16" ht="19.5" hidden="1" customHeight="1">
      <c r="A1724" s="171" t="s">
        <v>3755</v>
      </c>
      <c r="B1724" s="175">
        <v>46109</v>
      </c>
      <c r="C1724" s="171" t="s">
        <v>2119</v>
      </c>
      <c r="D1724" s="171" t="s">
        <v>116</v>
      </c>
      <c r="E1724" s="171" t="s">
        <v>38</v>
      </c>
      <c r="F1724" s="171" t="s">
        <v>111</v>
      </c>
      <c r="G1724" s="171" t="s">
        <v>112</v>
      </c>
      <c r="H1724" s="176">
        <v>1</v>
      </c>
      <c r="I1724" s="177">
        <v>2750</v>
      </c>
      <c r="J1724" s="175">
        <v>46103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-10.64</v>
      </c>
    </row>
    <row r="1725" spans="1:16" ht="19.5" hidden="1" customHeight="1">
      <c r="A1725" s="171" t="s">
        <v>3756</v>
      </c>
      <c r="B1725" s="175">
        <v>46109</v>
      </c>
      <c r="C1725" s="171" t="s">
        <v>2119</v>
      </c>
      <c r="D1725" s="171" t="s">
        <v>135</v>
      </c>
      <c r="E1725" s="171" t="s">
        <v>45</v>
      </c>
      <c r="F1725" s="171" t="s">
        <v>162</v>
      </c>
      <c r="G1725" s="171" t="s">
        <v>163</v>
      </c>
      <c r="H1725" s="176">
        <v>1</v>
      </c>
      <c r="I1725" s="177">
        <v>0</v>
      </c>
      <c r="J1725" s="175">
        <v>46109</v>
      </c>
      <c r="K1725" s="171" t="s">
        <v>125</v>
      </c>
      <c r="L1725" s="171" t="s">
        <v>125</v>
      </c>
      <c r="M1725" s="178">
        <v>0</v>
      </c>
      <c r="N1725" s="176"/>
      <c r="O1725" s="176"/>
      <c r="P1725" s="179">
        <v>-24.81</v>
      </c>
    </row>
    <row r="1726" spans="1:16" ht="19.5" hidden="1" customHeight="1">
      <c r="A1726" s="171" t="s">
        <v>3755</v>
      </c>
      <c r="B1726" s="175">
        <v>46109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46103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-26.53</v>
      </c>
    </row>
    <row r="1727" spans="1:16" ht="19.5" hidden="1" customHeight="1">
      <c r="A1727" s="171" t="s">
        <v>3584</v>
      </c>
      <c r="B1727" s="175">
        <v>46109</v>
      </c>
      <c r="C1727" s="171" t="s">
        <v>110</v>
      </c>
      <c r="D1727" s="171" t="s">
        <v>24</v>
      </c>
      <c r="E1727" s="171" t="s">
        <v>38</v>
      </c>
      <c r="F1727" s="171" t="s">
        <v>111</v>
      </c>
      <c r="G1727" s="171" t="s">
        <v>112</v>
      </c>
      <c r="H1727" s="176">
        <v>1</v>
      </c>
      <c r="I1727" s="177">
        <v>0</v>
      </c>
      <c r="J1727" s="175">
        <v>46104</v>
      </c>
      <c r="K1727" s="171" t="s">
        <v>113</v>
      </c>
      <c r="L1727" s="171" t="s">
        <v>114</v>
      </c>
      <c r="M1727" s="178">
        <v>0</v>
      </c>
      <c r="N1727" s="176"/>
      <c r="O1727" s="176">
        <v>41</v>
      </c>
      <c r="P1727" s="179">
        <v>-46.77</v>
      </c>
    </row>
    <row r="1728" spans="1:16" ht="19.5" hidden="1" customHeight="1">
      <c r="A1728" s="171" t="s">
        <v>3584</v>
      </c>
      <c r="B1728" s="175">
        <v>46109</v>
      </c>
      <c r="C1728" s="171" t="s">
        <v>2119</v>
      </c>
      <c r="D1728" s="171" t="s">
        <v>116</v>
      </c>
      <c r="E1728" s="171" t="s">
        <v>38</v>
      </c>
      <c r="F1728" s="171" t="s">
        <v>111</v>
      </c>
      <c r="G1728" s="171" t="s">
        <v>112</v>
      </c>
      <c r="H1728" s="176">
        <v>1</v>
      </c>
      <c r="I1728" s="177">
        <v>0</v>
      </c>
      <c r="J1728" s="175">
        <v>46104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-6.45</v>
      </c>
    </row>
    <row r="1729" spans="1:16" ht="19.5" hidden="1" customHeight="1">
      <c r="A1729" s="171" t="s">
        <v>3584</v>
      </c>
      <c r="B1729" s="175">
        <v>46109</v>
      </c>
      <c r="C1729" s="171" t="s">
        <v>110</v>
      </c>
      <c r="D1729" s="171" t="s">
        <v>117</v>
      </c>
      <c r="E1729" s="171" t="s">
        <v>38</v>
      </c>
      <c r="F1729" s="171" t="s">
        <v>111</v>
      </c>
      <c r="G1729" s="171" t="s">
        <v>112</v>
      </c>
      <c r="H1729" s="176">
        <v>1</v>
      </c>
      <c r="I1729" s="177">
        <v>0</v>
      </c>
      <c r="J1729" s="175">
        <v>46104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0</v>
      </c>
    </row>
    <row r="1730" spans="1:16" ht="19.5" hidden="1" customHeight="1">
      <c r="A1730" s="171" t="s">
        <v>3584</v>
      </c>
      <c r="B1730" s="175">
        <v>46109</v>
      </c>
      <c r="C1730" s="171" t="s">
        <v>110</v>
      </c>
      <c r="D1730" s="171" t="s">
        <v>118</v>
      </c>
      <c r="E1730" s="171" t="s">
        <v>38</v>
      </c>
      <c r="F1730" s="171" t="s">
        <v>111</v>
      </c>
      <c r="G1730" s="171" t="s">
        <v>112</v>
      </c>
      <c r="H1730" s="176">
        <v>1</v>
      </c>
      <c r="I1730" s="177">
        <v>0</v>
      </c>
      <c r="J1730" s="175">
        <v>46104</v>
      </c>
      <c r="K1730" s="171" t="s">
        <v>113</v>
      </c>
      <c r="L1730" s="171" t="s">
        <v>114</v>
      </c>
      <c r="M1730" s="178">
        <v>0</v>
      </c>
      <c r="N1730" s="176"/>
      <c r="O1730" s="176"/>
      <c r="P1730" s="179">
        <v>-46.77</v>
      </c>
    </row>
    <row r="1731" spans="1:16" ht="19.5" hidden="1" customHeight="1">
      <c r="A1731" s="171" t="s">
        <v>3584</v>
      </c>
      <c r="B1731" s="175">
        <v>46109</v>
      </c>
      <c r="C1731" s="171" t="s">
        <v>2119</v>
      </c>
      <c r="D1731" s="171" t="s">
        <v>119</v>
      </c>
      <c r="E1731" s="171" t="s">
        <v>38</v>
      </c>
      <c r="F1731" s="171" t="s">
        <v>111</v>
      </c>
      <c r="G1731" s="171" t="s">
        <v>112</v>
      </c>
      <c r="H1731" s="176">
        <v>1</v>
      </c>
      <c r="I1731" s="177">
        <v>0</v>
      </c>
      <c r="J1731" s="175">
        <v>46104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-15</v>
      </c>
    </row>
    <row r="1732" spans="1:16" ht="19.5" hidden="1" customHeight="1">
      <c r="A1732" s="171" t="s">
        <v>3757</v>
      </c>
      <c r="B1732" s="175">
        <v>46109</v>
      </c>
      <c r="C1732" s="171" t="s">
        <v>110</v>
      </c>
      <c r="D1732" s="171" t="s">
        <v>24</v>
      </c>
      <c r="E1732" s="171" t="s">
        <v>41</v>
      </c>
      <c r="F1732" s="171" t="s">
        <v>138</v>
      </c>
      <c r="G1732" s="171" t="s">
        <v>112</v>
      </c>
      <c r="H1732" s="176">
        <v>1</v>
      </c>
      <c r="I1732" s="177">
        <v>2800</v>
      </c>
      <c r="J1732" s="175">
        <v>46108</v>
      </c>
      <c r="K1732" s="171" t="s">
        <v>113</v>
      </c>
      <c r="L1732" s="171" t="s">
        <v>114</v>
      </c>
      <c r="M1732" s="178">
        <v>0.43</v>
      </c>
      <c r="N1732" s="176"/>
      <c r="O1732" s="176">
        <v>42</v>
      </c>
      <c r="P1732" s="179">
        <v>-153.22999999999999</v>
      </c>
    </row>
    <row r="1733" spans="1:16" ht="19.5" hidden="1" customHeight="1">
      <c r="A1733" s="171" t="s">
        <v>3757</v>
      </c>
      <c r="B1733" s="175">
        <v>46109</v>
      </c>
      <c r="C1733" s="171" t="s">
        <v>127</v>
      </c>
      <c r="D1733" s="171" t="s">
        <v>128</v>
      </c>
      <c r="E1733" s="171" t="s">
        <v>41</v>
      </c>
      <c r="F1733" s="171" t="s">
        <v>138</v>
      </c>
      <c r="G1733" s="171" t="s">
        <v>112</v>
      </c>
      <c r="H1733" s="176">
        <v>1</v>
      </c>
      <c r="I1733" s="177">
        <v>2800</v>
      </c>
      <c r="J1733" s="175">
        <v>46108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1197.1600000000001</v>
      </c>
    </row>
    <row r="1734" spans="1:16" ht="19.5" hidden="1" customHeight="1">
      <c r="A1734" s="171" t="s">
        <v>3757</v>
      </c>
      <c r="B1734" s="175">
        <v>46109</v>
      </c>
      <c r="C1734" s="171" t="s">
        <v>127</v>
      </c>
      <c r="D1734" s="171" t="s">
        <v>129</v>
      </c>
      <c r="E1734" s="171" t="s">
        <v>41</v>
      </c>
      <c r="F1734" s="171" t="s">
        <v>138</v>
      </c>
      <c r="G1734" s="171" t="s">
        <v>112</v>
      </c>
      <c r="H1734" s="176">
        <v>1</v>
      </c>
      <c r="I1734" s="177">
        <v>2800</v>
      </c>
      <c r="J1734" s="175">
        <v>46108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11.97</v>
      </c>
    </row>
    <row r="1735" spans="1:16" ht="19.5" hidden="1" customHeight="1">
      <c r="A1735" s="171" t="s">
        <v>3757</v>
      </c>
      <c r="B1735" s="175">
        <v>46109</v>
      </c>
      <c r="C1735" s="171" t="s">
        <v>127</v>
      </c>
      <c r="D1735" s="171" t="s">
        <v>130</v>
      </c>
      <c r="E1735" s="171" t="s">
        <v>41</v>
      </c>
      <c r="F1735" s="171" t="s">
        <v>138</v>
      </c>
      <c r="G1735" s="171" t="s">
        <v>112</v>
      </c>
      <c r="H1735" s="176">
        <v>1</v>
      </c>
      <c r="I1735" s="177">
        <v>2800</v>
      </c>
      <c r="J1735" s="175">
        <v>46108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1590.87</v>
      </c>
    </row>
    <row r="1736" spans="1:16" ht="19.5" hidden="1" customHeight="1">
      <c r="A1736" s="171" t="s">
        <v>3757</v>
      </c>
      <c r="B1736" s="175">
        <v>46109</v>
      </c>
      <c r="C1736" s="171" t="s">
        <v>131</v>
      </c>
      <c r="D1736" s="171" t="s">
        <v>132</v>
      </c>
      <c r="E1736" s="171" t="s">
        <v>41</v>
      </c>
      <c r="F1736" s="171" t="s">
        <v>138</v>
      </c>
      <c r="G1736" s="171" t="s">
        <v>112</v>
      </c>
      <c r="H1736" s="176">
        <v>1</v>
      </c>
      <c r="I1736" s="177">
        <v>2800</v>
      </c>
      <c r="J1736" s="175">
        <v>46108</v>
      </c>
      <c r="K1736" s="171" t="s">
        <v>113</v>
      </c>
      <c r="L1736" s="171" t="s">
        <v>114</v>
      </c>
      <c r="M1736" s="178">
        <v>0.43</v>
      </c>
      <c r="N1736" s="176"/>
      <c r="O1736" s="176"/>
      <c r="P1736" s="179">
        <v>-1204</v>
      </c>
    </row>
    <row r="1737" spans="1:16" ht="19.5" hidden="1" customHeight="1">
      <c r="A1737" s="171" t="s">
        <v>3757</v>
      </c>
      <c r="B1737" s="175">
        <v>46109</v>
      </c>
      <c r="C1737" s="171" t="s">
        <v>2119</v>
      </c>
      <c r="D1737" s="171" t="s">
        <v>116</v>
      </c>
      <c r="E1737" s="171" t="s">
        <v>41</v>
      </c>
      <c r="F1737" s="171" t="s">
        <v>138</v>
      </c>
      <c r="G1737" s="171" t="s">
        <v>112</v>
      </c>
      <c r="H1737" s="176">
        <v>1</v>
      </c>
      <c r="I1737" s="177">
        <v>2800</v>
      </c>
      <c r="J1737" s="175">
        <v>46108</v>
      </c>
      <c r="K1737" s="171" t="s">
        <v>113</v>
      </c>
      <c r="L1737" s="171" t="s">
        <v>114</v>
      </c>
      <c r="M1737" s="178">
        <v>0.43</v>
      </c>
      <c r="N1737" s="176"/>
      <c r="O1737" s="176"/>
      <c r="P1737" s="179">
        <v>-6.38</v>
      </c>
    </row>
    <row r="1738" spans="1:16" ht="19.5" customHeight="1">
      <c r="A1738" s="171" t="s">
        <v>3758</v>
      </c>
      <c r="B1738" s="175">
        <v>46109</v>
      </c>
      <c r="C1738" s="171" t="s">
        <v>1315</v>
      </c>
      <c r="D1738" s="171" t="s">
        <v>508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46105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-5</v>
      </c>
    </row>
    <row r="1739" spans="1:16" ht="19.5" hidden="1" customHeight="1">
      <c r="A1739" s="171" t="s">
        <v>3758</v>
      </c>
      <c r="B1739" s="175">
        <v>46109</v>
      </c>
      <c r="C1739" s="171" t="s">
        <v>2119</v>
      </c>
      <c r="D1739" s="171" t="s">
        <v>510</v>
      </c>
      <c r="E1739" s="171" t="s">
        <v>38</v>
      </c>
      <c r="F1739" s="171" t="s">
        <v>111</v>
      </c>
      <c r="G1739" s="171" t="s">
        <v>112</v>
      </c>
      <c r="H1739" s="176">
        <v>1</v>
      </c>
      <c r="I1739" s="177">
        <v>0</v>
      </c>
      <c r="J1739" s="175">
        <v>46105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-10</v>
      </c>
    </row>
    <row r="1740" spans="1:16" ht="19.5" hidden="1" customHeight="1">
      <c r="A1740" s="171" t="s">
        <v>3757</v>
      </c>
      <c r="B1740" s="175">
        <v>46109</v>
      </c>
      <c r="C1740" s="171" t="s">
        <v>2119</v>
      </c>
      <c r="D1740" s="171" t="s">
        <v>135</v>
      </c>
      <c r="E1740" s="171" t="s">
        <v>41</v>
      </c>
      <c r="F1740" s="171" t="s">
        <v>138</v>
      </c>
      <c r="G1740" s="171" t="s">
        <v>112</v>
      </c>
      <c r="H1740" s="176">
        <v>1</v>
      </c>
      <c r="I1740" s="177">
        <v>0</v>
      </c>
      <c r="J1740" s="175">
        <v>46108</v>
      </c>
      <c r="K1740" s="171" t="s">
        <v>125</v>
      </c>
      <c r="L1740" s="171" t="s">
        <v>125</v>
      </c>
      <c r="M1740" s="178">
        <v>0</v>
      </c>
      <c r="N1740" s="176"/>
      <c r="O1740" s="176"/>
      <c r="P1740" s="179">
        <v>-22.75</v>
      </c>
    </row>
    <row r="1741" spans="1:16" ht="19.5" hidden="1" customHeight="1">
      <c r="A1741" s="171" t="s">
        <v>3759</v>
      </c>
      <c r="B1741" s="175">
        <v>46109</v>
      </c>
      <c r="C1741" s="171" t="s">
        <v>110</v>
      </c>
      <c r="D1741" s="171" t="s">
        <v>24</v>
      </c>
      <c r="E1741" s="171" t="s">
        <v>44</v>
      </c>
      <c r="F1741" s="171" t="s">
        <v>213</v>
      </c>
      <c r="G1741" s="171" t="s">
        <v>214</v>
      </c>
      <c r="H1741" s="176">
        <v>1</v>
      </c>
      <c r="I1741" s="177">
        <v>2500</v>
      </c>
      <c r="J1741" s="175">
        <v>46108</v>
      </c>
      <c r="K1741" s="171" t="s">
        <v>113</v>
      </c>
      <c r="L1741" s="171" t="s">
        <v>114</v>
      </c>
      <c r="M1741" s="178">
        <v>0.43</v>
      </c>
      <c r="N1741" s="176"/>
      <c r="O1741" s="176">
        <v>42</v>
      </c>
      <c r="P1741" s="179">
        <v>-144.68</v>
      </c>
    </row>
    <row r="1742" spans="1:16" ht="19.5" hidden="1" customHeight="1">
      <c r="A1742" s="171" t="s">
        <v>3759</v>
      </c>
      <c r="B1742" s="175">
        <v>46109</v>
      </c>
      <c r="C1742" s="171" t="s">
        <v>127</v>
      </c>
      <c r="D1742" s="171" t="s">
        <v>128</v>
      </c>
      <c r="E1742" s="171" t="s">
        <v>44</v>
      </c>
      <c r="F1742" s="171" t="s">
        <v>213</v>
      </c>
      <c r="G1742" s="171" t="s">
        <v>214</v>
      </c>
      <c r="H1742" s="176">
        <v>1</v>
      </c>
      <c r="I1742" s="177">
        <v>2500</v>
      </c>
      <c r="J1742" s="175">
        <v>46108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1070.3399999999999</v>
      </c>
    </row>
    <row r="1743" spans="1:16" ht="19.5" hidden="1" customHeight="1">
      <c r="A1743" s="171" t="s">
        <v>3759</v>
      </c>
      <c r="B1743" s="175">
        <v>46109</v>
      </c>
      <c r="C1743" s="171" t="s">
        <v>127</v>
      </c>
      <c r="D1743" s="171" t="s">
        <v>129</v>
      </c>
      <c r="E1743" s="171" t="s">
        <v>44</v>
      </c>
      <c r="F1743" s="171" t="s">
        <v>213</v>
      </c>
      <c r="G1743" s="171" t="s">
        <v>214</v>
      </c>
      <c r="H1743" s="176">
        <v>1</v>
      </c>
      <c r="I1743" s="177">
        <v>2500</v>
      </c>
      <c r="J1743" s="175">
        <v>46108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10.7</v>
      </c>
    </row>
    <row r="1744" spans="1:16" ht="19.5" hidden="1" customHeight="1">
      <c r="A1744" s="171" t="s">
        <v>3759</v>
      </c>
      <c r="B1744" s="175">
        <v>46109</v>
      </c>
      <c r="C1744" s="171" t="s">
        <v>127</v>
      </c>
      <c r="D1744" s="171" t="s">
        <v>130</v>
      </c>
      <c r="E1744" s="171" t="s">
        <v>44</v>
      </c>
      <c r="F1744" s="171" t="s">
        <v>213</v>
      </c>
      <c r="G1744" s="171" t="s">
        <v>214</v>
      </c>
      <c r="H1744" s="176">
        <v>1</v>
      </c>
      <c r="I1744" s="177">
        <v>2500</v>
      </c>
      <c r="J1744" s="175">
        <v>46108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1418.96</v>
      </c>
    </row>
    <row r="1745" spans="1:16" ht="19.5" hidden="1" customHeight="1">
      <c r="A1745" s="171" t="s">
        <v>3759</v>
      </c>
      <c r="B1745" s="175">
        <v>46109</v>
      </c>
      <c r="C1745" s="171" t="s">
        <v>131</v>
      </c>
      <c r="D1745" s="171" t="s">
        <v>132</v>
      </c>
      <c r="E1745" s="171" t="s">
        <v>44</v>
      </c>
      <c r="F1745" s="171" t="s">
        <v>213</v>
      </c>
      <c r="G1745" s="171" t="s">
        <v>214</v>
      </c>
      <c r="H1745" s="176">
        <v>1</v>
      </c>
      <c r="I1745" s="177">
        <v>2500</v>
      </c>
      <c r="J1745" s="175">
        <v>46108</v>
      </c>
      <c r="K1745" s="171" t="s">
        <v>113</v>
      </c>
      <c r="L1745" s="171" t="s">
        <v>114</v>
      </c>
      <c r="M1745" s="178">
        <v>0.43</v>
      </c>
      <c r="N1745" s="176"/>
      <c r="O1745" s="176"/>
      <c r="P1745" s="179">
        <v>-1075</v>
      </c>
    </row>
    <row r="1746" spans="1:16" ht="19.5" hidden="1" customHeight="1">
      <c r="A1746" s="171" t="s">
        <v>3759</v>
      </c>
      <c r="B1746" s="175">
        <v>46109</v>
      </c>
      <c r="C1746" s="171" t="s">
        <v>2119</v>
      </c>
      <c r="D1746" s="171" t="s">
        <v>116</v>
      </c>
      <c r="E1746" s="171" t="s">
        <v>44</v>
      </c>
      <c r="F1746" s="171" t="s">
        <v>213</v>
      </c>
      <c r="G1746" s="171" t="s">
        <v>214</v>
      </c>
      <c r="H1746" s="176">
        <v>1</v>
      </c>
      <c r="I1746" s="177">
        <v>2500</v>
      </c>
      <c r="J1746" s="175">
        <v>46108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-4.9000000000000004</v>
      </c>
    </row>
    <row r="1747" spans="1:16" ht="19.5" hidden="1" customHeight="1">
      <c r="A1747" s="171" t="s">
        <v>3760</v>
      </c>
      <c r="B1747" s="175">
        <v>46109</v>
      </c>
      <c r="C1747" s="171" t="s">
        <v>110</v>
      </c>
      <c r="D1747" s="171" t="s">
        <v>24</v>
      </c>
      <c r="E1747" s="171" t="s">
        <v>61</v>
      </c>
      <c r="F1747" s="171" t="s">
        <v>776</v>
      </c>
      <c r="G1747" s="171" t="s">
        <v>177</v>
      </c>
      <c r="H1747" s="176">
        <v>1</v>
      </c>
      <c r="I1747" s="177">
        <v>0</v>
      </c>
      <c r="J1747" s="175">
        <v>46094</v>
      </c>
      <c r="K1747" s="171" t="s">
        <v>113</v>
      </c>
      <c r="L1747" s="171" t="s">
        <v>114</v>
      </c>
      <c r="M1747" s="178">
        <v>0</v>
      </c>
      <c r="N1747" s="176"/>
      <c r="O1747" s="176">
        <v>40</v>
      </c>
      <c r="P1747" s="179">
        <v>-56.94</v>
      </c>
    </row>
    <row r="1748" spans="1:16" ht="19.5" hidden="1" customHeight="1">
      <c r="A1748" s="171" t="s">
        <v>3760</v>
      </c>
      <c r="B1748" s="175">
        <v>46109</v>
      </c>
      <c r="C1748" s="171" t="s">
        <v>2119</v>
      </c>
      <c r="D1748" s="171" t="s">
        <v>116</v>
      </c>
      <c r="E1748" s="171" t="s">
        <v>61</v>
      </c>
      <c r="F1748" s="171" t="s">
        <v>776</v>
      </c>
      <c r="G1748" s="171" t="s">
        <v>177</v>
      </c>
      <c r="H1748" s="176">
        <v>1</v>
      </c>
      <c r="I1748" s="177">
        <v>0</v>
      </c>
      <c r="J1748" s="175">
        <v>46094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-20.52</v>
      </c>
    </row>
    <row r="1749" spans="1:16" ht="19.5" hidden="1" customHeight="1">
      <c r="A1749" s="171" t="s">
        <v>3760</v>
      </c>
      <c r="B1749" s="175">
        <v>46109</v>
      </c>
      <c r="C1749" s="171" t="s">
        <v>110</v>
      </c>
      <c r="D1749" s="171" t="s">
        <v>117</v>
      </c>
      <c r="E1749" s="171" t="s">
        <v>61</v>
      </c>
      <c r="F1749" s="171" t="s">
        <v>776</v>
      </c>
      <c r="G1749" s="171" t="s">
        <v>177</v>
      </c>
      <c r="H1749" s="176">
        <v>1</v>
      </c>
      <c r="I1749" s="177">
        <v>0</v>
      </c>
      <c r="J1749" s="175">
        <v>46094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0</v>
      </c>
    </row>
    <row r="1750" spans="1:16" ht="19.5" hidden="1" customHeight="1">
      <c r="A1750" s="171" t="s">
        <v>3760</v>
      </c>
      <c r="B1750" s="175">
        <v>46109</v>
      </c>
      <c r="C1750" s="171" t="s">
        <v>110</v>
      </c>
      <c r="D1750" s="171" t="s">
        <v>118</v>
      </c>
      <c r="E1750" s="171" t="s">
        <v>61</v>
      </c>
      <c r="F1750" s="171" t="s">
        <v>776</v>
      </c>
      <c r="G1750" s="171" t="s">
        <v>177</v>
      </c>
      <c r="H1750" s="176">
        <v>1</v>
      </c>
      <c r="I1750" s="177">
        <v>0</v>
      </c>
      <c r="J1750" s="175">
        <v>46094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-56.94</v>
      </c>
    </row>
    <row r="1751" spans="1:16" ht="19.5" hidden="1" customHeight="1">
      <c r="A1751" s="171" t="s">
        <v>3760</v>
      </c>
      <c r="B1751" s="175">
        <v>46109</v>
      </c>
      <c r="C1751" s="171" t="s">
        <v>2119</v>
      </c>
      <c r="D1751" s="171" t="s">
        <v>119</v>
      </c>
      <c r="E1751" s="171" t="s">
        <v>61</v>
      </c>
      <c r="F1751" s="171" t="s">
        <v>776</v>
      </c>
      <c r="G1751" s="171" t="s">
        <v>177</v>
      </c>
      <c r="H1751" s="176">
        <v>1</v>
      </c>
      <c r="I1751" s="177">
        <v>0</v>
      </c>
      <c r="J1751" s="175">
        <v>46094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-15</v>
      </c>
    </row>
    <row r="1752" spans="1:16" ht="19.5" hidden="1" customHeight="1">
      <c r="A1752" s="171" t="s">
        <v>3761</v>
      </c>
      <c r="B1752" s="175">
        <v>46109</v>
      </c>
      <c r="C1752" s="171" t="s">
        <v>110</v>
      </c>
      <c r="D1752" s="171" t="s">
        <v>24</v>
      </c>
      <c r="E1752" s="171" t="s">
        <v>44</v>
      </c>
      <c r="F1752" s="171" t="s">
        <v>213</v>
      </c>
      <c r="G1752" s="171" t="s">
        <v>214</v>
      </c>
      <c r="H1752" s="176">
        <v>1</v>
      </c>
      <c r="I1752" s="177">
        <v>2600</v>
      </c>
      <c r="J1752" s="175">
        <v>46107</v>
      </c>
      <c r="K1752" s="171" t="s">
        <v>113</v>
      </c>
      <c r="L1752" s="171" t="s">
        <v>114</v>
      </c>
      <c r="M1752" s="178">
        <v>0.43</v>
      </c>
      <c r="N1752" s="176"/>
      <c r="O1752" s="176">
        <v>42</v>
      </c>
      <c r="P1752" s="179">
        <v>-147.53</v>
      </c>
    </row>
    <row r="1753" spans="1:16" ht="19.5" hidden="1" customHeight="1">
      <c r="A1753" s="171" t="s">
        <v>3761</v>
      </c>
      <c r="B1753" s="175">
        <v>46109</v>
      </c>
      <c r="C1753" s="171" t="s">
        <v>127</v>
      </c>
      <c r="D1753" s="171" t="s">
        <v>128</v>
      </c>
      <c r="E1753" s="171" t="s">
        <v>44</v>
      </c>
      <c r="F1753" s="171" t="s">
        <v>213</v>
      </c>
      <c r="G1753" s="171" t="s">
        <v>214</v>
      </c>
      <c r="H1753" s="176">
        <v>1</v>
      </c>
      <c r="I1753" s="177">
        <v>2600</v>
      </c>
      <c r="J1753" s="175">
        <v>46107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1154.29</v>
      </c>
    </row>
    <row r="1754" spans="1:16" ht="19.5" hidden="1" customHeight="1">
      <c r="A1754" s="171" t="s">
        <v>3761</v>
      </c>
      <c r="B1754" s="175">
        <v>46109</v>
      </c>
      <c r="C1754" s="171" t="s">
        <v>127</v>
      </c>
      <c r="D1754" s="171" t="s">
        <v>129</v>
      </c>
      <c r="E1754" s="171" t="s">
        <v>44</v>
      </c>
      <c r="F1754" s="171" t="s">
        <v>213</v>
      </c>
      <c r="G1754" s="171" t="s">
        <v>214</v>
      </c>
      <c r="H1754" s="176">
        <v>1</v>
      </c>
      <c r="I1754" s="177">
        <v>2600</v>
      </c>
      <c r="J1754" s="175">
        <v>46107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11.54</v>
      </c>
    </row>
    <row r="1755" spans="1:16" ht="19.5" hidden="1" customHeight="1">
      <c r="A1755" s="171" t="s">
        <v>3761</v>
      </c>
      <c r="B1755" s="175">
        <v>46109</v>
      </c>
      <c r="C1755" s="171" t="s">
        <v>127</v>
      </c>
      <c r="D1755" s="171" t="s">
        <v>130</v>
      </c>
      <c r="E1755" s="171" t="s">
        <v>44</v>
      </c>
      <c r="F1755" s="171" t="s">
        <v>213</v>
      </c>
      <c r="G1755" s="171" t="s">
        <v>214</v>
      </c>
      <c r="H1755" s="176">
        <v>1</v>
      </c>
      <c r="I1755" s="177">
        <v>2600</v>
      </c>
      <c r="J1755" s="175">
        <v>46107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1434.17</v>
      </c>
    </row>
    <row r="1756" spans="1:16" ht="19.5" hidden="1" customHeight="1">
      <c r="A1756" s="171" t="s">
        <v>3761</v>
      </c>
      <c r="B1756" s="175">
        <v>46109</v>
      </c>
      <c r="C1756" s="171" t="s">
        <v>131</v>
      </c>
      <c r="D1756" s="171" t="s">
        <v>132</v>
      </c>
      <c r="E1756" s="171" t="s">
        <v>44</v>
      </c>
      <c r="F1756" s="171" t="s">
        <v>213</v>
      </c>
      <c r="G1756" s="171" t="s">
        <v>214</v>
      </c>
      <c r="H1756" s="176">
        <v>1</v>
      </c>
      <c r="I1756" s="177">
        <v>2600</v>
      </c>
      <c r="J1756" s="175">
        <v>46107</v>
      </c>
      <c r="K1756" s="171" t="s">
        <v>113</v>
      </c>
      <c r="L1756" s="171" t="s">
        <v>114</v>
      </c>
      <c r="M1756" s="178">
        <v>0.43</v>
      </c>
      <c r="N1756" s="176"/>
      <c r="O1756" s="176"/>
      <c r="P1756" s="179">
        <v>-1118</v>
      </c>
    </row>
    <row r="1757" spans="1:16" ht="19.5" hidden="1" customHeight="1">
      <c r="A1757" s="171" t="s">
        <v>3761</v>
      </c>
      <c r="B1757" s="175">
        <v>46109</v>
      </c>
      <c r="C1757" s="171" t="s">
        <v>2119</v>
      </c>
      <c r="D1757" s="171" t="s">
        <v>116</v>
      </c>
      <c r="E1757" s="171" t="s">
        <v>44</v>
      </c>
      <c r="F1757" s="171" t="s">
        <v>213</v>
      </c>
      <c r="G1757" s="171" t="s">
        <v>214</v>
      </c>
      <c r="H1757" s="176">
        <v>1</v>
      </c>
      <c r="I1757" s="177">
        <v>2600</v>
      </c>
      <c r="J1757" s="175">
        <v>46107</v>
      </c>
      <c r="K1757" s="171" t="s">
        <v>113</v>
      </c>
      <c r="L1757" s="171" t="s">
        <v>114</v>
      </c>
      <c r="M1757" s="178">
        <v>0.43</v>
      </c>
      <c r="N1757" s="176"/>
      <c r="O1757" s="176"/>
      <c r="P1757" s="179">
        <v>-4.9400000000000004</v>
      </c>
    </row>
    <row r="1758" spans="1:16" ht="19.5" hidden="1" customHeight="1">
      <c r="A1758" s="171" t="s">
        <v>3762</v>
      </c>
      <c r="B1758" s="175">
        <v>46109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2900</v>
      </c>
      <c r="J1758" s="175">
        <v>46107</v>
      </c>
      <c r="K1758" s="171" t="s">
        <v>113</v>
      </c>
      <c r="L1758" s="171" t="s">
        <v>114</v>
      </c>
      <c r="M1758" s="178">
        <v>0.43</v>
      </c>
      <c r="N1758" s="176"/>
      <c r="O1758" s="176">
        <v>42</v>
      </c>
      <c r="P1758" s="179">
        <v>-156.08000000000001</v>
      </c>
    </row>
    <row r="1759" spans="1:16" ht="19.5" hidden="1" customHeight="1">
      <c r="A1759" s="171" t="s">
        <v>3762</v>
      </c>
      <c r="B1759" s="175">
        <v>46109</v>
      </c>
      <c r="C1759" s="171" t="s">
        <v>127</v>
      </c>
      <c r="D1759" s="171" t="s">
        <v>128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2900</v>
      </c>
      <c r="J1759" s="175">
        <v>46107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1329.52</v>
      </c>
    </row>
    <row r="1760" spans="1:16" ht="19.5" hidden="1" customHeight="1">
      <c r="A1760" s="171" t="s">
        <v>3762</v>
      </c>
      <c r="B1760" s="175">
        <v>46109</v>
      </c>
      <c r="C1760" s="171" t="s">
        <v>127</v>
      </c>
      <c r="D1760" s="171" t="s">
        <v>129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2900</v>
      </c>
      <c r="J1760" s="175">
        <v>46107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13.3</v>
      </c>
    </row>
    <row r="1761" spans="1:16" ht="19.5" hidden="1" customHeight="1">
      <c r="A1761" s="171" t="s">
        <v>3762</v>
      </c>
      <c r="B1761" s="175">
        <v>46109</v>
      </c>
      <c r="C1761" s="171" t="s">
        <v>127</v>
      </c>
      <c r="D1761" s="171" t="s">
        <v>130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2900</v>
      </c>
      <c r="J1761" s="175">
        <v>46107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1557.18</v>
      </c>
    </row>
    <row r="1762" spans="1:16" ht="19.5" hidden="1" customHeight="1">
      <c r="A1762" s="171" t="s">
        <v>3762</v>
      </c>
      <c r="B1762" s="175">
        <v>46109</v>
      </c>
      <c r="C1762" s="171" t="s">
        <v>131</v>
      </c>
      <c r="D1762" s="171" t="s">
        <v>132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2900</v>
      </c>
      <c r="J1762" s="175">
        <v>46107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-1247</v>
      </c>
    </row>
    <row r="1763" spans="1:16" ht="19.5" hidden="1" customHeight="1">
      <c r="A1763" s="171" t="s">
        <v>3762</v>
      </c>
      <c r="B1763" s="175">
        <v>46109</v>
      </c>
      <c r="C1763" s="171" t="s">
        <v>2119</v>
      </c>
      <c r="D1763" s="171" t="s">
        <v>116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2900</v>
      </c>
      <c r="J1763" s="175">
        <v>46107</v>
      </c>
      <c r="K1763" s="171" t="s">
        <v>113</v>
      </c>
      <c r="L1763" s="171" t="s">
        <v>114</v>
      </c>
      <c r="M1763" s="178">
        <v>0.43</v>
      </c>
      <c r="N1763" s="176"/>
      <c r="O1763" s="176"/>
      <c r="P1763" s="179">
        <v>-18.579999999999998</v>
      </c>
    </row>
    <row r="1764" spans="1:16" ht="19.5" hidden="1" customHeight="1">
      <c r="A1764" s="171" t="s">
        <v>3763</v>
      </c>
      <c r="B1764" s="175">
        <v>46109</v>
      </c>
      <c r="C1764" s="171" t="s">
        <v>110</v>
      </c>
      <c r="D1764" s="171" t="s">
        <v>24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2900</v>
      </c>
      <c r="J1764" s="175">
        <v>46108</v>
      </c>
      <c r="K1764" s="171" t="s">
        <v>113</v>
      </c>
      <c r="L1764" s="171" t="s">
        <v>114</v>
      </c>
      <c r="M1764" s="178">
        <v>0.43</v>
      </c>
      <c r="N1764" s="176"/>
      <c r="O1764" s="176">
        <v>42</v>
      </c>
      <c r="P1764" s="179">
        <v>-156.08000000000001</v>
      </c>
    </row>
    <row r="1765" spans="1:16" ht="19.5" hidden="1" customHeight="1">
      <c r="A1765" s="171" t="s">
        <v>3763</v>
      </c>
      <c r="B1765" s="175">
        <v>46109</v>
      </c>
      <c r="C1765" s="171" t="s">
        <v>127</v>
      </c>
      <c r="D1765" s="171" t="s">
        <v>128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2900</v>
      </c>
      <c r="J1765" s="175">
        <v>46108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1357.35</v>
      </c>
    </row>
    <row r="1766" spans="1:16" ht="19.5" hidden="1" customHeight="1">
      <c r="A1766" s="171" t="s">
        <v>3763</v>
      </c>
      <c r="B1766" s="175">
        <v>46109</v>
      </c>
      <c r="C1766" s="171" t="s">
        <v>127</v>
      </c>
      <c r="D1766" s="171" t="s">
        <v>129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2900</v>
      </c>
      <c r="J1766" s="175">
        <v>46108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13.57</v>
      </c>
    </row>
    <row r="1767" spans="1:16" ht="19.5" hidden="1" customHeight="1">
      <c r="A1767" s="171" t="s">
        <v>3763</v>
      </c>
      <c r="B1767" s="175">
        <v>46109</v>
      </c>
      <c r="C1767" s="171" t="s">
        <v>127</v>
      </c>
      <c r="D1767" s="171" t="s">
        <v>130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2900</v>
      </c>
      <c r="J1767" s="175">
        <v>46108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1529.08</v>
      </c>
    </row>
    <row r="1768" spans="1:16" ht="19.5" hidden="1" customHeight="1">
      <c r="A1768" s="171" t="s">
        <v>3763</v>
      </c>
      <c r="B1768" s="175">
        <v>46109</v>
      </c>
      <c r="C1768" s="171" t="s">
        <v>131</v>
      </c>
      <c r="D1768" s="171" t="s">
        <v>132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2900</v>
      </c>
      <c r="J1768" s="175">
        <v>46108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-1247</v>
      </c>
    </row>
    <row r="1769" spans="1:16" ht="19.5" hidden="1" customHeight="1">
      <c r="A1769" s="171" t="s">
        <v>3763</v>
      </c>
      <c r="B1769" s="175">
        <v>46109</v>
      </c>
      <c r="C1769" s="171" t="s">
        <v>2119</v>
      </c>
      <c r="D1769" s="171" t="s">
        <v>116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2900</v>
      </c>
      <c r="J1769" s="175">
        <v>46108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-8.81</v>
      </c>
    </row>
    <row r="1770" spans="1:16" ht="19.5" hidden="1" customHeight="1">
      <c r="A1770" s="171" t="s">
        <v>3764</v>
      </c>
      <c r="B1770" s="175">
        <v>46109</v>
      </c>
      <c r="C1770" s="171" t="s">
        <v>2119</v>
      </c>
      <c r="D1770" s="171" t="s">
        <v>135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0</v>
      </c>
      <c r="J1770" s="175">
        <v>46109</v>
      </c>
      <c r="K1770" s="171" t="s">
        <v>125</v>
      </c>
      <c r="L1770" s="171" t="s">
        <v>125</v>
      </c>
      <c r="M1770" s="178">
        <v>0</v>
      </c>
      <c r="N1770" s="176"/>
      <c r="O1770" s="176"/>
      <c r="P1770" s="179">
        <v>-15.41</v>
      </c>
    </row>
    <row r="1771" spans="1:16" ht="19.5" hidden="1" customHeight="1">
      <c r="A1771" s="171" t="s">
        <v>3765</v>
      </c>
      <c r="B1771" s="175">
        <v>46109</v>
      </c>
      <c r="C1771" s="171" t="s">
        <v>2119</v>
      </c>
      <c r="D1771" s="171" t="s">
        <v>135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0</v>
      </c>
      <c r="J1771" s="175">
        <v>46109</v>
      </c>
      <c r="K1771" s="171" t="s">
        <v>125</v>
      </c>
      <c r="L1771" s="171" t="s">
        <v>125</v>
      </c>
      <c r="M1771" s="178">
        <v>0</v>
      </c>
      <c r="N1771" s="176"/>
      <c r="O1771" s="176"/>
      <c r="P1771" s="179">
        <v>-24.68</v>
      </c>
    </row>
    <row r="1772" spans="1:16" ht="19.5" hidden="1" customHeight="1">
      <c r="A1772" s="171" t="s">
        <v>3766</v>
      </c>
      <c r="B1772" s="175">
        <v>46109</v>
      </c>
      <c r="C1772" s="171" t="s">
        <v>110</v>
      </c>
      <c r="D1772" s="171" t="s">
        <v>24</v>
      </c>
      <c r="E1772" s="171" t="s">
        <v>41</v>
      </c>
      <c r="F1772" s="171" t="s">
        <v>138</v>
      </c>
      <c r="G1772" s="171" t="s">
        <v>112</v>
      </c>
      <c r="H1772" s="176">
        <v>1</v>
      </c>
      <c r="I1772" s="177">
        <v>2650</v>
      </c>
      <c r="J1772" s="175">
        <v>46100</v>
      </c>
      <c r="K1772" s="171" t="s">
        <v>113</v>
      </c>
      <c r="L1772" s="171" t="s">
        <v>114</v>
      </c>
      <c r="M1772" s="178">
        <v>0.43</v>
      </c>
      <c r="N1772" s="176"/>
      <c r="O1772" s="176">
        <v>40</v>
      </c>
      <c r="P1772" s="179">
        <v>-138.19999999999999</v>
      </c>
    </row>
    <row r="1773" spans="1:16" ht="19.5" hidden="1" customHeight="1">
      <c r="A1773" s="171" t="s">
        <v>3766</v>
      </c>
      <c r="B1773" s="175">
        <v>46109</v>
      </c>
      <c r="C1773" s="171" t="s">
        <v>127</v>
      </c>
      <c r="D1773" s="171" t="s">
        <v>128</v>
      </c>
      <c r="E1773" s="171" t="s">
        <v>41</v>
      </c>
      <c r="F1773" s="171" t="s">
        <v>138</v>
      </c>
      <c r="G1773" s="171" t="s">
        <v>112</v>
      </c>
      <c r="H1773" s="176">
        <v>1</v>
      </c>
      <c r="I1773" s="177">
        <v>2650</v>
      </c>
      <c r="J1773" s="175">
        <v>46100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1355.45</v>
      </c>
    </row>
    <row r="1774" spans="1:16" ht="19.5" hidden="1" customHeight="1">
      <c r="A1774" s="171" t="s">
        <v>3766</v>
      </c>
      <c r="B1774" s="175">
        <v>46109</v>
      </c>
      <c r="C1774" s="171" t="s">
        <v>127</v>
      </c>
      <c r="D1774" s="171" t="s">
        <v>129</v>
      </c>
      <c r="E1774" s="171" t="s">
        <v>41</v>
      </c>
      <c r="F1774" s="171" t="s">
        <v>138</v>
      </c>
      <c r="G1774" s="171" t="s">
        <v>112</v>
      </c>
      <c r="H1774" s="176">
        <v>1</v>
      </c>
      <c r="I1774" s="177">
        <v>2650</v>
      </c>
      <c r="J1774" s="175">
        <v>46100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13.55</v>
      </c>
    </row>
    <row r="1775" spans="1:16" ht="19.5" hidden="1" customHeight="1">
      <c r="A1775" s="171" t="s">
        <v>3766</v>
      </c>
      <c r="B1775" s="175">
        <v>46109</v>
      </c>
      <c r="C1775" s="171" t="s">
        <v>127</v>
      </c>
      <c r="D1775" s="171" t="s">
        <v>130</v>
      </c>
      <c r="E1775" s="171" t="s">
        <v>41</v>
      </c>
      <c r="F1775" s="171" t="s">
        <v>138</v>
      </c>
      <c r="G1775" s="171" t="s">
        <v>112</v>
      </c>
      <c r="H1775" s="176">
        <v>1</v>
      </c>
      <c r="I1775" s="177">
        <v>2650</v>
      </c>
      <c r="J1775" s="175">
        <v>46100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1281</v>
      </c>
    </row>
    <row r="1776" spans="1:16" ht="19.5" hidden="1" customHeight="1">
      <c r="A1776" s="171" t="s">
        <v>3766</v>
      </c>
      <c r="B1776" s="175">
        <v>46109</v>
      </c>
      <c r="C1776" s="171" t="s">
        <v>131</v>
      </c>
      <c r="D1776" s="171" t="s">
        <v>132</v>
      </c>
      <c r="E1776" s="171" t="s">
        <v>41</v>
      </c>
      <c r="F1776" s="171" t="s">
        <v>138</v>
      </c>
      <c r="G1776" s="171" t="s">
        <v>112</v>
      </c>
      <c r="H1776" s="176">
        <v>1</v>
      </c>
      <c r="I1776" s="177">
        <v>2650</v>
      </c>
      <c r="J1776" s="175">
        <v>46100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-1139.5</v>
      </c>
    </row>
    <row r="1777" spans="1:16" ht="19.5" hidden="1" customHeight="1">
      <c r="A1777" s="171" t="s">
        <v>3766</v>
      </c>
      <c r="B1777" s="175">
        <v>46109</v>
      </c>
      <c r="C1777" s="171" t="s">
        <v>2119</v>
      </c>
      <c r="D1777" s="171" t="s">
        <v>116</v>
      </c>
      <c r="E1777" s="171" t="s">
        <v>41</v>
      </c>
      <c r="F1777" s="171" t="s">
        <v>138</v>
      </c>
      <c r="G1777" s="171" t="s">
        <v>112</v>
      </c>
      <c r="H1777" s="176">
        <v>1</v>
      </c>
      <c r="I1777" s="177">
        <v>2650</v>
      </c>
      <c r="J1777" s="175">
        <v>46100</v>
      </c>
      <c r="K1777" s="171" t="s">
        <v>113</v>
      </c>
      <c r="L1777" s="171" t="s">
        <v>114</v>
      </c>
      <c r="M1777" s="178">
        <v>0.43</v>
      </c>
      <c r="N1777" s="176"/>
      <c r="O1777" s="176"/>
      <c r="P1777" s="179">
        <v>-6.91</v>
      </c>
    </row>
    <row r="1778" spans="1:16" ht="19.5" hidden="1" customHeight="1">
      <c r="A1778" s="171" t="s">
        <v>3766</v>
      </c>
      <c r="B1778" s="175">
        <v>46109</v>
      </c>
      <c r="C1778" s="171" t="s">
        <v>2119</v>
      </c>
      <c r="D1778" s="171" t="s">
        <v>135</v>
      </c>
      <c r="E1778" s="171" t="s">
        <v>41</v>
      </c>
      <c r="F1778" s="171" t="s">
        <v>138</v>
      </c>
      <c r="G1778" s="171" t="s">
        <v>112</v>
      </c>
      <c r="H1778" s="176">
        <v>1</v>
      </c>
      <c r="I1778" s="177">
        <v>0</v>
      </c>
      <c r="J1778" s="175">
        <v>46100</v>
      </c>
      <c r="K1778" s="171" t="s">
        <v>125</v>
      </c>
      <c r="L1778" s="171" t="s">
        <v>125</v>
      </c>
      <c r="M1778" s="178">
        <v>0</v>
      </c>
      <c r="N1778" s="176"/>
      <c r="O1778" s="176"/>
      <c r="P1778" s="179">
        <v>-25.75</v>
      </c>
    </row>
    <row r="1779" spans="1:16" ht="19.5" hidden="1" customHeight="1">
      <c r="A1779" s="171" t="s">
        <v>3542</v>
      </c>
      <c r="B1779" s="175">
        <v>46109</v>
      </c>
      <c r="C1779" s="171" t="s">
        <v>110</v>
      </c>
      <c r="D1779" s="171" t="s">
        <v>117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0</v>
      </c>
      <c r="J1779" s="175">
        <v>46099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0</v>
      </c>
    </row>
    <row r="1780" spans="1:16" ht="19.5" hidden="1" customHeight="1">
      <c r="A1780" s="171" t="s">
        <v>3542</v>
      </c>
      <c r="B1780" s="175">
        <v>46109</v>
      </c>
      <c r="C1780" s="171" t="s">
        <v>110</v>
      </c>
      <c r="D1780" s="171" t="s">
        <v>118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0</v>
      </c>
      <c r="J1780" s="175">
        <v>46099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-46.77</v>
      </c>
    </row>
    <row r="1781" spans="1:16" ht="19.5" hidden="1" customHeight="1">
      <c r="A1781" s="171" t="s">
        <v>3542</v>
      </c>
      <c r="B1781" s="175">
        <v>46109</v>
      </c>
      <c r="C1781" s="171" t="s">
        <v>2119</v>
      </c>
      <c r="D1781" s="171" t="s">
        <v>119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46099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-15</v>
      </c>
    </row>
    <row r="1782" spans="1:16" ht="19.5" hidden="1" customHeight="1">
      <c r="A1782" s="171" t="s">
        <v>3542</v>
      </c>
      <c r="B1782" s="175">
        <v>46109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0</v>
      </c>
      <c r="J1782" s="175">
        <v>46099</v>
      </c>
      <c r="K1782" s="171" t="s">
        <v>113</v>
      </c>
      <c r="L1782" s="171" t="s">
        <v>114</v>
      </c>
      <c r="M1782" s="178">
        <v>0</v>
      </c>
      <c r="N1782" s="176"/>
      <c r="O1782" s="176">
        <v>40</v>
      </c>
      <c r="P1782" s="179">
        <v>-46.77</v>
      </c>
    </row>
    <row r="1783" spans="1:16" ht="19.5" hidden="1" customHeight="1">
      <c r="A1783" s="171" t="s">
        <v>3542</v>
      </c>
      <c r="B1783" s="175">
        <v>46109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0</v>
      </c>
      <c r="J1783" s="175">
        <v>46099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-5.14</v>
      </c>
    </row>
    <row r="1784" spans="1:16" ht="19.5" hidden="1" customHeight="1">
      <c r="A1784" s="171" t="s">
        <v>3767</v>
      </c>
      <c r="B1784" s="175">
        <v>46109</v>
      </c>
      <c r="C1784" s="171" t="s">
        <v>110</v>
      </c>
      <c r="D1784" s="171" t="s">
        <v>24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46105</v>
      </c>
      <c r="K1784" s="171" t="s">
        <v>113</v>
      </c>
      <c r="L1784" s="171" t="s">
        <v>114</v>
      </c>
      <c r="M1784" s="178">
        <v>0</v>
      </c>
      <c r="N1784" s="176"/>
      <c r="O1784" s="176">
        <v>41</v>
      </c>
      <c r="P1784" s="179">
        <v>-46.77</v>
      </c>
    </row>
    <row r="1785" spans="1:16" ht="19.5" hidden="1" customHeight="1">
      <c r="A1785" s="171" t="s">
        <v>3767</v>
      </c>
      <c r="B1785" s="175">
        <v>46109</v>
      </c>
      <c r="C1785" s="171" t="s">
        <v>2119</v>
      </c>
      <c r="D1785" s="171" t="s">
        <v>116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46105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-6.95</v>
      </c>
    </row>
    <row r="1786" spans="1:16" ht="19.5" hidden="1" customHeight="1">
      <c r="A1786" s="171" t="s">
        <v>3767</v>
      </c>
      <c r="B1786" s="175">
        <v>46109</v>
      </c>
      <c r="C1786" s="171" t="s">
        <v>110</v>
      </c>
      <c r="D1786" s="171" t="s">
        <v>117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46105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3767</v>
      </c>
      <c r="B1787" s="175">
        <v>46109</v>
      </c>
      <c r="C1787" s="171" t="s">
        <v>110</v>
      </c>
      <c r="D1787" s="171" t="s">
        <v>118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46105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-46.77</v>
      </c>
    </row>
    <row r="1788" spans="1:16" ht="19.5" hidden="1" customHeight="1">
      <c r="A1788" s="171" t="s">
        <v>3768</v>
      </c>
      <c r="B1788" s="175">
        <v>46109</v>
      </c>
      <c r="C1788" s="171" t="s">
        <v>110</v>
      </c>
      <c r="D1788" s="171" t="s">
        <v>117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46105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0</v>
      </c>
    </row>
    <row r="1789" spans="1:16" ht="19.5" hidden="1" customHeight="1">
      <c r="A1789" s="171" t="s">
        <v>3768</v>
      </c>
      <c r="B1789" s="175">
        <v>46109</v>
      </c>
      <c r="C1789" s="171" t="s">
        <v>110</v>
      </c>
      <c r="D1789" s="171" t="s">
        <v>118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0</v>
      </c>
      <c r="J1789" s="175">
        <v>46105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-46.77</v>
      </c>
    </row>
    <row r="1790" spans="1:16" ht="19.5" hidden="1" customHeight="1">
      <c r="A1790" s="171" t="s">
        <v>3768</v>
      </c>
      <c r="B1790" s="175">
        <v>46109</v>
      </c>
      <c r="C1790" s="171" t="s">
        <v>2119</v>
      </c>
      <c r="D1790" s="171" t="s">
        <v>119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0</v>
      </c>
      <c r="J1790" s="175">
        <v>46105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-15</v>
      </c>
    </row>
    <row r="1791" spans="1:16" ht="19.5" hidden="1" customHeight="1">
      <c r="A1791" s="171" t="s">
        <v>3768</v>
      </c>
      <c r="B1791" s="175">
        <v>46109</v>
      </c>
      <c r="C1791" s="171" t="s">
        <v>110</v>
      </c>
      <c r="D1791" s="171" t="s">
        <v>24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0</v>
      </c>
      <c r="J1791" s="175">
        <v>46105</v>
      </c>
      <c r="K1791" s="171" t="s">
        <v>113</v>
      </c>
      <c r="L1791" s="171" t="s">
        <v>114</v>
      </c>
      <c r="M1791" s="178">
        <v>0</v>
      </c>
      <c r="N1791" s="176"/>
      <c r="O1791" s="176">
        <v>41</v>
      </c>
      <c r="P1791" s="179">
        <v>-46.77</v>
      </c>
    </row>
    <row r="1792" spans="1:16" ht="19.5" hidden="1" customHeight="1">
      <c r="A1792" s="171" t="s">
        <v>3768</v>
      </c>
      <c r="B1792" s="175">
        <v>46109</v>
      </c>
      <c r="C1792" s="171" t="s">
        <v>2119</v>
      </c>
      <c r="D1792" s="171" t="s">
        <v>116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0</v>
      </c>
      <c r="J1792" s="175">
        <v>46105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-5.84</v>
      </c>
    </row>
    <row r="1793" spans="1:16" ht="19.5" hidden="1" customHeight="1">
      <c r="A1793" s="171" t="s">
        <v>125</v>
      </c>
      <c r="B1793" s="175">
        <v>46109</v>
      </c>
      <c r="C1793" s="171" t="s">
        <v>151</v>
      </c>
      <c r="D1793" s="171" t="s">
        <v>746</v>
      </c>
      <c r="E1793" s="171" t="s">
        <v>125</v>
      </c>
      <c r="F1793" s="171" t="s">
        <v>125</v>
      </c>
      <c r="G1793" s="171" t="s">
        <v>125</v>
      </c>
      <c r="H1793" s="176">
        <v>0</v>
      </c>
      <c r="I1793" s="177">
        <v>0</v>
      </c>
      <c r="J1793" s="175">
        <v>46109</v>
      </c>
      <c r="K1793" s="171" t="s">
        <v>125</v>
      </c>
      <c r="L1793" s="171" t="s">
        <v>125</v>
      </c>
      <c r="M1793" s="178">
        <v>0</v>
      </c>
      <c r="N1793" s="176"/>
      <c r="O1793" s="176"/>
      <c r="P1793" s="179">
        <v>-219.6</v>
      </c>
    </row>
    <row r="1794" spans="1:16" ht="19.5" hidden="1" customHeight="1">
      <c r="A1794" s="171" t="s">
        <v>3607</v>
      </c>
      <c r="B1794" s="175">
        <v>46109</v>
      </c>
      <c r="C1794" s="171" t="s">
        <v>151</v>
      </c>
      <c r="D1794" s="171" t="s">
        <v>152</v>
      </c>
      <c r="E1794" s="171" t="s">
        <v>125</v>
      </c>
      <c r="F1794" s="171" t="s">
        <v>125</v>
      </c>
      <c r="G1794" s="171" t="s">
        <v>125</v>
      </c>
      <c r="H1794" s="176">
        <v>0</v>
      </c>
      <c r="I1794" s="177">
        <v>0</v>
      </c>
      <c r="J1794" s="175">
        <v>46109</v>
      </c>
      <c r="K1794" s="171" t="s">
        <v>125</v>
      </c>
      <c r="L1794" s="171" t="s">
        <v>125</v>
      </c>
      <c r="M1794" s="178">
        <v>0</v>
      </c>
      <c r="N1794" s="176"/>
      <c r="O1794" s="176"/>
      <c r="P1794" s="179">
        <v>-290.63</v>
      </c>
    </row>
    <row r="1795" spans="1:16" ht="19.5" hidden="1" customHeight="1">
      <c r="A1795" s="171" t="s">
        <v>3610</v>
      </c>
      <c r="B1795" s="175">
        <v>46109</v>
      </c>
      <c r="C1795" s="171" t="s">
        <v>151</v>
      </c>
      <c r="D1795" s="171" t="s">
        <v>152</v>
      </c>
      <c r="E1795" s="171" t="s">
        <v>125</v>
      </c>
      <c r="F1795" s="171" t="s">
        <v>125</v>
      </c>
      <c r="G1795" s="171" t="s">
        <v>125</v>
      </c>
      <c r="H1795" s="176">
        <v>0</v>
      </c>
      <c r="I1795" s="177">
        <v>0</v>
      </c>
      <c r="J1795" s="175">
        <v>46109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-293.52999999999997</v>
      </c>
    </row>
    <row r="1796" spans="1:16" ht="19.5" hidden="1" customHeight="1">
      <c r="A1796" s="171" t="s">
        <v>3608</v>
      </c>
      <c r="B1796" s="175">
        <v>46109</v>
      </c>
      <c r="C1796" s="171" t="s">
        <v>151</v>
      </c>
      <c r="D1796" s="171" t="s">
        <v>152</v>
      </c>
      <c r="E1796" s="171" t="s">
        <v>125</v>
      </c>
      <c r="F1796" s="171" t="s">
        <v>125</v>
      </c>
      <c r="G1796" s="171" t="s">
        <v>125</v>
      </c>
      <c r="H1796" s="176">
        <v>0</v>
      </c>
      <c r="I1796" s="177">
        <v>0</v>
      </c>
      <c r="J1796" s="175">
        <v>46109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-291.08</v>
      </c>
    </row>
    <row r="1797" spans="1:16" ht="19.5" hidden="1" customHeight="1">
      <c r="A1797" s="171" t="s">
        <v>3609</v>
      </c>
      <c r="B1797" s="175">
        <v>46109</v>
      </c>
      <c r="C1797" s="171" t="s">
        <v>151</v>
      </c>
      <c r="D1797" s="171" t="s">
        <v>152</v>
      </c>
      <c r="E1797" s="171" t="s">
        <v>125</v>
      </c>
      <c r="F1797" s="171" t="s">
        <v>125</v>
      </c>
      <c r="G1797" s="171" t="s">
        <v>125</v>
      </c>
      <c r="H1797" s="176">
        <v>0</v>
      </c>
      <c r="I1797" s="177">
        <v>0</v>
      </c>
      <c r="J1797" s="175">
        <v>46109</v>
      </c>
      <c r="K1797" s="171" t="s">
        <v>125</v>
      </c>
      <c r="L1797" s="171" t="s">
        <v>125</v>
      </c>
      <c r="M1797" s="178">
        <v>0</v>
      </c>
      <c r="N1797" s="176"/>
      <c r="O1797" s="176"/>
      <c r="P1797" s="179">
        <v>-292.77999999999997</v>
      </c>
    </row>
    <row r="1798" spans="1:16" ht="19.5" hidden="1" customHeight="1">
      <c r="A1798" s="171" t="s">
        <v>3488</v>
      </c>
      <c r="B1798" s="175">
        <v>46109</v>
      </c>
      <c r="C1798" s="171" t="s">
        <v>151</v>
      </c>
      <c r="D1798" s="171" t="s">
        <v>152</v>
      </c>
      <c r="E1798" s="171" t="s">
        <v>125</v>
      </c>
      <c r="F1798" s="171" t="s">
        <v>125</v>
      </c>
      <c r="G1798" s="171" t="s">
        <v>125</v>
      </c>
      <c r="H1798" s="176">
        <v>0</v>
      </c>
      <c r="I1798" s="177">
        <v>0</v>
      </c>
      <c r="J1798" s="175">
        <v>46109</v>
      </c>
      <c r="K1798" s="171" t="s">
        <v>125</v>
      </c>
      <c r="L1798" s="171" t="s">
        <v>125</v>
      </c>
      <c r="M1798" s="178">
        <v>0</v>
      </c>
      <c r="N1798" s="176"/>
      <c r="O1798" s="176"/>
      <c r="P1798" s="179">
        <v>-292.49</v>
      </c>
    </row>
    <row r="1799" spans="1:16" ht="19.5" hidden="1" customHeight="1">
      <c r="A1799" s="171" t="s">
        <v>1547</v>
      </c>
      <c r="B1799" s="175">
        <v>46109</v>
      </c>
      <c r="C1799" s="171" t="s">
        <v>151</v>
      </c>
      <c r="D1799" s="171" t="s">
        <v>152</v>
      </c>
      <c r="E1799" s="171" t="s">
        <v>125</v>
      </c>
      <c r="F1799" s="171" t="s">
        <v>125</v>
      </c>
      <c r="G1799" s="171" t="s">
        <v>125</v>
      </c>
      <c r="H1799" s="176">
        <v>0</v>
      </c>
      <c r="I1799" s="177">
        <v>0</v>
      </c>
      <c r="J1799" s="175">
        <v>46109</v>
      </c>
      <c r="K1799" s="171" t="s">
        <v>125</v>
      </c>
      <c r="L1799" s="171" t="s">
        <v>125</v>
      </c>
      <c r="M1799" s="178">
        <v>0</v>
      </c>
      <c r="N1799" s="176"/>
      <c r="O1799" s="176"/>
      <c r="P1799" s="179">
        <v>-860.72</v>
      </c>
    </row>
    <row r="1800" spans="1:16" ht="19.5" hidden="1" customHeight="1">
      <c r="A1800" s="171" t="s">
        <v>150</v>
      </c>
      <c r="B1800" s="175">
        <v>46109</v>
      </c>
      <c r="C1800" s="171" t="s">
        <v>151</v>
      </c>
      <c r="D1800" s="171" t="s">
        <v>152</v>
      </c>
      <c r="E1800" s="171" t="s">
        <v>125</v>
      </c>
      <c r="F1800" s="171" t="s">
        <v>125</v>
      </c>
      <c r="G1800" s="171" t="s">
        <v>125</v>
      </c>
      <c r="H1800" s="176">
        <v>0</v>
      </c>
      <c r="I1800" s="177">
        <v>0</v>
      </c>
      <c r="J1800" s="175">
        <v>46109</v>
      </c>
      <c r="K1800" s="171" t="s">
        <v>125</v>
      </c>
      <c r="L1800" s="171" t="s">
        <v>125</v>
      </c>
      <c r="M1800" s="178">
        <v>0</v>
      </c>
      <c r="N1800" s="176"/>
      <c r="O1800" s="176"/>
      <c r="P1800" s="179">
        <v>-1299.9100000000001</v>
      </c>
    </row>
    <row r="1801" spans="1:16" ht="19.5" hidden="1" customHeight="1">
      <c r="A1801" s="171" t="s">
        <v>155</v>
      </c>
      <c r="B1801" s="175">
        <v>46109</v>
      </c>
      <c r="C1801" s="171" t="s">
        <v>151</v>
      </c>
      <c r="D1801" s="171" t="s">
        <v>156</v>
      </c>
      <c r="E1801" s="171" t="s">
        <v>125</v>
      </c>
      <c r="F1801" s="171" t="s">
        <v>125</v>
      </c>
      <c r="G1801" s="171" t="s">
        <v>125</v>
      </c>
      <c r="H1801" s="176">
        <v>0</v>
      </c>
      <c r="I1801" s="177">
        <v>0</v>
      </c>
      <c r="J1801" s="175">
        <v>46109</v>
      </c>
      <c r="K1801" s="171" t="s">
        <v>125</v>
      </c>
      <c r="L1801" s="171" t="s">
        <v>125</v>
      </c>
      <c r="M1801" s="178">
        <v>0</v>
      </c>
      <c r="N1801" s="176"/>
      <c r="O1801" s="176"/>
      <c r="P1801" s="179">
        <v>-6209.5</v>
      </c>
    </row>
    <row r="1802" spans="1:16" ht="19.5" hidden="1" customHeight="1">
      <c r="A1802" s="171" t="s">
        <v>3769</v>
      </c>
      <c r="B1802" s="175">
        <v>46110</v>
      </c>
      <c r="C1802" s="171" t="s">
        <v>110</v>
      </c>
      <c r="D1802" s="171" t="s">
        <v>117</v>
      </c>
      <c r="E1802" s="171" t="s">
        <v>61</v>
      </c>
      <c r="F1802" s="171" t="s">
        <v>776</v>
      </c>
      <c r="G1802" s="171" t="s">
        <v>177</v>
      </c>
      <c r="H1802" s="176">
        <v>1</v>
      </c>
      <c r="I1802" s="177">
        <v>0</v>
      </c>
      <c r="J1802" s="175">
        <v>46101</v>
      </c>
      <c r="K1802" s="171" t="s">
        <v>113</v>
      </c>
      <c r="L1802" s="171" t="s">
        <v>114</v>
      </c>
      <c r="M1802" s="178">
        <v>0</v>
      </c>
      <c r="N1802" s="176"/>
      <c r="O1802" s="176"/>
      <c r="P1802" s="179">
        <v>0</v>
      </c>
    </row>
    <row r="1803" spans="1:16" ht="19.5" hidden="1" customHeight="1">
      <c r="A1803" s="171" t="s">
        <v>3769</v>
      </c>
      <c r="B1803" s="175">
        <v>46110</v>
      </c>
      <c r="C1803" s="171" t="s">
        <v>110</v>
      </c>
      <c r="D1803" s="171" t="s">
        <v>118</v>
      </c>
      <c r="E1803" s="171" t="s">
        <v>61</v>
      </c>
      <c r="F1803" s="171" t="s">
        <v>776</v>
      </c>
      <c r="G1803" s="171" t="s">
        <v>177</v>
      </c>
      <c r="H1803" s="176">
        <v>1</v>
      </c>
      <c r="I1803" s="177">
        <v>0</v>
      </c>
      <c r="J1803" s="175">
        <v>46101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-56.94</v>
      </c>
    </row>
    <row r="1804" spans="1:16" ht="19.5" hidden="1" customHeight="1">
      <c r="A1804" s="171" t="s">
        <v>3769</v>
      </c>
      <c r="B1804" s="175">
        <v>46110</v>
      </c>
      <c r="C1804" s="171" t="s">
        <v>2119</v>
      </c>
      <c r="D1804" s="171" t="s">
        <v>119</v>
      </c>
      <c r="E1804" s="171" t="s">
        <v>61</v>
      </c>
      <c r="F1804" s="171" t="s">
        <v>776</v>
      </c>
      <c r="G1804" s="171" t="s">
        <v>177</v>
      </c>
      <c r="H1804" s="176">
        <v>1</v>
      </c>
      <c r="I1804" s="177">
        <v>0</v>
      </c>
      <c r="J1804" s="175">
        <v>46101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-15</v>
      </c>
    </row>
    <row r="1805" spans="1:16" ht="19.5" hidden="1" customHeight="1">
      <c r="A1805" s="171" t="s">
        <v>3769</v>
      </c>
      <c r="B1805" s="175">
        <v>46110</v>
      </c>
      <c r="C1805" s="171" t="s">
        <v>110</v>
      </c>
      <c r="D1805" s="171" t="s">
        <v>24</v>
      </c>
      <c r="E1805" s="171" t="s">
        <v>61</v>
      </c>
      <c r="F1805" s="171" t="s">
        <v>776</v>
      </c>
      <c r="G1805" s="171" t="s">
        <v>177</v>
      </c>
      <c r="H1805" s="176">
        <v>1</v>
      </c>
      <c r="I1805" s="177">
        <v>0</v>
      </c>
      <c r="J1805" s="175">
        <v>46101</v>
      </c>
      <c r="K1805" s="171" t="s">
        <v>113</v>
      </c>
      <c r="L1805" s="171" t="s">
        <v>114</v>
      </c>
      <c r="M1805" s="178">
        <v>0</v>
      </c>
      <c r="N1805" s="176"/>
      <c r="O1805" s="176">
        <v>40</v>
      </c>
      <c r="P1805" s="179">
        <v>-56.94</v>
      </c>
    </row>
    <row r="1806" spans="1:16" ht="19.5" hidden="1" customHeight="1">
      <c r="A1806" s="171" t="s">
        <v>3769</v>
      </c>
      <c r="B1806" s="175">
        <v>46110</v>
      </c>
      <c r="C1806" s="171" t="s">
        <v>2119</v>
      </c>
      <c r="D1806" s="171" t="s">
        <v>116</v>
      </c>
      <c r="E1806" s="171" t="s">
        <v>61</v>
      </c>
      <c r="F1806" s="171" t="s">
        <v>776</v>
      </c>
      <c r="G1806" s="171" t="s">
        <v>177</v>
      </c>
      <c r="H1806" s="176">
        <v>1</v>
      </c>
      <c r="I1806" s="177">
        <v>0</v>
      </c>
      <c r="J1806" s="175">
        <v>46101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-6.3</v>
      </c>
    </row>
    <row r="1807" spans="1:16" ht="19.5" hidden="1" customHeight="1">
      <c r="A1807" s="171" t="s">
        <v>3457</v>
      </c>
      <c r="B1807" s="175">
        <v>46110</v>
      </c>
      <c r="C1807" s="171" t="s">
        <v>110</v>
      </c>
      <c r="D1807" s="171" t="s">
        <v>121</v>
      </c>
      <c r="E1807" s="171" t="s">
        <v>78</v>
      </c>
      <c r="F1807" s="171" t="s">
        <v>176</v>
      </c>
      <c r="G1807" s="171" t="s">
        <v>177</v>
      </c>
      <c r="H1807" s="176">
        <v>1</v>
      </c>
      <c r="I1807" s="177">
        <v>0</v>
      </c>
      <c r="J1807" s="175">
        <v>46096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3457</v>
      </c>
      <c r="B1808" s="175">
        <v>46110</v>
      </c>
      <c r="C1808" s="171" t="s">
        <v>110</v>
      </c>
      <c r="D1808" s="171" t="s">
        <v>118</v>
      </c>
      <c r="E1808" s="171" t="s">
        <v>78</v>
      </c>
      <c r="F1808" s="171" t="s">
        <v>176</v>
      </c>
      <c r="G1808" s="171" t="s">
        <v>177</v>
      </c>
      <c r="H1808" s="176">
        <v>1</v>
      </c>
      <c r="I1808" s="177">
        <v>0</v>
      </c>
      <c r="J1808" s="175">
        <v>46096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-56.94</v>
      </c>
    </row>
    <row r="1809" spans="1:16" ht="19.5" hidden="1" customHeight="1">
      <c r="A1809" s="171" t="s">
        <v>3457</v>
      </c>
      <c r="B1809" s="175">
        <v>46110</v>
      </c>
      <c r="C1809" s="171" t="s">
        <v>2119</v>
      </c>
      <c r="D1809" s="171" t="s">
        <v>119</v>
      </c>
      <c r="E1809" s="171" t="s">
        <v>78</v>
      </c>
      <c r="F1809" s="171" t="s">
        <v>176</v>
      </c>
      <c r="G1809" s="171" t="s">
        <v>177</v>
      </c>
      <c r="H1809" s="176">
        <v>1</v>
      </c>
      <c r="I1809" s="177">
        <v>0</v>
      </c>
      <c r="J1809" s="175">
        <v>46096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3770</v>
      </c>
      <c r="B1810" s="175">
        <v>46110</v>
      </c>
      <c r="C1810" s="171" t="s">
        <v>110</v>
      </c>
      <c r="D1810" s="171" t="s">
        <v>24</v>
      </c>
      <c r="E1810" s="171" t="s">
        <v>41</v>
      </c>
      <c r="F1810" s="171" t="s">
        <v>138</v>
      </c>
      <c r="G1810" s="171" t="s">
        <v>112</v>
      </c>
      <c r="H1810" s="176">
        <v>1</v>
      </c>
      <c r="I1810" s="177">
        <v>0</v>
      </c>
      <c r="J1810" s="175">
        <v>46105</v>
      </c>
      <c r="K1810" s="171" t="s">
        <v>113</v>
      </c>
      <c r="L1810" s="171" t="s">
        <v>114</v>
      </c>
      <c r="M1810" s="178">
        <v>0</v>
      </c>
      <c r="N1810" s="176"/>
      <c r="O1810" s="176">
        <v>41</v>
      </c>
      <c r="P1810" s="179">
        <v>-46.77</v>
      </c>
    </row>
    <row r="1811" spans="1:16" ht="19.5" hidden="1" customHeight="1">
      <c r="A1811" s="171" t="s">
        <v>3770</v>
      </c>
      <c r="B1811" s="175">
        <v>46110</v>
      </c>
      <c r="C1811" s="171" t="s">
        <v>2119</v>
      </c>
      <c r="D1811" s="171" t="s">
        <v>116</v>
      </c>
      <c r="E1811" s="171" t="s">
        <v>41</v>
      </c>
      <c r="F1811" s="171" t="s">
        <v>138</v>
      </c>
      <c r="G1811" s="171" t="s">
        <v>112</v>
      </c>
      <c r="H1811" s="176">
        <v>1</v>
      </c>
      <c r="I1811" s="177">
        <v>0</v>
      </c>
      <c r="J1811" s="175">
        <v>46105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-11.27</v>
      </c>
    </row>
    <row r="1812" spans="1:16" ht="19.5" hidden="1" customHeight="1">
      <c r="A1812" s="171" t="s">
        <v>3770</v>
      </c>
      <c r="B1812" s="175">
        <v>46110</v>
      </c>
      <c r="C1812" s="171" t="s">
        <v>110</v>
      </c>
      <c r="D1812" s="171" t="s">
        <v>117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0</v>
      </c>
      <c r="J1812" s="175">
        <v>46105</v>
      </c>
      <c r="K1812" s="171" t="s">
        <v>113</v>
      </c>
      <c r="L1812" s="171" t="s">
        <v>114</v>
      </c>
      <c r="M1812" s="178">
        <v>0</v>
      </c>
      <c r="N1812" s="176"/>
      <c r="O1812" s="176"/>
      <c r="P1812" s="179">
        <v>0</v>
      </c>
    </row>
    <row r="1813" spans="1:16" ht="19.5" hidden="1" customHeight="1">
      <c r="A1813" s="171" t="s">
        <v>3770</v>
      </c>
      <c r="B1813" s="175">
        <v>46110</v>
      </c>
      <c r="C1813" s="171" t="s">
        <v>110</v>
      </c>
      <c r="D1813" s="171" t="s">
        <v>118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0</v>
      </c>
      <c r="J1813" s="175">
        <v>46105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-46.77</v>
      </c>
    </row>
    <row r="1814" spans="1:16" ht="19.5" hidden="1" customHeight="1">
      <c r="A1814" s="171" t="s">
        <v>3770</v>
      </c>
      <c r="B1814" s="175">
        <v>46110</v>
      </c>
      <c r="C1814" s="171" t="s">
        <v>2119</v>
      </c>
      <c r="D1814" s="171" t="s">
        <v>119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0</v>
      </c>
      <c r="J1814" s="175">
        <v>46105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-15</v>
      </c>
    </row>
    <row r="1815" spans="1:16" ht="19.5" hidden="1" customHeight="1">
      <c r="A1815" s="171" t="s">
        <v>3771</v>
      </c>
      <c r="B1815" s="175">
        <v>46110</v>
      </c>
      <c r="C1815" s="171" t="s">
        <v>110</v>
      </c>
      <c r="D1815" s="171" t="s">
        <v>24</v>
      </c>
      <c r="E1815" s="171" t="s">
        <v>38</v>
      </c>
      <c r="F1815" s="171" t="s">
        <v>111</v>
      </c>
      <c r="G1815" s="171" t="s">
        <v>112</v>
      </c>
      <c r="H1815" s="176">
        <v>1</v>
      </c>
      <c r="I1815" s="177">
        <v>0</v>
      </c>
      <c r="J1815" s="175">
        <v>46106</v>
      </c>
      <c r="K1815" s="171" t="s">
        <v>113</v>
      </c>
      <c r="L1815" s="171" t="s">
        <v>114</v>
      </c>
      <c r="M1815" s="178">
        <v>0</v>
      </c>
      <c r="N1815" s="176"/>
      <c r="O1815" s="176">
        <v>41</v>
      </c>
      <c r="P1815" s="179">
        <v>-46.77</v>
      </c>
    </row>
    <row r="1816" spans="1:16" ht="19.5" hidden="1" customHeight="1">
      <c r="A1816" s="171" t="s">
        <v>3771</v>
      </c>
      <c r="B1816" s="175">
        <v>46110</v>
      </c>
      <c r="C1816" s="171" t="s">
        <v>2119</v>
      </c>
      <c r="D1816" s="171" t="s">
        <v>116</v>
      </c>
      <c r="E1816" s="171" t="s">
        <v>38</v>
      </c>
      <c r="F1816" s="171" t="s">
        <v>111</v>
      </c>
      <c r="G1816" s="171" t="s">
        <v>112</v>
      </c>
      <c r="H1816" s="176">
        <v>1</v>
      </c>
      <c r="I1816" s="177">
        <v>0</v>
      </c>
      <c r="J1816" s="175">
        <v>46106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-5.98</v>
      </c>
    </row>
    <row r="1817" spans="1:16" ht="19.5" hidden="1" customHeight="1">
      <c r="A1817" s="171" t="s">
        <v>3771</v>
      </c>
      <c r="B1817" s="175">
        <v>46110</v>
      </c>
      <c r="C1817" s="171" t="s">
        <v>110</v>
      </c>
      <c r="D1817" s="171" t="s">
        <v>117</v>
      </c>
      <c r="E1817" s="171" t="s">
        <v>38</v>
      </c>
      <c r="F1817" s="171" t="s">
        <v>111</v>
      </c>
      <c r="G1817" s="171" t="s">
        <v>112</v>
      </c>
      <c r="H1817" s="176">
        <v>1</v>
      </c>
      <c r="I1817" s="177">
        <v>0</v>
      </c>
      <c r="J1817" s="175">
        <v>46106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0</v>
      </c>
    </row>
    <row r="1818" spans="1:16" ht="19.5" hidden="1" customHeight="1">
      <c r="A1818" s="171" t="s">
        <v>3771</v>
      </c>
      <c r="B1818" s="175">
        <v>46110</v>
      </c>
      <c r="C1818" s="171" t="s">
        <v>110</v>
      </c>
      <c r="D1818" s="171" t="s">
        <v>118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46106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-46.77</v>
      </c>
    </row>
    <row r="1819" spans="1:16" ht="19.5" hidden="1" customHeight="1">
      <c r="A1819" s="171" t="s">
        <v>3771</v>
      </c>
      <c r="B1819" s="175">
        <v>46110</v>
      </c>
      <c r="C1819" s="171" t="s">
        <v>2119</v>
      </c>
      <c r="D1819" s="171" t="s">
        <v>119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46106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-15</v>
      </c>
    </row>
    <row r="1820" spans="1:16" ht="19.5" hidden="1" customHeight="1">
      <c r="A1820" s="171" t="s">
        <v>3772</v>
      </c>
      <c r="B1820" s="175">
        <v>46110</v>
      </c>
      <c r="C1820" s="171" t="s">
        <v>110</v>
      </c>
      <c r="D1820" s="171" t="s">
        <v>24</v>
      </c>
      <c r="E1820" s="171" t="s">
        <v>41</v>
      </c>
      <c r="F1820" s="171" t="s">
        <v>138</v>
      </c>
      <c r="G1820" s="171" t="s">
        <v>112</v>
      </c>
      <c r="H1820" s="176">
        <v>1</v>
      </c>
      <c r="I1820" s="177">
        <v>0</v>
      </c>
      <c r="J1820" s="175">
        <v>46104</v>
      </c>
      <c r="K1820" s="171" t="s">
        <v>113</v>
      </c>
      <c r="L1820" s="171" t="s">
        <v>114</v>
      </c>
      <c r="M1820" s="178">
        <v>0</v>
      </c>
      <c r="N1820" s="176"/>
      <c r="O1820" s="176">
        <v>41</v>
      </c>
      <c r="P1820" s="179">
        <v>-46.77</v>
      </c>
    </row>
    <row r="1821" spans="1:16" ht="19.5" hidden="1" customHeight="1">
      <c r="A1821" s="171" t="s">
        <v>3772</v>
      </c>
      <c r="B1821" s="175">
        <v>46110</v>
      </c>
      <c r="C1821" s="171" t="s">
        <v>2119</v>
      </c>
      <c r="D1821" s="171" t="s">
        <v>116</v>
      </c>
      <c r="E1821" s="171" t="s">
        <v>41</v>
      </c>
      <c r="F1821" s="171" t="s">
        <v>138</v>
      </c>
      <c r="G1821" s="171" t="s">
        <v>112</v>
      </c>
      <c r="H1821" s="176">
        <v>1</v>
      </c>
      <c r="I1821" s="177">
        <v>0</v>
      </c>
      <c r="J1821" s="175">
        <v>46104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-6.33</v>
      </c>
    </row>
    <row r="1822" spans="1:16" ht="19.5" hidden="1" customHeight="1">
      <c r="A1822" s="171" t="s">
        <v>3772</v>
      </c>
      <c r="B1822" s="175">
        <v>46110</v>
      </c>
      <c r="C1822" s="171" t="s">
        <v>110</v>
      </c>
      <c r="D1822" s="171" t="s">
        <v>117</v>
      </c>
      <c r="E1822" s="171" t="s">
        <v>41</v>
      </c>
      <c r="F1822" s="171" t="s">
        <v>138</v>
      </c>
      <c r="G1822" s="171" t="s">
        <v>112</v>
      </c>
      <c r="H1822" s="176">
        <v>1</v>
      </c>
      <c r="I1822" s="177">
        <v>0</v>
      </c>
      <c r="J1822" s="175">
        <v>46104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0</v>
      </c>
    </row>
    <row r="1823" spans="1:16" ht="19.5" hidden="1" customHeight="1">
      <c r="A1823" s="171" t="s">
        <v>3772</v>
      </c>
      <c r="B1823" s="175">
        <v>46110</v>
      </c>
      <c r="C1823" s="171" t="s">
        <v>110</v>
      </c>
      <c r="D1823" s="171" t="s">
        <v>118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46104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-46.77</v>
      </c>
    </row>
    <row r="1824" spans="1:16" ht="19.5" hidden="1" customHeight="1">
      <c r="A1824" s="171" t="s">
        <v>3772</v>
      </c>
      <c r="B1824" s="175">
        <v>46110</v>
      </c>
      <c r="C1824" s="171" t="s">
        <v>2119</v>
      </c>
      <c r="D1824" s="171" t="s">
        <v>119</v>
      </c>
      <c r="E1824" s="171" t="s">
        <v>41</v>
      </c>
      <c r="F1824" s="171" t="s">
        <v>138</v>
      </c>
      <c r="G1824" s="171" t="s">
        <v>112</v>
      </c>
      <c r="H1824" s="176">
        <v>1</v>
      </c>
      <c r="I1824" s="177">
        <v>0</v>
      </c>
      <c r="J1824" s="175">
        <v>46104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-15</v>
      </c>
    </row>
    <row r="1825" spans="1:16" ht="19.5" hidden="1" customHeight="1">
      <c r="A1825" s="171" t="s">
        <v>3773</v>
      </c>
      <c r="B1825" s="175">
        <v>46110</v>
      </c>
      <c r="C1825" s="171" t="s">
        <v>110</v>
      </c>
      <c r="D1825" s="171" t="s">
        <v>24</v>
      </c>
      <c r="E1825" s="171" t="s">
        <v>41</v>
      </c>
      <c r="F1825" s="171" t="s">
        <v>138</v>
      </c>
      <c r="G1825" s="171" t="s">
        <v>112</v>
      </c>
      <c r="H1825" s="176">
        <v>1</v>
      </c>
      <c r="I1825" s="177">
        <v>0</v>
      </c>
      <c r="J1825" s="175">
        <v>46105</v>
      </c>
      <c r="K1825" s="171" t="s">
        <v>113</v>
      </c>
      <c r="L1825" s="171" t="s">
        <v>114</v>
      </c>
      <c r="M1825" s="178">
        <v>0</v>
      </c>
      <c r="N1825" s="176"/>
      <c r="O1825" s="176">
        <v>41</v>
      </c>
      <c r="P1825" s="179">
        <v>-46.77</v>
      </c>
    </row>
    <row r="1826" spans="1:16" ht="19.5" hidden="1" customHeight="1">
      <c r="A1826" s="171" t="s">
        <v>3773</v>
      </c>
      <c r="B1826" s="175">
        <v>46110</v>
      </c>
      <c r="C1826" s="171" t="s">
        <v>2119</v>
      </c>
      <c r="D1826" s="171" t="s">
        <v>116</v>
      </c>
      <c r="E1826" s="171" t="s">
        <v>41</v>
      </c>
      <c r="F1826" s="171" t="s">
        <v>138</v>
      </c>
      <c r="G1826" s="171" t="s">
        <v>112</v>
      </c>
      <c r="H1826" s="176">
        <v>1</v>
      </c>
      <c r="I1826" s="177">
        <v>0</v>
      </c>
      <c r="J1826" s="175">
        <v>46105</v>
      </c>
      <c r="K1826" s="171" t="s">
        <v>113</v>
      </c>
      <c r="L1826" s="171" t="s">
        <v>114</v>
      </c>
      <c r="M1826" s="178">
        <v>0</v>
      </c>
      <c r="N1826" s="176"/>
      <c r="O1826" s="176"/>
      <c r="P1826" s="179">
        <v>-5.18</v>
      </c>
    </row>
    <row r="1827" spans="1:16" ht="19.5" hidden="1" customHeight="1">
      <c r="A1827" s="171" t="s">
        <v>3773</v>
      </c>
      <c r="B1827" s="175">
        <v>46110</v>
      </c>
      <c r="C1827" s="171" t="s">
        <v>110</v>
      </c>
      <c r="D1827" s="171" t="s">
        <v>117</v>
      </c>
      <c r="E1827" s="171" t="s">
        <v>41</v>
      </c>
      <c r="F1827" s="171" t="s">
        <v>138</v>
      </c>
      <c r="G1827" s="171" t="s">
        <v>112</v>
      </c>
      <c r="H1827" s="176">
        <v>1</v>
      </c>
      <c r="I1827" s="177">
        <v>0</v>
      </c>
      <c r="J1827" s="175">
        <v>46105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0</v>
      </c>
    </row>
    <row r="1828" spans="1:16" ht="19.5" hidden="1" customHeight="1">
      <c r="A1828" s="171" t="s">
        <v>3773</v>
      </c>
      <c r="B1828" s="175">
        <v>46110</v>
      </c>
      <c r="C1828" s="171" t="s">
        <v>110</v>
      </c>
      <c r="D1828" s="171" t="s">
        <v>118</v>
      </c>
      <c r="E1828" s="171" t="s">
        <v>41</v>
      </c>
      <c r="F1828" s="171" t="s">
        <v>138</v>
      </c>
      <c r="G1828" s="171" t="s">
        <v>112</v>
      </c>
      <c r="H1828" s="176">
        <v>1</v>
      </c>
      <c r="I1828" s="177">
        <v>0</v>
      </c>
      <c r="J1828" s="175">
        <v>46105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-46.77</v>
      </c>
    </row>
    <row r="1829" spans="1:16" ht="19.5" hidden="1" customHeight="1">
      <c r="A1829" s="171" t="s">
        <v>3773</v>
      </c>
      <c r="B1829" s="175">
        <v>46110</v>
      </c>
      <c r="C1829" s="171" t="s">
        <v>2119</v>
      </c>
      <c r="D1829" s="171" t="s">
        <v>119</v>
      </c>
      <c r="E1829" s="171" t="s">
        <v>41</v>
      </c>
      <c r="F1829" s="171" t="s">
        <v>138</v>
      </c>
      <c r="G1829" s="171" t="s">
        <v>112</v>
      </c>
      <c r="H1829" s="176">
        <v>1</v>
      </c>
      <c r="I1829" s="177">
        <v>0</v>
      </c>
      <c r="J1829" s="175">
        <v>46105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-15</v>
      </c>
    </row>
    <row r="1830" spans="1:16" ht="19.5" hidden="1" customHeight="1">
      <c r="A1830" s="171" t="s">
        <v>3774</v>
      </c>
      <c r="B1830" s="175">
        <v>46110</v>
      </c>
      <c r="C1830" s="171" t="s">
        <v>110</v>
      </c>
      <c r="D1830" s="171" t="s">
        <v>24</v>
      </c>
      <c r="E1830" s="171" t="s">
        <v>40</v>
      </c>
      <c r="F1830" s="171" t="s">
        <v>149</v>
      </c>
      <c r="G1830" s="171" t="s">
        <v>112</v>
      </c>
      <c r="H1830" s="176">
        <v>1</v>
      </c>
      <c r="I1830" s="177">
        <v>0</v>
      </c>
      <c r="J1830" s="175">
        <v>46098</v>
      </c>
      <c r="K1830" s="171" t="s">
        <v>113</v>
      </c>
      <c r="L1830" s="171" t="s">
        <v>114</v>
      </c>
      <c r="M1830" s="178">
        <v>0</v>
      </c>
      <c r="N1830" s="176"/>
      <c r="O1830" s="176">
        <v>40</v>
      </c>
      <c r="P1830" s="179">
        <v>-46.77</v>
      </c>
    </row>
    <row r="1831" spans="1:16" ht="19.5" hidden="1" customHeight="1">
      <c r="A1831" s="171" t="s">
        <v>3774</v>
      </c>
      <c r="B1831" s="175">
        <v>46110</v>
      </c>
      <c r="C1831" s="171" t="s">
        <v>2119</v>
      </c>
      <c r="D1831" s="171" t="s">
        <v>116</v>
      </c>
      <c r="E1831" s="171" t="s">
        <v>40</v>
      </c>
      <c r="F1831" s="171" t="s">
        <v>149</v>
      </c>
      <c r="G1831" s="171" t="s">
        <v>112</v>
      </c>
      <c r="H1831" s="176">
        <v>1</v>
      </c>
      <c r="I1831" s="177">
        <v>0</v>
      </c>
      <c r="J1831" s="175">
        <v>46098</v>
      </c>
      <c r="K1831" s="171" t="s">
        <v>113</v>
      </c>
      <c r="L1831" s="171" t="s">
        <v>114</v>
      </c>
      <c r="M1831" s="178">
        <v>0</v>
      </c>
      <c r="N1831" s="176"/>
      <c r="O1831" s="176"/>
      <c r="P1831" s="179">
        <v>-7.04</v>
      </c>
    </row>
    <row r="1832" spans="1:16" ht="19.5" hidden="1" customHeight="1">
      <c r="A1832" s="171" t="s">
        <v>3774</v>
      </c>
      <c r="B1832" s="175">
        <v>46110</v>
      </c>
      <c r="C1832" s="171" t="s">
        <v>110</v>
      </c>
      <c r="D1832" s="171" t="s">
        <v>117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46098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0</v>
      </c>
    </row>
    <row r="1833" spans="1:16" ht="19.5" hidden="1" customHeight="1">
      <c r="A1833" s="171" t="s">
        <v>3774</v>
      </c>
      <c r="B1833" s="175">
        <v>46110</v>
      </c>
      <c r="C1833" s="171" t="s">
        <v>110</v>
      </c>
      <c r="D1833" s="171" t="s">
        <v>118</v>
      </c>
      <c r="E1833" s="171" t="s">
        <v>40</v>
      </c>
      <c r="F1833" s="171" t="s">
        <v>149</v>
      </c>
      <c r="G1833" s="171" t="s">
        <v>112</v>
      </c>
      <c r="H1833" s="176">
        <v>1</v>
      </c>
      <c r="I1833" s="177">
        <v>0</v>
      </c>
      <c r="J1833" s="175">
        <v>46098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-46.77</v>
      </c>
    </row>
    <row r="1834" spans="1:16" ht="19.5" hidden="1" customHeight="1">
      <c r="A1834" s="171" t="s">
        <v>3774</v>
      </c>
      <c r="B1834" s="175">
        <v>46110</v>
      </c>
      <c r="C1834" s="171" t="s">
        <v>2119</v>
      </c>
      <c r="D1834" s="171" t="s">
        <v>119</v>
      </c>
      <c r="E1834" s="171" t="s">
        <v>40</v>
      </c>
      <c r="F1834" s="171" t="s">
        <v>149</v>
      </c>
      <c r="G1834" s="171" t="s">
        <v>112</v>
      </c>
      <c r="H1834" s="176">
        <v>1</v>
      </c>
      <c r="I1834" s="177">
        <v>0</v>
      </c>
      <c r="J1834" s="175">
        <v>46098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-15</v>
      </c>
    </row>
    <row r="1835" spans="1:16" ht="19.5" hidden="1" customHeight="1">
      <c r="A1835" s="171" t="s">
        <v>3775</v>
      </c>
      <c r="B1835" s="175">
        <v>46110</v>
      </c>
      <c r="C1835" s="171" t="s">
        <v>110</v>
      </c>
      <c r="D1835" s="171" t="s">
        <v>117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0</v>
      </c>
      <c r="J1835" s="175">
        <v>46103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0</v>
      </c>
    </row>
    <row r="1836" spans="1:16" ht="19.5" hidden="1" customHeight="1">
      <c r="A1836" s="171" t="s">
        <v>3775</v>
      </c>
      <c r="B1836" s="175">
        <v>46110</v>
      </c>
      <c r="C1836" s="171" t="s">
        <v>110</v>
      </c>
      <c r="D1836" s="171" t="s">
        <v>118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0</v>
      </c>
      <c r="J1836" s="175">
        <v>46103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-46.77</v>
      </c>
    </row>
    <row r="1837" spans="1:16" ht="19.5" hidden="1" customHeight="1">
      <c r="A1837" s="171" t="s">
        <v>3775</v>
      </c>
      <c r="B1837" s="175">
        <v>46110</v>
      </c>
      <c r="C1837" s="171" t="s">
        <v>2119</v>
      </c>
      <c r="D1837" s="171" t="s">
        <v>119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0</v>
      </c>
      <c r="J1837" s="175">
        <v>46103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-15</v>
      </c>
    </row>
    <row r="1838" spans="1:16" ht="19.5" hidden="1" customHeight="1">
      <c r="A1838" s="171" t="s">
        <v>3775</v>
      </c>
      <c r="B1838" s="175">
        <v>46110</v>
      </c>
      <c r="C1838" s="171" t="s">
        <v>110</v>
      </c>
      <c r="D1838" s="171" t="s">
        <v>24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0</v>
      </c>
      <c r="J1838" s="175">
        <v>46103</v>
      </c>
      <c r="K1838" s="171" t="s">
        <v>113</v>
      </c>
      <c r="L1838" s="171" t="s">
        <v>114</v>
      </c>
      <c r="M1838" s="178">
        <v>0</v>
      </c>
      <c r="N1838" s="176"/>
      <c r="O1838" s="176">
        <v>41</v>
      </c>
      <c r="P1838" s="179">
        <v>-46.77</v>
      </c>
    </row>
    <row r="1839" spans="1:16" ht="19.5" hidden="1" customHeight="1">
      <c r="A1839" s="171" t="s">
        <v>3775</v>
      </c>
      <c r="B1839" s="175">
        <v>46110</v>
      </c>
      <c r="C1839" s="171" t="s">
        <v>2119</v>
      </c>
      <c r="D1839" s="171" t="s">
        <v>116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46103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-7.3</v>
      </c>
    </row>
    <row r="1840" spans="1:16" ht="19.5" hidden="1" customHeight="1">
      <c r="A1840" s="171" t="s">
        <v>3776</v>
      </c>
      <c r="B1840" s="175">
        <v>46110</v>
      </c>
      <c r="C1840" s="171" t="s">
        <v>110</v>
      </c>
      <c r="D1840" s="171" t="s">
        <v>117</v>
      </c>
      <c r="E1840" s="171" t="s">
        <v>44</v>
      </c>
      <c r="F1840" s="171" t="s">
        <v>213</v>
      </c>
      <c r="G1840" s="171" t="s">
        <v>214</v>
      </c>
      <c r="H1840" s="176">
        <v>1</v>
      </c>
      <c r="I1840" s="177">
        <v>0</v>
      </c>
      <c r="J1840" s="175">
        <v>46106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0</v>
      </c>
    </row>
    <row r="1841" spans="1:16" ht="19.5" hidden="1" customHeight="1">
      <c r="A1841" s="171" t="s">
        <v>3776</v>
      </c>
      <c r="B1841" s="175">
        <v>46110</v>
      </c>
      <c r="C1841" s="171" t="s">
        <v>110</v>
      </c>
      <c r="D1841" s="171" t="s">
        <v>118</v>
      </c>
      <c r="E1841" s="171" t="s">
        <v>44</v>
      </c>
      <c r="F1841" s="171" t="s">
        <v>213</v>
      </c>
      <c r="G1841" s="171" t="s">
        <v>214</v>
      </c>
      <c r="H1841" s="176">
        <v>1</v>
      </c>
      <c r="I1841" s="177">
        <v>0</v>
      </c>
      <c r="J1841" s="175">
        <v>46106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-46.77</v>
      </c>
    </row>
    <row r="1842" spans="1:16" ht="19.5" hidden="1" customHeight="1">
      <c r="A1842" s="171" t="s">
        <v>3776</v>
      </c>
      <c r="B1842" s="175">
        <v>46110</v>
      </c>
      <c r="C1842" s="171" t="s">
        <v>2119</v>
      </c>
      <c r="D1842" s="171" t="s">
        <v>119</v>
      </c>
      <c r="E1842" s="171" t="s">
        <v>44</v>
      </c>
      <c r="F1842" s="171" t="s">
        <v>213</v>
      </c>
      <c r="G1842" s="171" t="s">
        <v>214</v>
      </c>
      <c r="H1842" s="176">
        <v>1</v>
      </c>
      <c r="I1842" s="177">
        <v>0</v>
      </c>
      <c r="J1842" s="175">
        <v>46106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-15</v>
      </c>
    </row>
    <row r="1843" spans="1:16" ht="19.5" hidden="1" customHeight="1">
      <c r="A1843" s="171" t="s">
        <v>3776</v>
      </c>
      <c r="B1843" s="175">
        <v>46110</v>
      </c>
      <c r="C1843" s="171" t="s">
        <v>110</v>
      </c>
      <c r="D1843" s="171" t="s">
        <v>24</v>
      </c>
      <c r="E1843" s="171" t="s">
        <v>44</v>
      </c>
      <c r="F1843" s="171" t="s">
        <v>213</v>
      </c>
      <c r="G1843" s="171" t="s">
        <v>214</v>
      </c>
      <c r="H1843" s="176">
        <v>1</v>
      </c>
      <c r="I1843" s="177">
        <v>0</v>
      </c>
      <c r="J1843" s="175">
        <v>46106</v>
      </c>
      <c r="K1843" s="171" t="s">
        <v>113</v>
      </c>
      <c r="L1843" s="171" t="s">
        <v>114</v>
      </c>
      <c r="M1843" s="178">
        <v>0</v>
      </c>
      <c r="N1843" s="176"/>
      <c r="O1843" s="176">
        <v>41</v>
      </c>
      <c r="P1843" s="179">
        <v>-46.77</v>
      </c>
    </row>
    <row r="1844" spans="1:16" ht="19.5" hidden="1" customHeight="1">
      <c r="A1844" s="171" t="s">
        <v>3776</v>
      </c>
      <c r="B1844" s="175">
        <v>46110</v>
      </c>
      <c r="C1844" s="171" t="s">
        <v>2119</v>
      </c>
      <c r="D1844" s="171" t="s">
        <v>116</v>
      </c>
      <c r="E1844" s="171" t="s">
        <v>44</v>
      </c>
      <c r="F1844" s="171" t="s">
        <v>213</v>
      </c>
      <c r="G1844" s="171" t="s">
        <v>214</v>
      </c>
      <c r="H1844" s="176">
        <v>1</v>
      </c>
      <c r="I1844" s="177">
        <v>0</v>
      </c>
      <c r="J1844" s="175">
        <v>46106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-7.15</v>
      </c>
    </row>
    <row r="1845" spans="1:16" ht="19.5" hidden="1" customHeight="1">
      <c r="A1845" s="171" t="s">
        <v>3777</v>
      </c>
      <c r="B1845" s="175">
        <v>46110</v>
      </c>
      <c r="C1845" s="171" t="s">
        <v>2119</v>
      </c>
      <c r="D1845" s="171" t="s">
        <v>135</v>
      </c>
      <c r="E1845" s="171" t="s">
        <v>38</v>
      </c>
      <c r="F1845" s="171" t="s">
        <v>111</v>
      </c>
      <c r="G1845" s="171" t="s">
        <v>112</v>
      </c>
      <c r="H1845" s="176">
        <v>1</v>
      </c>
      <c r="I1845" s="177">
        <v>0</v>
      </c>
      <c r="J1845" s="175">
        <v>46110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-14.34</v>
      </c>
    </row>
    <row r="1846" spans="1:16" ht="19.5" hidden="1" customHeight="1">
      <c r="A1846" s="171" t="s">
        <v>3778</v>
      </c>
      <c r="B1846" s="175">
        <v>46110</v>
      </c>
      <c r="C1846" s="171" t="s">
        <v>110</v>
      </c>
      <c r="D1846" s="171" t="s">
        <v>117</v>
      </c>
      <c r="E1846" s="171" t="s">
        <v>79</v>
      </c>
      <c r="F1846" s="171" t="s">
        <v>441</v>
      </c>
      <c r="G1846" s="171" t="s">
        <v>177</v>
      </c>
      <c r="H1846" s="176">
        <v>1</v>
      </c>
      <c r="I1846" s="177">
        <v>0</v>
      </c>
      <c r="J1846" s="175">
        <v>46103</v>
      </c>
      <c r="K1846" s="171" t="s">
        <v>113</v>
      </c>
      <c r="L1846" s="171" t="s">
        <v>114</v>
      </c>
      <c r="M1846" s="178">
        <v>0</v>
      </c>
      <c r="N1846" s="176"/>
      <c r="O1846" s="176"/>
      <c r="P1846" s="179">
        <v>0</v>
      </c>
    </row>
    <row r="1847" spans="1:16" ht="19.5" hidden="1" customHeight="1">
      <c r="A1847" s="171" t="s">
        <v>3778</v>
      </c>
      <c r="B1847" s="175">
        <v>46110</v>
      </c>
      <c r="C1847" s="171" t="s">
        <v>110</v>
      </c>
      <c r="D1847" s="171" t="s">
        <v>118</v>
      </c>
      <c r="E1847" s="171" t="s">
        <v>79</v>
      </c>
      <c r="F1847" s="171" t="s">
        <v>441</v>
      </c>
      <c r="G1847" s="171" t="s">
        <v>177</v>
      </c>
      <c r="H1847" s="176">
        <v>1</v>
      </c>
      <c r="I1847" s="177">
        <v>0</v>
      </c>
      <c r="J1847" s="175">
        <v>46103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-56.94</v>
      </c>
    </row>
    <row r="1848" spans="1:16" ht="19.5" hidden="1" customHeight="1">
      <c r="A1848" s="171" t="s">
        <v>3778</v>
      </c>
      <c r="B1848" s="175">
        <v>46110</v>
      </c>
      <c r="C1848" s="171" t="s">
        <v>2119</v>
      </c>
      <c r="D1848" s="171" t="s">
        <v>119</v>
      </c>
      <c r="E1848" s="171" t="s">
        <v>79</v>
      </c>
      <c r="F1848" s="171" t="s">
        <v>441</v>
      </c>
      <c r="G1848" s="171" t="s">
        <v>177</v>
      </c>
      <c r="H1848" s="176">
        <v>1</v>
      </c>
      <c r="I1848" s="177">
        <v>0</v>
      </c>
      <c r="J1848" s="175">
        <v>46103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-15</v>
      </c>
    </row>
    <row r="1849" spans="1:16" ht="19.5" hidden="1" customHeight="1">
      <c r="A1849" s="171" t="s">
        <v>3778</v>
      </c>
      <c r="B1849" s="175">
        <v>46110</v>
      </c>
      <c r="C1849" s="171" t="s">
        <v>110</v>
      </c>
      <c r="D1849" s="171" t="s">
        <v>24</v>
      </c>
      <c r="E1849" s="171" t="s">
        <v>79</v>
      </c>
      <c r="F1849" s="171" t="s">
        <v>441</v>
      </c>
      <c r="G1849" s="171" t="s">
        <v>177</v>
      </c>
      <c r="H1849" s="176">
        <v>1</v>
      </c>
      <c r="I1849" s="177">
        <v>0</v>
      </c>
      <c r="J1849" s="175">
        <v>46103</v>
      </c>
      <c r="K1849" s="171" t="s">
        <v>113</v>
      </c>
      <c r="L1849" s="171" t="s">
        <v>114</v>
      </c>
      <c r="M1849" s="178">
        <v>0</v>
      </c>
      <c r="N1849" s="176"/>
      <c r="O1849" s="176">
        <v>41</v>
      </c>
      <c r="P1849" s="179">
        <v>-56.94</v>
      </c>
    </row>
    <row r="1850" spans="1:16" ht="19.5" hidden="1" customHeight="1">
      <c r="A1850" s="171" t="s">
        <v>3778</v>
      </c>
      <c r="B1850" s="175">
        <v>46110</v>
      </c>
      <c r="C1850" s="171" t="s">
        <v>2119</v>
      </c>
      <c r="D1850" s="171" t="s">
        <v>116</v>
      </c>
      <c r="E1850" s="171" t="s">
        <v>79</v>
      </c>
      <c r="F1850" s="171" t="s">
        <v>441</v>
      </c>
      <c r="G1850" s="171" t="s">
        <v>177</v>
      </c>
      <c r="H1850" s="176">
        <v>1</v>
      </c>
      <c r="I1850" s="177">
        <v>0</v>
      </c>
      <c r="J1850" s="175">
        <v>46103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-5.94</v>
      </c>
    </row>
    <row r="1851" spans="1:16" ht="19.5" hidden="1" customHeight="1">
      <c r="A1851" s="171" t="s">
        <v>3779</v>
      </c>
      <c r="B1851" s="175">
        <v>46110</v>
      </c>
      <c r="C1851" s="171" t="s">
        <v>110</v>
      </c>
      <c r="D1851" s="171" t="s">
        <v>24</v>
      </c>
      <c r="E1851" s="171" t="s">
        <v>61</v>
      </c>
      <c r="F1851" s="171" t="s">
        <v>776</v>
      </c>
      <c r="G1851" s="171" t="s">
        <v>177</v>
      </c>
      <c r="H1851" s="176">
        <v>1</v>
      </c>
      <c r="I1851" s="177">
        <v>0</v>
      </c>
      <c r="J1851" s="175">
        <v>46104</v>
      </c>
      <c r="K1851" s="171" t="s">
        <v>113</v>
      </c>
      <c r="L1851" s="171" t="s">
        <v>114</v>
      </c>
      <c r="M1851" s="178">
        <v>0</v>
      </c>
      <c r="N1851" s="176"/>
      <c r="O1851" s="176">
        <v>41</v>
      </c>
      <c r="P1851" s="179">
        <v>-56.94</v>
      </c>
    </row>
    <row r="1852" spans="1:16" ht="19.5" hidden="1" customHeight="1">
      <c r="A1852" s="171" t="s">
        <v>3779</v>
      </c>
      <c r="B1852" s="175">
        <v>46110</v>
      </c>
      <c r="C1852" s="171" t="s">
        <v>2119</v>
      </c>
      <c r="D1852" s="171" t="s">
        <v>116</v>
      </c>
      <c r="E1852" s="171" t="s">
        <v>61</v>
      </c>
      <c r="F1852" s="171" t="s">
        <v>776</v>
      </c>
      <c r="G1852" s="171" t="s">
        <v>177</v>
      </c>
      <c r="H1852" s="176">
        <v>1</v>
      </c>
      <c r="I1852" s="177">
        <v>0</v>
      </c>
      <c r="J1852" s="175">
        <v>46104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-6.03</v>
      </c>
    </row>
    <row r="1853" spans="1:16" ht="19.5" hidden="1" customHeight="1">
      <c r="A1853" s="171" t="s">
        <v>3780</v>
      </c>
      <c r="B1853" s="175">
        <v>46110</v>
      </c>
      <c r="C1853" s="171" t="s">
        <v>2119</v>
      </c>
      <c r="D1853" s="171" t="s">
        <v>135</v>
      </c>
      <c r="E1853" s="171" t="s">
        <v>38</v>
      </c>
      <c r="F1853" s="171" t="s">
        <v>111</v>
      </c>
      <c r="G1853" s="171" t="s">
        <v>112</v>
      </c>
      <c r="H1853" s="176">
        <v>1</v>
      </c>
      <c r="I1853" s="177">
        <v>0</v>
      </c>
      <c r="J1853" s="175">
        <v>46110</v>
      </c>
      <c r="K1853" s="171" t="s">
        <v>125</v>
      </c>
      <c r="L1853" s="171" t="s">
        <v>125</v>
      </c>
      <c r="M1853" s="178">
        <v>0</v>
      </c>
      <c r="N1853" s="176"/>
      <c r="O1853" s="176"/>
      <c r="P1853" s="179">
        <v>-24.66</v>
      </c>
    </row>
    <row r="1854" spans="1:16" ht="19.5" hidden="1" customHeight="1">
      <c r="A1854" s="171" t="s">
        <v>3779</v>
      </c>
      <c r="B1854" s="175">
        <v>46110</v>
      </c>
      <c r="C1854" s="171" t="s">
        <v>110</v>
      </c>
      <c r="D1854" s="171" t="s">
        <v>117</v>
      </c>
      <c r="E1854" s="171" t="s">
        <v>61</v>
      </c>
      <c r="F1854" s="171" t="s">
        <v>776</v>
      </c>
      <c r="G1854" s="171" t="s">
        <v>177</v>
      </c>
      <c r="H1854" s="176">
        <v>1</v>
      </c>
      <c r="I1854" s="177">
        <v>0</v>
      </c>
      <c r="J1854" s="175">
        <v>46104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0</v>
      </c>
    </row>
    <row r="1855" spans="1:16" ht="19.5" hidden="1" customHeight="1">
      <c r="A1855" s="171" t="s">
        <v>3779</v>
      </c>
      <c r="B1855" s="175">
        <v>46110</v>
      </c>
      <c r="C1855" s="171" t="s">
        <v>110</v>
      </c>
      <c r="D1855" s="171" t="s">
        <v>118</v>
      </c>
      <c r="E1855" s="171" t="s">
        <v>61</v>
      </c>
      <c r="F1855" s="171" t="s">
        <v>776</v>
      </c>
      <c r="G1855" s="171" t="s">
        <v>177</v>
      </c>
      <c r="H1855" s="176">
        <v>1</v>
      </c>
      <c r="I1855" s="177">
        <v>0</v>
      </c>
      <c r="J1855" s="175">
        <v>46104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-56.94</v>
      </c>
    </row>
    <row r="1856" spans="1:16" ht="19.5" hidden="1" customHeight="1">
      <c r="A1856" s="171" t="s">
        <v>3779</v>
      </c>
      <c r="B1856" s="175">
        <v>46110</v>
      </c>
      <c r="C1856" s="171" t="s">
        <v>2119</v>
      </c>
      <c r="D1856" s="171" t="s">
        <v>119</v>
      </c>
      <c r="E1856" s="171" t="s">
        <v>61</v>
      </c>
      <c r="F1856" s="171" t="s">
        <v>776</v>
      </c>
      <c r="G1856" s="171" t="s">
        <v>177</v>
      </c>
      <c r="H1856" s="176">
        <v>1</v>
      </c>
      <c r="I1856" s="177">
        <v>0</v>
      </c>
      <c r="J1856" s="175">
        <v>46104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-15</v>
      </c>
    </row>
    <row r="1857" spans="1:16" ht="19.5" hidden="1" customHeight="1">
      <c r="A1857" s="171" t="s">
        <v>3781</v>
      </c>
      <c r="B1857" s="175">
        <v>46110</v>
      </c>
      <c r="C1857" s="171" t="s">
        <v>2119</v>
      </c>
      <c r="D1857" s="171" t="s">
        <v>135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0</v>
      </c>
      <c r="J1857" s="175">
        <v>46110</v>
      </c>
      <c r="K1857" s="171" t="s">
        <v>125</v>
      </c>
      <c r="L1857" s="171" t="s">
        <v>125</v>
      </c>
      <c r="M1857" s="178">
        <v>0</v>
      </c>
      <c r="N1857" s="176"/>
      <c r="O1857" s="176"/>
      <c r="P1857" s="179">
        <v>-24.66</v>
      </c>
    </row>
    <row r="1858" spans="1:16" ht="19.5" hidden="1" customHeight="1">
      <c r="A1858" s="171" t="s">
        <v>3782</v>
      </c>
      <c r="B1858" s="175">
        <v>46110</v>
      </c>
      <c r="C1858" s="171" t="s">
        <v>2119</v>
      </c>
      <c r="D1858" s="171" t="s">
        <v>135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0</v>
      </c>
      <c r="J1858" s="175">
        <v>46110</v>
      </c>
      <c r="K1858" s="171" t="s">
        <v>125</v>
      </c>
      <c r="L1858" s="171" t="s">
        <v>125</v>
      </c>
      <c r="M1858" s="178">
        <v>0</v>
      </c>
      <c r="N1858" s="176"/>
      <c r="O1858" s="176"/>
      <c r="P1858" s="179">
        <v>-22.29</v>
      </c>
    </row>
    <row r="1859" spans="1:16" ht="19.5" hidden="1" customHeight="1">
      <c r="A1859" s="171" t="s">
        <v>3783</v>
      </c>
      <c r="B1859" s="175">
        <v>46110</v>
      </c>
      <c r="C1859" s="171" t="s">
        <v>110</v>
      </c>
      <c r="D1859" s="171" t="s">
        <v>24</v>
      </c>
      <c r="E1859" s="171" t="s">
        <v>61</v>
      </c>
      <c r="F1859" s="171" t="s">
        <v>776</v>
      </c>
      <c r="G1859" s="171" t="s">
        <v>177</v>
      </c>
      <c r="H1859" s="176">
        <v>1</v>
      </c>
      <c r="I1859" s="177">
        <v>0</v>
      </c>
      <c r="J1859" s="175">
        <v>46103</v>
      </c>
      <c r="K1859" s="171" t="s">
        <v>113</v>
      </c>
      <c r="L1859" s="171" t="s">
        <v>114</v>
      </c>
      <c r="M1859" s="178">
        <v>0</v>
      </c>
      <c r="N1859" s="176"/>
      <c r="O1859" s="176">
        <v>41</v>
      </c>
      <c r="P1859" s="179">
        <v>-56.94</v>
      </c>
    </row>
    <row r="1860" spans="1:16" ht="19.5" hidden="1" customHeight="1">
      <c r="A1860" s="171" t="s">
        <v>3783</v>
      </c>
      <c r="B1860" s="175">
        <v>46110</v>
      </c>
      <c r="C1860" s="171" t="s">
        <v>2119</v>
      </c>
      <c r="D1860" s="171" t="s">
        <v>116</v>
      </c>
      <c r="E1860" s="171" t="s">
        <v>61</v>
      </c>
      <c r="F1860" s="171" t="s">
        <v>776</v>
      </c>
      <c r="G1860" s="171" t="s">
        <v>177</v>
      </c>
      <c r="H1860" s="176">
        <v>1</v>
      </c>
      <c r="I1860" s="177">
        <v>0</v>
      </c>
      <c r="J1860" s="175">
        <v>46103</v>
      </c>
      <c r="K1860" s="171" t="s">
        <v>113</v>
      </c>
      <c r="L1860" s="171" t="s">
        <v>114</v>
      </c>
      <c r="M1860" s="178">
        <v>0</v>
      </c>
      <c r="N1860" s="176"/>
      <c r="O1860" s="176"/>
      <c r="P1860" s="179">
        <v>-8.3800000000000008</v>
      </c>
    </row>
    <row r="1861" spans="1:16" ht="19.5" hidden="1" customHeight="1">
      <c r="A1861" s="171" t="s">
        <v>3783</v>
      </c>
      <c r="B1861" s="175">
        <v>46110</v>
      </c>
      <c r="C1861" s="171" t="s">
        <v>110</v>
      </c>
      <c r="D1861" s="171" t="s">
        <v>117</v>
      </c>
      <c r="E1861" s="171" t="s">
        <v>61</v>
      </c>
      <c r="F1861" s="171" t="s">
        <v>776</v>
      </c>
      <c r="G1861" s="171" t="s">
        <v>177</v>
      </c>
      <c r="H1861" s="176">
        <v>1</v>
      </c>
      <c r="I1861" s="177">
        <v>0</v>
      </c>
      <c r="J1861" s="175">
        <v>46103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0</v>
      </c>
    </row>
    <row r="1862" spans="1:16" ht="19.5" hidden="1" customHeight="1">
      <c r="A1862" s="171" t="s">
        <v>3783</v>
      </c>
      <c r="B1862" s="175">
        <v>46110</v>
      </c>
      <c r="C1862" s="171" t="s">
        <v>110</v>
      </c>
      <c r="D1862" s="171" t="s">
        <v>118</v>
      </c>
      <c r="E1862" s="171" t="s">
        <v>61</v>
      </c>
      <c r="F1862" s="171" t="s">
        <v>776</v>
      </c>
      <c r="G1862" s="171" t="s">
        <v>177</v>
      </c>
      <c r="H1862" s="176">
        <v>1</v>
      </c>
      <c r="I1862" s="177">
        <v>0</v>
      </c>
      <c r="J1862" s="175">
        <v>46103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-56.94</v>
      </c>
    </row>
    <row r="1863" spans="1:16" ht="19.5" hidden="1" customHeight="1">
      <c r="A1863" s="171" t="s">
        <v>3783</v>
      </c>
      <c r="B1863" s="175">
        <v>46110</v>
      </c>
      <c r="C1863" s="171" t="s">
        <v>2119</v>
      </c>
      <c r="D1863" s="171" t="s">
        <v>119</v>
      </c>
      <c r="E1863" s="171" t="s">
        <v>61</v>
      </c>
      <c r="F1863" s="171" t="s">
        <v>776</v>
      </c>
      <c r="G1863" s="171" t="s">
        <v>177</v>
      </c>
      <c r="H1863" s="176">
        <v>1</v>
      </c>
      <c r="I1863" s="177">
        <v>0</v>
      </c>
      <c r="J1863" s="175">
        <v>46103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-15</v>
      </c>
    </row>
    <row r="1864" spans="1:16" ht="19.5" hidden="1" customHeight="1">
      <c r="A1864" s="171" t="s">
        <v>3784</v>
      </c>
      <c r="B1864" s="175">
        <v>46110</v>
      </c>
      <c r="C1864" s="171" t="s">
        <v>110</v>
      </c>
      <c r="D1864" s="171" t="s">
        <v>117</v>
      </c>
      <c r="E1864" s="171" t="s">
        <v>78</v>
      </c>
      <c r="F1864" s="171" t="s">
        <v>176</v>
      </c>
      <c r="G1864" s="171" t="s">
        <v>177</v>
      </c>
      <c r="H1864" s="176">
        <v>1</v>
      </c>
      <c r="I1864" s="177">
        <v>0</v>
      </c>
      <c r="J1864" s="175">
        <v>46106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0</v>
      </c>
    </row>
    <row r="1865" spans="1:16" ht="19.5" hidden="1" customHeight="1">
      <c r="A1865" s="171" t="s">
        <v>3784</v>
      </c>
      <c r="B1865" s="175">
        <v>46110</v>
      </c>
      <c r="C1865" s="171" t="s">
        <v>110</v>
      </c>
      <c r="D1865" s="171" t="s">
        <v>118</v>
      </c>
      <c r="E1865" s="171" t="s">
        <v>78</v>
      </c>
      <c r="F1865" s="171" t="s">
        <v>176</v>
      </c>
      <c r="G1865" s="171" t="s">
        <v>177</v>
      </c>
      <c r="H1865" s="176">
        <v>1</v>
      </c>
      <c r="I1865" s="177">
        <v>0</v>
      </c>
      <c r="J1865" s="175">
        <v>46106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-56.94</v>
      </c>
    </row>
    <row r="1866" spans="1:16" ht="19.5" hidden="1" customHeight="1">
      <c r="A1866" s="171" t="s">
        <v>3784</v>
      </c>
      <c r="B1866" s="175">
        <v>46110</v>
      </c>
      <c r="C1866" s="171" t="s">
        <v>2119</v>
      </c>
      <c r="D1866" s="171" t="s">
        <v>119</v>
      </c>
      <c r="E1866" s="171" t="s">
        <v>78</v>
      </c>
      <c r="F1866" s="171" t="s">
        <v>176</v>
      </c>
      <c r="G1866" s="171" t="s">
        <v>177</v>
      </c>
      <c r="H1866" s="176">
        <v>1</v>
      </c>
      <c r="I1866" s="177">
        <v>0</v>
      </c>
      <c r="J1866" s="175">
        <v>46106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-15</v>
      </c>
    </row>
    <row r="1867" spans="1:16" ht="19.5" hidden="1" customHeight="1">
      <c r="A1867" s="171" t="s">
        <v>3784</v>
      </c>
      <c r="B1867" s="175">
        <v>46110</v>
      </c>
      <c r="C1867" s="171" t="s">
        <v>110</v>
      </c>
      <c r="D1867" s="171" t="s">
        <v>24</v>
      </c>
      <c r="E1867" s="171" t="s">
        <v>78</v>
      </c>
      <c r="F1867" s="171" t="s">
        <v>176</v>
      </c>
      <c r="G1867" s="171" t="s">
        <v>177</v>
      </c>
      <c r="H1867" s="176">
        <v>1</v>
      </c>
      <c r="I1867" s="177">
        <v>0</v>
      </c>
      <c r="J1867" s="175">
        <v>46106</v>
      </c>
      <c r="K1867" s="171" t="s">
        <v>113</v>
      </c>
      <c r="L1867" s="171" t="s">
        <v>114</v>
      </c>
      <c r="M1867" s="178">
        <v>0</v>
      </c>
      <c r="N1867" s="176"/>
      <c r="O1867" s="176">
        <v>41</v>
      </c>
      <c r="P1867" s="179">
        <v>-56.94</v>
      </c>
    </row>
    <row r="1868" spans="1:16" ht="19.5" hidden="1" customHeight="1">
      <c r="A1868" s="171" t="s">
        <v>3784</v>
      </c>
      <c r="B1868" s="175">
        <v>46110</v>
      </c>
      <c r="C1868" s="171" t="s">
        <v>2119</v>
      </c>
      <c r="D1868" s="171" t="s">
        <v>116</v>
      </c>
      <c r="E1868" s="171" t="s">
        <v>78</v>
      </c>
      <c r="F1868" s="171" t="s">
        <v>176</v>
      </c>
      <c r="G1868" s="171" t="s">
        <v>177</v>
      </c>
      <c r="H1868" s="176">
        <v>1</v>
      </c>
      <c r="I1868" s="177">
        <v>0</v>
      </c>
      <c r="J1868" s="175">
        <v>46106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-6.43</v>
      </c>
    </row>
    <row r="1869" spans="1:16" ht="19.5" hidden="1" customHeight="1">
      <c r="A1869" s="171" t="s">
        <v>3785</v>
      </c>
      <c r="B1869" s="175">
        <v>46110</v>
      </c>
      <c r="C1869" s="171" t="s">
        <v>110</v>
      </c>
      <c r="D1869" s="171" t="s">
        <v>24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46088</v>
      </c>
      <c r="K1869" s="171" t="s">
        <v>113</v>
      </c>
      <c r="L1869" s="171" t="s">
        <v>114</v>
      </c>
      <c r="M1869" s="178">
        <v>0</v>
      </c>
      <c r="N1869" s="176"/>
      <c r="O1869" s="176">
        <v>43</v>
      </c>
      <c r="P1869" s="179">
        <v>-46.77</v>
      </c>
    </row>
    <row r="1870" spans="1:16" ht="19.5" hidden="1" customHeight="1">
      <c r="A1870" s="171" t="s">
        <v>3785</v>
      </c>
      <c r="B1870" s="175">
        <v>46110</v>
      </c>
      <c r="C1870" s="171" t="s">
        <v>2119</v>
      </c>
      <c r="D1870" s="171" t="s">
        <v>116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46088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-11.09</v>
      </c>
    </row>
    <row r="1871" spans="1:16" ht="19.5" hidden="1" customHeight="1">
      <c r="A1871" s="171" t="s">
        <v>3786</v>
      </c>
      <c r="B1871" s="175">
        <v>46110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46110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-23.33</v>
      </c>
    </row>
    <row r="1872" spans="1:16" ht="19.5" hidden="1" customHeight="1">
      <c r="A1872" s="171" t="s">
        <v>3785</v>
      </c>
      <c r="B1872" s="175">
        <v>46110</v>
      </c>
      <c r="C1872" s="171" t="s">
        <v>110</v>
      </c>
      <c r="D1872" s="171" t="s">
        <v>117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46088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0</v>
      </c>
    </row>
    <row r="1873" spans="1:16" ht="19.5" hidden="1" customHeight="1">
      <c r="A1873" s="171" t="s">
        <v>3785</v>
      </c>
      <c r="B1873" s="175">
        <v>46110</v>
      </c>
      <c r="C1873" s="171" t="s">
        <v>110</v>
      </c>
      <c r="D1873" s="171" t="s">
        <v>118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0</v>
      </c>
      <c r="J1873" s="175">
        <v>46088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-46.77</v>
      </c>
    </row>
    <row r="1874" spans="1:16" ht="19.5" hidden="1" customHeight="1">
      <c r="A1874" s="171" t="s">
        <v>3787</v>
      </c>
      <c r="B1874" s="175">
        <v>46110</v>
      </c>
      <c r="C1874" s="171" t="s">
        <v>2119</v>
      </c>
      <c r="D1874" s="171" t="s">
        <v>135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0</v>
      </c>
      <c r="J1874" s="175">
        <v>46110</v>
      </c>
      <c r="K1874" s="171" t="s">
        <v>125</v>
      </c>
      <c r="L1874" s="171" t="s">
        <v>125</v>
      </c>
      <c r="M1874" s="178">
        <v>0</v>
      </c>
      <c r="N1874" s="176"/>
      <c r="O1874" s="176"/>
      <c r="P1874" s="179">
        <v>-23.33</v>
      </c>
    </row>
    <row r="1875" spans="1:16" ht="19.5" hidden="1" customHeight="1">
      <c r="A1875" s="171" t="s">
        <v>3788</v>
      </c>
      <c r="B1875" s="175">
        <v>46110</v>
      </c>
      <c r="C1875" s="171" t="s">
        <v>110</v>
      </c>
      <c r="D1875" s="171" t="s">
        <v>24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46103</v>
      </c>
      <c r="K1875" s="171" t="s">
        <v>113</v>
      </c>
      <c r="L1875" s="171" t="s">
        <v>114</v>
      </c>
      <c r="M1875" s="178">
        <v>0.43</v>
      </c>
      <c r="N1875" s="176"/>
      <c r="O1875" s="176">
        <v>41</v>
      </c>
      <c r="P1875" s="179">
        <v>-146.28</v>
      </c>
    </row>
    <row r="1876" spans="1:16" ht="19.5" hidden="1" customHeight="1">
      <c r="A1876" s="171" t="s">
        <v>3788</v>
      </c>
      <c r="B1876" s="175">
        <v>46110</v>
      </c>
      <c r="C1876" s="171" t="s">
        <v>127</v>
      </c>
      <c r="D1876" s="171" t="s">
        <v>128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46103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1340</v>
      </c>
    </row>
    <row r="1877" spans="1:16" ht="19.5" hidden="1" customHeight="1">
      <c r="A1877" s="171" t="s">
        <v>3788</v>
      </c>
      <c r="B1877" s="175">
        <v>46110</v>
      </c>
      <c r="C1877" s="171" t="s">
        <v>127</v>
      </c>
      <c r="D1877" s="171" t="s">
        <v>129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46103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13.4</v>
      </c>
    </row>
    <row r="1878" spans="1:16" ht="19.5" hidden="1" customHeight="1">
      <c r="A1878" s="171" t="s">
        <v>3788</v>
      </c>
      <c r="B1878" s="175">
        <v>46110</v>
      </c>
      <c r="C1878" s="171" t="s">
        <v>127</v>
      </c>
      <c r="D1878" s="171" t="s">
        <v>130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2750</v>
      </c>
      <c r="J1878" s="175">
        <v>46103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1396.6</v>
      </c>
    </row>
    <row r="1879" spans="1:16" ht="19.5" hidden="1" customHeight="1">
      <c r="A1879" s="171" t="s">
        <v>3788</v>
      </c>
      <c r="B1879" s="175">
        <v>46110</v>
      </c>
      <c r="C1879" s="171" t="s">
        <v>131</v>
      </c>
      <c r="D1879" s="171" t="s">
        <v>132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46103</v>
      </c>
      <c r="K1879" s="171" t="s">
        <v>113</v>
      </c>
      <c r="L1879" s="171" t="s">
        <v>114</v>
      </c>
      <c r="M1879" s="178">
        <v>0.43</v>
      </c>
      <c r="N1879" s="176"/>
      <c r="O1879" s="176"/>
      <c r="P1879" s="179">
        <v>-1182.5</v>
      </c>
    </row>
    <row r="1880" spans="1:16" ht="19.5" hidden="1" customHeight="1">
      <c r="A1880" s="171" t="s">
        <v>3788</v>
      </c>
      <c r="B1880" s="175">
        <v>46110</v>
      </c>
      <c r="C1880" s="171" t="s">
        <v>2119</v>
      </c>
      <c r="D1880" s="171" t="s">
        <v>135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0</v>
      </c>
      <c r="J1880" s="175">
        <v>46103</v>
      </c>
      <c r="K1880" s="171" t="s">
        <v>125</v>
      </c>
      <c r="L1880" s="171" t="s">
        <v>125</v>
      </c>
      <c r="M1880" s="178">
        <v>0</v>
      </c>
      <c r="N1880" s="176"/>
      <c r="O1880" s="176"/>
      <c r="P1880" s="179">
        <v>-25.46</v>
      </c>
    </row>
    <row r="1881" spans="1:16" ht="19.5" hidden="1" customHeight="1">
      <c r="A1881" s="171" t="s">
        <v>3789</v>
      </c>
      <c r="B1881" s="175">
        <v>46110</v>
      </c>
      <c r="C1881" s="171" t="s">
        <v>110</v>
      </c>
      <c r="D1881" s="171" t="s">
        <v>24</v>
      </c>
      <c r="E1881" s="171" t="s">
        <v>45</v>
      </c>
      <c r="F1881" s="171" t="s">
        <v>162</v>
      </c>
      <c r="G1881" s="171" t="s">
        <v>163</v>
      </c>
      <c r="H1881" s="176">
        <v>1</v>
      </c>
      <c r="I1881" s="177">
        <v>2750</v>
      </c>
      <c r="J1881" s="175">
        <v>46102</v>
      </c>
      <c r="K1881" s="171" t="s">
        <v>113</v>
      </c>
      <c r="L1881" s="171" t="s">
        <v>114</v>
      </c>
      <c r="M1881" s="178">
        <v>0.43</v>
      </c>
      <c r="N1881" s="176"/>
      <c r="O1881" s="176">
        <v>40</v>
      </c>
      <c r="P1881" s="179">
        <v>-140.75</v>
      </c>
    </row>
    <row r="1882" spans="1:16" ht="19.5" hidden="1" customHeight="1">
      <c r="A1882" s="171" t="s">
        <v>3789</v>
      </c>
      <c r="B1882" s="175">
        <v>46110</v>
      </c>
      <c r="C1882" s="171" t="s">
        <v>127</v>
      </c>
      <c r="D1882" s="171" t="s">
        <v>128</v>
      </c>
      <c r="E1882" s="171" t="s">
        <v>45</v>
      </c>
      <c r="F1882" s="171" t="s">
        <v>162</v>
      </c>
      <c r="G1882" s="171" t="s">
        <v>163</v>
      </c>
      <c r="H1882" s="176">
        <v>1</v>
      </c>
      <c r="I1882" s="177">
        <v>2750</v>
      </c>
      <c r="J1882" s="175">
        <v>46102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1284.49</v>
      </c>
    </row>
    <row r="1883" spans="1:16" ht="19.5" hidden="1" customHeight="1">
      <c r="A1883" s="171" t="s">
        <v>3789</v>
      </c>
      <c r="B1883" s="175">
        <v>46110</v>
      </c>
      <c r="C1883" s="171" t="s">
        <v>127</v>
      </c>
      <c r="D1883" s="171" t="s">
        <v>129</v>
      </c>
      <c r="E1883" s="171" t="s">
        <v>45</v>
      </c>
      <c r="F1883" s="171" t="s">
        <v>162</v>
      </c>
      <c r="G1883" s="171" t="s">
        <v>163</v>
      </c>
      <c r="H1883" s="176">
        <v>1</v>
      </c>
      <c r="I1883" s="177">
        <v>2750</v>
      </c>
      <c r="J1883" s="175">
        <v>46102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12.84</v>
      </c>
    </row>
    <row r="1884" spans="1:16" ht="19.5" hidden="1" customHeight="1">
      <c r="A1884" s="171" t="s">
        <v>3789</v>
      </c>
      <c r="B1884" s="175">
        <v>46110</v>
      </c>
      <c r="C1884" s="171" t="s">
        <v>127</v>
      </c>
      <c r="D1884" s="171" t="s">
        <v>130</v>
      </c>
      <c r="E1884" s="171" t="s">
        <v>45</v>
      </c>
      <c r="F1884" s="171" t="s">
        <v>162</v>
      </c>
      <c r="G1884" s="171" t="s">
        <v>163</v>
      </c>
      <c r="H1884" s="176">
        <v>1</v>
      </c>
      <c r="I1884" s="177">
        <v>2750</v>
      </c>
      <c r="J1884" s="175">
        <v>46102</v>
      </c>
      <c r="K1884" s="171" t="s">
        <v>113</v>
      </c>
      <c r="L1884" s="171" t="s">
        <v>114</v>
      </c>
      <c r="M1884" s="178">
        <v>0</v>
      </c>
      <c r="N1884" s="176"/>
      <c r="O1884" s="176"/>
      <c r="P1884" s="179">
        <v>1452.67</v>
      </c>
    </row>
    <row r="1885" spans="1:16" ht="19.5" hidden="1" customHeight="1">
      <c r="A1885" s="171" t="s">
        <v>3789</v>
      </c>
      <c r="B1885" s="175">
        <v>46110</v>
      </c>
      <c r="C1885" s="171" t="s">
        <v>131</v>
      </c>
      <c r="D1885" s="171" t="s">
        <v>132</v>
      </c>
      <c r="E1885" s="171" t="s">
        <v>45</v>
      </c>
      <c r="F1885" s="171" t="s">
        <v>162</v>
      </c>
      <c r="G1885" s="171" t="s">
        <v>163</v>
      </c>
      <c r="H1885" s="176">
        <v>1</v>
      </c>
      <c r="I1885" s="177">
        <v>2750</v>
      </c>
      <c r="J1885" s="175">
        <v>46102</v>
      </c>
      <c r="K1885" s="171" t="s">
        <v>113</v>
      </c>
      <c r="L1885" s="171" t="s">
        <v>114</v>
      </c>
      <c r="M1885" s="178">
        <v>0.43</v>
      </c>
      <c r="N1885" s="176"/>
      <c r="O1885" s="176"/>
      <c r="P1885" s="179">
        <v>-1182.5</v>
      </c>
    </row>
    <row r="1886" spans="1:16" ht="19.5" hidden="1" customHeight="1">
      <c r="A1886" s="171" t="s">
        <v>3789</v>
      </c>
      <c r="B1886" s="175">
        <v>46110</v>
      </c>
      <c r="C1886" s="171" t="s">
        <v>2119</v>
      </c>
      <c r="D1886" s="171" t="s">
        <v>116</v>
      </c>
      <c r="E1886" s="171" t="s">
        <v>45</v>
      </c>
      <c r="F1886" s="171" t="s">
        <v>162</v>
      </c>
      <c r="G1886" s="171" t="s">
        <v>163</v>
      </c>
      <c r="H1886" s="176">
        <v>1</v>
      </c>
      <c r="I1886" s="177">
        <v>2750</v>
      </c>
      <c r="J1886" s="175">
        <v>46102</v>
      </c>
      <c r="K1886" s="171" t="s">
        <v>113</v>
      </c>
      <c r="L1886" s="171" t="s">
        <v>114</v>
      </c>
      <c r="M1886" s="178">
        <v>0.43</v>
      </c>
      <c r="N1886" s="176"/>
      <c r="O1886" s="176"/>
      <c r="P1886" s="179">
        <v>-5.94</v>
      </c>
    </row>
    <row r="1887" spans="1:16" ht="19.5" hidden="1" customHeight="1">
      <c r="A1887" s="171" t="s">
        <v>3790</v>
      </c>
      <c r="B1887" s="175">
        <v>46110</v>
      </c>
      <c r="C1887" s="171" t="s">
        <v>110</v>
      </c>
      <c r="D1887" s="171" t="s">
        <v>24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2750</v>
      </c>
      <c r="J1887" s="175">
        <v>46106</v>
      </c>
      <c r="K1887" s="171" t="s">
        <v>113</v>
      </c>
      <c r="L1887" s="171" t="s">
        <v>114</v>
      </c>
      <c r="M1887" s="178">
        <v>0.43</v>
      </c>
      <c r="N1887" s="176"/>
      <c r="O1887" s="176">
        <v>41</v>
      </c>
      <c r="P1887" s="179">
        <v>-146.28</v>
      </c>
    </row>
    <row r="1888" spans="1:16" ht="19.5" hidden="1" customHeight="1">
      <c r="A1888" s="171" t="s">
        <v>3790</v>
      </c>
      <c r="B1888" s="175">
        <v>46110</v>
      </c>
      <c r="C1888" s="171" t="s">
        <v>127</v>
      </c>
      <c r="D1888" s="171" t="s">
        <v>128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2750</v>
      </c>
      <c r="J1888" s="175">
        <v>46106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1186.31</v>
      </c>
    </row>
    <row r="1889" spans="1:16" ht="19.5" hidden="1" customHeight="1">
      <c r="A1889" s="171" t="s">
        <v>3790</v>
      </c>
      <c r="B1889" s="175">
        <v>46110</v>
      </c>
      <c r="C1889" s="171" t="s">
        <v>127</v>
      </c>
      <c r="D1889" s="171" t="s">
        <v>129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2750</v>
      </c>
      <c r="J1889" s="175">
        <v>46106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11.86</v>
      </c>
    </row>
    <row r="1890" spans="1:16" ht="19.5" hidden="1" customHeight="1">
      <c r="A1890" s="171" t="s">
        <v>3790</v>
      </c>
      <c r="B1890" s="175">
        <v>46110</v>
      </c>
      <c r="C1890" s="171" t="s">
        <v>127</v>
      </c>
      <c r="D1890" s="171" t="s">
        <v>130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2750</v>
      </c>
      <c r="J1890" s="175">
        <v>46106</v>
      </c>
      <c r="K1890" s="171" t="s">
        <v>113</v>
      </c>
      <c r="L1890" s="171" t="s">
        <v>114</v>
      </c>
      <c r="M1890" s="178">
        <v>0</v>
      </c>
      <c r="N1890" s="176"/>
      <c r="O1890" s="176"/>
      <c r="P1890" s="179">
        <v>1551.83</v>
      </c>
    </row>
    <row r="1891" spans="1:16" ht="19.5" hidden="1" customHeight="1">
      <c r="A1891" s="171" t="s">
        <v>3790</v>
      </c>
      <c r="B1891" s="175">
        <v>46110</v>
      </c>
      <c r="C1891" s="171" t="s">
        <v>131</v>
      </c>
      <c r="D1891" s="171" t="s">
        <v>132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2750</v>
      </c>
      <c r="J1891" s="175">
        <v>46106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-1182.5</v>
      </c>
    </row>
    <row r="1892" spans="1:16" ht="19.5" hidden="1" customHeight="1">
      <c r="A1892" s="171" t="s">
        <v>3790</v>
      </c>
      <c r="B1892" s="175">
        <v>46110</v>
      </c>
      <c r="C1892" s="171" t="s">
        <v>2119</v>
      </c>
      <c r="D1892" s="171" t="s">
        <v>116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2750</v>
      </c>
      <c r="J1892" s="175">
        <v>46106</v>
      </c>
      <c r="K1892" s="171" t="s">
        <v>113</v>
      </c>
      <c r="L1892" s="171" t="s">
        <v>114</v>
      </c>
      <c r="M1892" s="178">
        <v>0.43</v>
      </c>
      <c r="N1892" s="176"/>
      <c r="O1892" s="176"/>
      <c r="P1892" s="179">
        <v>-5.44</v>
      </c>
    </row>
    <row r="1893" spans="1:16" ht="19.5" hidden="1" customHeight="1">
      <c r="A1893" s="171" t="s">
        <v>3791</v>
      </c>
      <c r="B1893" s="175">
        <v>46110</v>
      </c>
      <c r="C1893" s="171" t="s">
        <v>2119</v>
      </c>
      <c r="D1893" s="171" t="s">
        <v>135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46110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-7.41</v>
      </c>
    </row>
    <row r="1894" spans="1:16" ht="19.5" hidden="1" customHeight="1">
      <c r="A1894" s="171" t="s">
        <v>3792</v>
      </c>
      <c r="B1894" s="175">
        <v>46110</v>
      </c>
      <c r="C1894" s="171" t="s">
        <v>110</v>
      </c>
      <c r="D1894" s="171" t="s">
        <v>24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46097</v>
      </c>
      <c r="K1894" s="171" t="s">
        <v>113</v>
      </c>
      <c r="L1894" s="171" t="s">
        <v>114</v>
      </c>
      <c r="M1894" s="178">
        <v>0</v>
      </c>
      <c r="N1894" s="176"/>
      <c r="O1894" s="176">
        <v>39</v>
      </c>
      <c r="P1894" s="179">
        <v>-46.77</v>
      </c>
    </row>
    <row r="1895" spans="1:16" ht="19.5" hidden="1" customHeight="1">
      <c r="A1895" s="171" t="s">
        <v>3792</v>
      </c>
      <c r="B1895" s="175">
        <v>46110</v>
      </c>
      <c r="C1895" s="171" t="s">
        <v>2119</v>
      </c>
      <c r="D1895" s="171" t="s">
        <v>116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46097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-5.0599999999999996</v>
      </c>
    </row>
    <row r="1896" spans="1:16" ht="19.5" hidden="1" customHeight="1">
      <c r="A1896" s="171" t="s">
        <v>3789</v>
      </c>
      <c r="B1896" s="175">
        <v>46110</v>
      </c>
      <c r="C1896" s="171" t="s">
        <v>2119</v>
      </c>
      <c r="D1896" s="171" t="s">
        <v>135</v>
      </c>
      <c r="E1896" s="171" t="s">
        <v>45</v>
      </c>
      <c r="F1896" s="171" t="s">
        <v>162</v>
      </c>
      <c r="G1896" s="171" t="s">
        <v>163</v>
      </c>
      <c r="H1896" s="176">
        <v>1</v>
      </c>
      <c r="I1896" s="177">
        <v>0</v>
      </c>
      <c r="J1896" s="175">
        <v>46102</v>
      </c>
      <c r="K1896" s="171" t="s">
        <v>125</v>
      </c>
      <c r="L1896" s="171" t="s">
        <v>125</v>
      </c>
      <c r="M1896" s="178">
        <v>0</v>
      </c>
      <c r="N1896" s="176"/>
      <c r="O1896" s="176"/>
      <c r="P1896" s="179">
        <v>-24.41</v>
      </c>
    </row>
    <row r="1897" spans="1:16" ht="19.5" hidden="1" customHeight="1">
      <c r="A1897" s="171" t="s">
        <v>3793</v>
      </c>
      <c r="B1897" s="175">
        <v>46110</v>
      </c>
      <c r="C1897" s="171" t="s">
        <v>2119</v>
      </c>
      <c r="D1897" s="171" t="s">
        <v>135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46110</v>
      </c>
      <c r="K1897" s="171" t="s">
        <v>125</v>
      </c>
      <c r="L1897" s="171" t="s">
        <v>125</v>
      </c>
      <c r="M1897" s="178">
        <v>0</v>
      </c>
      <c r="N1897" s="176"/>
      <c r="O1897" s="176"/>
      <c r="P1897" s="179">
        <v>-7.46</v>
      </c>
    </row>
    <row r="1898" spans="1:16" ht="19.5" hidden="1" customHeight="1">
      <c r="A1898" s="171" t="s">
        <v>3792</v>
      </c>
      <c r="B1898" s="175">
        <v>46110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46097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3792</v>
      </c>
      <c r="B1899" s="175">
        <v>46110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46097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hidden="1" customHeight="1">
      <c r="A1900" s="171" t="s">
        <v>3792</v>
      </c>
      <c r="B1900" s="175">
        <v>46110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46097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hidden="1" customHeight="1">
      <c r="A1901" s="171" t="s">
        <v>3790</v>
      </c>
      <c r="B1901" s="175">
        <v>46110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46106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-22.54</v>
      </c>
    </row>
    <row r="1902" spans="1:16" ht="19.5" hidden="1" customHeight="1">
      <c r="A1902" s="171" t="s">
        <v>3794</v>
      </c>
      <c r="B1902" s="175">
        <v>46110</v>
      </c>
      <c r="C1902" s="171" t="s">
        <v>110</v>
      </c>
      <c r="D1902" s="171" t="s">
        <v>24</v>
      </c>
      <c r="E1902" s="171" t="s">
        <v>38</v>
      </c>
      <c r="F1902" s="171" t="s">
        <v>111</v>
      </c>
      <c r="G1902" s="171" t="s">
        <v>112</v>
      </c>
      <c r="H1902" s="176">
        <v>1</v>
      </c>
      <c r="I1902" s="177">
        <v>2750</v>
      </c>
      <c r="J1902" s="175">
        <v>46106</v>
      </c>
      <c r="K1902" s="171" t="s">
        <v>113</v>
      </c>
      <c r="L1902" s="171" t="s">
        <v>114</v>
      </c>
      <c r="M1902" s="178">
        <v>0.43</v>
      </c>
      <c r="N1902" s="176"/>
      <c r="O1902" s="176">
        <v>41</v>
      </c>
      <c r="P1902" s="179">
        <v>-146.28</v>
      </c>
    </row>
    <row r="1903" spans="1:16" ht="19.5" hidden="1" customHeight="1">
      <c r="A1903" s="171" t="s">
        <v>3794</v>
      </c>
      <c r="B1903" s="175">
        <v>46110</v>
      </c>
      <c r="C1903" s="171" t="s">
        <v>127</v>
      </c>
      <c r="D1903" s="171" t="s">
        <v>128</v>
      </c>
      <c r="E1903" s="171" t="s">
        <v>38</v>
      </c>
      <c r="F1903" s="171" t="s">
        <v>111</v>
      </c>
      <c r="G1903" s="171" t="s">
        <v>112</v>
      </c>
      <c r="H1903" s="176">
        <v>1</v>
      </c>
      <c r="I1903" s="177">
        <v>2750</v>
      </c>
      <c r="J1903" s="175">
        <v>46106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1248.57</v>
      </c>
    </row>
    <row r="1904" spans="1:16" ht="19.5" hidden="1" customHeight="1">
      <c r="A1904" s="171" t="s">
        <v>3794</v>
      </c>
      <c r="B1904" s="175">
        <v>46110</v>
      </c>
      <c r="C1904" s="171" t="s">
        <v>127</v>
      </c>
      <c r="D1904" s="171" t="s">
        <v>129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2750</v>
      </c>
      <c r="J1904" s="175">
        <v>46106</v>
      </c>
      <c r="K1904" s="171" t="s">
        <v>113</v>
      </c>
      <c r="L1904" s="171" t="s">
        <v>114</v>
      </c>
      <c r="M1904" s="178">
        <v>0</v>
      </c>
      <c r="N1904" s="176"/>
      <c r="O1904" s="176"/>
      <c r="P1904" s="179">
        <v>12.49</v>
      </c>
    </row>
    <row r="1905" spans="1:16" ht="19.5" hidden="1" customHeight="1">
      <c r="A1905" s="171" t="s">
        <v>3794</v>
      </c>
      <c r="B1905" s="175">
        <v>46110</v>
      </c>
      <c r="C1905" s="171" t="s">
        <v>127</v>
      </c>
      <c r="D1905" s="171" t="s">
        <v>130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46106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1488.94</v>
      </c>
    </row>
    <row r="1906" spans="1:16" ht="19.5" hidden="1" customHeight="1">
      <c r="A1906" s="171" t="s">
        <v>3794</v>
      </c>
      <c r="B1906" s="175">
        <v>46110</v>
      </c>
      <c r="C1906" s="171" t="s">
        <v>131</v>
      </c>
      <c r="D1906" s="171" t="s">
        <v>132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46106</v>
      </c>
      <c r="K1906" s="171" t="s">
        <v>113</v>
      </c>
      <c r="L1906" s="171" t="s">
        <v>114</v>
      </c>
      <c r="M1906" s="178">
        <v>0.43</v>
      </c>
      <c r="N1906" s="176"/>
      <c r="O1906" s="176"/>
      <c r="P1906" s="179">
        <v>-1182.5</v>
      </c>
    </row>
    <row r="1907" spans="1:16" ht="19.5" hidden="1" customHeight="1">
      <c r="A1907" s="171" t="s">
        <v>3794</v>
      </c>
      <c r="B1907" s="175">
        <v>46110</v>
      </c>
      <c r="C1907" s="171" t="s">
        <v>2119</v>
      </c>
      <c r="D1907" s="171" t="s">
        <v>116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46106</v>
      </c>
      <c r="K1907" s="171" t="s">
        <v>113</v>
      </c>
      <c r="L1907" s="171" t="s">
        <v>114</v>
      </c>
      <c r="M1907" s="178">
        <v>0.43</v>
      </c>
      <c r="N1907" s="176"/>
      <c r="O1907" s="176"/>
      <c r="P1907" s="179">
        <v>-13.04</v>
      </c>
    </row>
    <row r="1908" spans="1:16" ht="19.5" hidden="1" customHeight="1">
      <c r="A1908" s="171" t="s">
        <v>3795</v>
      </c>
      <c r="B1908" s="175">
        <v>46110</v>
      </c>
      <c r="C1908" s="171" t="s">
        <v>2119</v>
      </c>
      <c r="D1908" s="171" t="s">
        <v>135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0</v>
      </c>
      <c r="J1908" s="175">
        <v>46110</v>
      </c>
      <c r="K1908" s="171" t="s">
        <v>125</v>
      </c>
      <c r="L1908" s="171" t="s">
        <v>125</v>
      </c>
      <c r="M1908" s="178">
        <v>0</v>
      </c>
      <c r="N1908" s="176"/>
      <c r="O1908" s="176"/>
      <c r="P1908" s="179">
        <v>-24.77</v>
      </c>
    </row>
    <row r="1909" spans="1:16" ht="19.5" hidden="1" customHeight="1">
      <c r="A1909" s="171" t="s">
        <v>3794</v>
      </c>
      <c r="B1909" s="175">
        <v>46110</v>
      </c>
      <c r="C1909" s="171" t="s">
        <v>2119</v>
      </c>
      <c r="D1909" s="171" t="s">
        <v>135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0</v>
      </c>
      <c r="J1909" s="175">
        <v>46106</v>
      </c>
      <c r="K1909" s="171" t="s">
        <v>125</v>
      </c>
      <c r="L1909" s="171" t="s">
        <v>125</v>
      </c>
      <c r="M1909" s="178">
        <v>0</v>
      </c>
      <c r="N1909" s="176"/>
      <c r="O1909" s="176"/>
      <c r="P1909" s="179">
        <v>-23.72</v>
      </c>
    </row>
    <row r="1910" spans="1:16" ht="19.5" hidden="1" customHeight="1">
      <c r="A1910" s="171" t="s">
        <v>3796</v>
      </c>
      <c r="B1910" s="175">
        <v>46110</v>
      </c>
      <c r="C1910" s="171" t="s">
        <v>2119</v>
      </c>
      <c r="D1910" s="171" t="s">
        <v>135</v>
      </c>
      <c r="E1910" s="171" t="s">
        <v>42</v>
      </c>
      <c r="F1910" s="171" t="s">
        <v>248</v>
      </c>
      <c r="G1910" s="171" t="s">
        <v>112</v>
      </c>
      <c r="H1910" s="176">
        <v>1</v>
      </c>
      <c r="I1910" s="177">
        <v>0</v>
      </c>
      <c r="J1910" s="175">
        <v>46110</v>
      </c>
      <c r="K1910" s="171" t="s">
        <v>125</v>
      </c>
      <c r="L1910" s="171" t="s">
        <v>125</v>
      </c>
      <c r="M1910" s="178">
        <v>0</v>
      </c>
      <c r="N1910" s="176"/>
      <c r="O1910" s="176"/>
      <c r="P1910" s="179">
        <v>-15.74</v>
      </c>
    </row>
    <row r="1911" spans="1:16" ht="19.5" hidden="1" customHeight="1">
      <c r="A1911" s="171" t="s">
        <v>3797</v>
      </c>
      <c r="B1911" s="175">
        <v>46110</v>
      </c>
      <c r="C1911" s="171" t="s">
        <v>110</v>
      </c>
      <c r="D1911" s="171" t="s">
        <v>24</v>
      </c>
      <c r="E1911" s="171" t="s">
        <v>38</v>
      </c>
      <c r="F1911" s="171" t="s">
        <v>111</v>
      </c>
      <c r="G1911" s="171" t="s">
        <v>112</v>
      </c>
      <c r="H1911" s="176">
        <v>1</v>
      </c>
      <c r="I1911" s="177">
        <v>2750</v>
      </c>
      <c r="J1911" s="175">
        <v>46101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-140.75</v>
      </c>
    </row>
    <row r="1912" spans="1:16" ht="19.5" hidden="1" customHeight="1">
      <c r="A1912" s="171" t="s">
        <v>3797</v>
      </c>
      <c r="B1912" s="175">
        <v>46110</v>
      </c>
      <c r="C1912" s="171" t="s">
        <v>127</v>
      </c>
      <c r="D1912" s="171" t="s">
        <v>128</v>
      </c>
      <c r="E1912" s="171" t="s">
        <v>38</v>
      </c>
      <c r="F1912" s="171" t="s">
        <v>111</v>
      </c>
      <c r="G1912" s="171" t="s">
        <v>112</v>
      </c>
      <c r="H1912" s="176">
        <v>1</v>
      </c>
      <c r="I1912" s="177">
        <v>2750</v>
      </c>
      <c r="J1912" s="175">
        <v>46101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1261.4100000000001</v>
      </c>
    </row>
    <row r="1913" spans="1:16" ht="19.5" hidden="1" customHeight="1">
      <c r="A1913" s="171" t="s">
        <v>3797</v>
      </c>
      <c r="B1913" s="175">
        <v>46110</v>
      </c>
      <c r="C1913" s="171" t="s">
        <v>127</v>
      </c>
      <c r="D1913" s="171" t="s">
        <v>129</v>
      </c>
      <c r="E1913" s="171" t="s">
        <v>38</v>
      </c>
      <c r="F1913" s="171" t="s">
        <v>111</v>
      </c>
      <c r="G1913" s="171" t="s">
        <v>112</v>
      </c>
      <c r="H1913" s="176">
        <v>1</v>
      </c>
      <c r="I1913" s="177">
        <v>2750</v>
      </c>
      <c r="J1913" s="175">
        <v>46101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12.61</v>
      </c>
    </row>
    <row r="1914" spans="1:16" ht="19.5" hidden="1" customHeight="1">
      <c r="A1914" s="171" t="s">
        <v>3797</v>
      </c>
      <c r="B1914" s="175">
        <v>46110</v>
      </c>
      <c r="C1914" s="171" t="s">
        <v>127</v>
      </c>
      <c r="D1914" s="171" t="s">
        <v>130</v>
      </c>
      <c r="E1914" s="171" t="s">
        <v>38</v>
      </c>
      <c r="F1914" s="171" t="s">
        <v>111</v>
      </c>
      <c r="G1914" s="171" t="s">
        <v>112</v>
      </c>
      <c r="H1914" s="176">
        <v>1</v>
      </c>
      <c r="I1914" s="177">
        <v>2750</v>
      </c>
      <c r="J1914" s="175">
        <v>46101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1475.98</v>
      </c>
    </row>
    <row r="1915" spans="1:16" ht="19.5" hidden="1" customHeight="1">
      <c r="A1915" s="171" t="s">
        <v>3797</v>
      </c>
      <c r="B1915" s="175">
        <v>46110</v>
      </c>
      <c r="C1915" s="171" t="s">
        <v>131</v>
      </c>
      <c r="D1915" s="171" t="s">
        <v>132</v>
      </c>
      <c r="E1915" s="171" t="s">
        <v>38</v>
      </c>
      <c r="F1915" s="171" t="s">
        <v>111</v>
      </c>
      <c r="G1915" s="171" t="s">
        <v>112</v>
      </c>
      <c r="H1915" s="176">
        <v>1</v>
      </c>
      <c r="I1915" s="177">
        <v>2750</v>
      </c>
      <c r="J1915" s="175">
        <v>46101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-1182.5</v>
      </c>
    </row>
    <row r="1916" spans="1:16" ht="19.5" hidden="1" customHeight="1">
      <c r="A1916" s="171" t="s">
        <v>3797</v>
      </c>
      <c r="B1916" s="175">
        <v>46110</v>
      </c>
      <c r="C1916" s="171" t="s">
        <v>2119</v>
      </c>
      <c r="D1916" s="171" t="s">
        <v>116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2750</v>
      </c>
      <c r="J1916" s="175">
        <v>46101</v>
      </c>
      <c r="K1916" s="171" t="s">
        <v>113</v>
      </c>
      <c r="L1916" s="171" t="s">
        <v>114</v>
      </c>
      <c r="M1916" s="178">
        <v>0.43</v>
      </c>
      <c r="N1916" s="176"/>
      <c r="O1916" s="176"/>
      <c r="P1916" s="179">
        <v>-7</v>
      </c>
    </row>
    <row r="1917" spans="1:16" ht="19.5" hidden="1" customHeight="1">
      <c r="A1917" s="171" t="s">
        <v>3798</v>
      </c>
      <c r="B1917" s="175">
        <v>46110</v>
      </c>
      <c r="C1917" s="171" t="s">
        <v>110</v>
      </c>
      <c r="D1917" s="171" t="s">
        <v>24</v>
      </c>
      <c r="E1917" s="171" t="s">
        <v>61</v>
      </c>
      <c r="F1917" s="171" t="s">
        <v>776</v>
      </c>
      <c r="G1917" s="171" t="s">
        <v>177</v>
      </c>
      <c r="H1917" s="176">
        <v>1</v>
      </c>
      <c r="I1917" s="177">
        <v>0</v>
      </c>
      <c r="J1917" s="175">
        <v>46104</v>
      </c>
      <c r="K1917" s="171" t="s">
        <v>113</v>
      </c>
      <c r="L1917" s="171" t="s">
        <v>114</v>
      </c>
      <c r="M1917" s="178">
        <v>0</v>
      </c>
      <c r="N1917" s="176"/>
      <c r="O1917" s="176">
        <v>41</v>
      </c>
      <c r="P1917" s="179">
        <v>-56.94</v>
      </c>
    </row>
    <row r="1918" spans="1:16" ht="19.5" hidden="1" customHeight="1">
      <c r="A1918" s="171" t="s">
        <v>3798</v>
      </c>
      <c r="B1918" s="175">
        <v>46110</v>
      </c>
      <c r="C1918" s="171" t="s">
        <v>2119</v>
      </c>
      <c r="D1918" s="171" t="s">
        <v>116</v>
      </c>
      <c r="E1918" s="171" t="s">
        <v>61</v>
      </c>
      <c r="F1918" s="171" t="s">
        <v>776</v>
      </c>
      <c r="G1918" s="171" t="s">
        <v>177</v>
      </c>
      <c r="H1918" s="176">
        <v>1</v>
      </c>
      <c r="I1918" s="177">
        <v>0</v>
      </c>
      <c r="J1918" s="175">
        <v>46104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-8.27</v>
      </c>
    </row>
    <row r="1919" spans="1:16" ht="19.5" hidden="1" customHeight="1">
      <c r="A1919" s="171" t="s">
        <v>3260</v>
      </c>
      <c r="B1919" s="175">
        <v>46110</v>
      </c>
      <c r="C1919" s="171" t="s">
        <v>110</v>
      </c>
      <c r="D1919" s="171" t="s">
        <v>24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46097</v>
      </c>
      <c r="K1919" s="171" t="s">
        <v>113</v>
      </c>
      <c r="L1919" s="171" t="s">
        <v>114</v>
      </c>
      <c r="M1919" s="178">
        <v>0</v>
      </c>
      <c r="N1919" s="176"/>
      <c r="O1919" s="176">
        <v>39</v>
      </c>
      <c r="P1919" s="179">
        <v>-46.77</v>
      </c>
    </row>
    <row r="1920" spans="1:16" ht="19.5" hidden="1" customHeight="1">
      <c r="A1920" s="171" t="s">
        <v>3260</v>
      </c>
      <c r="B1920" s="175">
        <v>46110</v>
      </c>
      <c r="C1920" s="171" t="s">
        <v>2119</v>
      </c>
      <c r="D1920" s="171" t="s">
        <v>116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46097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-8.9600000000000009</v>
      </c>
    </row>
    <row r="1921" spans="1:16" ht="19.5" hidden="1" customHeight="1">
      <c r="A1921" s="171" t="s">
        <v>3798</v>
      </c>
      <c r="B1921" s="175">
        <v>46110</v>
      </c>
      <c r="C1921" s="171" t="s">
        <v>110</v>
      </c>
      <c r="D1921" s="171" t="s">
        <v>117</v>
      </c>
      <c r="E1921" s="171" t="s">
        <v>61</v>
      </c>
      <c r="F1921" s="171" t="s">
        <v>776</v>
      </c>
      <c r="G1921" s="171" t="s">
        <v>177</v>
      </c>
      <c r="H1921" s="176">
        <v>1</v>
      </c>
      <c r="I1921" s="177">
        <v>0</v>
      </c>
      <c r="J1921" s="175">
        <v>46104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3798</v>
      </c>
      <c r="B1922" s="175">
        <v>46110</v>
      </c>
      <c r="C1922" s="171" t="s">
        <v>110</v>
      </c>
      <c r="D1922" s="171" t="s">
        <v>118</v>
      </c>
      <c r="E1922" s="171" t="s">
        <v>61</v>
      </c>
      <c r="F1922" s="171" t="s">
        <v>776</v>
      </c>
      <c r="G1922" s="171" t="s">
        <v>177</v>
      </c>
      <c r="H1922" s="176">
        <v>1</v>
      </c>
      <c r="I1922" s="177">
        <v>0</v>
      </c>
      <c r="J1922" s="175">
        <v>46104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-56.94</v>
      </c>
    </row>
    <row r="1923" spans="1:16" ht="19.5" hidden="1" customHeight="1">
      <c r="A1923" s="171" t="s">
        <v>3798</v>
      </c>
      <c r="B1923" s="175">
        <v>46110</v>
      </c>
      <c r="C1923" s="171" t="s">
        <v>2119</v>
      </c>
      <c r="D1923" s="171" t="s">
        <v>119</v>
      </c>
      <c r="E1923" s="171" t="s">
        <v>61</v>
      </c>
      <c r="F1923" s="171" t="s">
        <v>776</v>
      </c>
      <c r="G1923" s="171" t="s">
        <v>177</v>
      </c>
      <c r="H1923" s="176">
        <v>1</v>
      </c>
      <c r="I1923" s="177">
        <v>0</v>
      </c>
      <c r="J1923" s="175">
        <v>46104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3260</v>
      </c>
      <c r="B1924" s="175">
        <v>46110</v>
      </c>
      <c r="C1924" s="171" t="s">
        <v>110</v>
      </c>
      <c r="D1924" s="171" t="s">
        <v>117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46097</v>
      </c>
      <c r="K1924" s="171" t="s">
        <v>113</v>
      </c>
      <c r="L1924" s="171" t="s">
        <v>114</v>
      </c>
      <c r="M1924" s="178">
        <v>0</v>
      </c>
      <c r="N1924" s="176"/>
      <c r="O1924" s="176"/>
      <c r="P1924" s="179">
        <v>0</v>
      </c>
    </row>
    <row r="1925" spans="1:16" ht="19.5" hidden="1" customHeight="1">
      <c r="A1925" s="171" t="s">
        <v>3260</v>
      </c>
      <c r="B1925" s="175">
        <v>46110</v>
      </c>
      <c r="C1925" s="171" t="s">
        <v>110</v>
      </c>
      <c r="D1925" s="171" t="s">
        <v>118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0</v>
      </c>
      <c r="J1925" s="175">
        <v>46097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-46.77</v>
      </c>
    </row>
    <row r="1926" spans="1:16" ht="19.5" hidden="1" customHeight="1">
      <c r="A1926" s="171" t="s">
        <v>3260</v>
      </c>
      <c r="B1926" s="175">
        <v>46110</v>
      </c>
      <c r="C1926" s="171" t="s">
        <v>2119</v>
      </c>
      <c r="D1926" s="171" t="s">
        <v>119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0</v>
      </c>
      <c r="J1926" s="175">
        <v>46097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-15</v>
      </c>
    </row>
    <row r="1927" spans="1:16" ht="19.5" hidden="1" customHeight="1">
      <c r="A1927" s="171" t="s">
        <v>3799</v>
      </c>
      <c r="B1927" s="175">
        <v>46110</v>
      </c>
      <c r="C1927" s="171" t="s">
        <v>2119</v>
      </c>
      <c r="D1927" s="171" t="s">
        <v>135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0</v>
      </c>
      <c r="J1927" s="175">
        <v>46110</v>
      </c>
      <c r="K1927" s="171" t="s">
        <v>125</v>
      </c>
      <c r="L1927" s="171" t="s">
        <v>125</v>
      </c>
      <c r="M1927" s="178">
        <v>0</v>
      </c>
      <c r="N1927" s="176"/>
      <c r="O1927" s="176"/>
      <c r="P1927" s="179">
        <v>-22.32</v>
      </c>
    </row>
    <row r="1928" spans="1:16" ht="19.5" hidden="1" customHeight="1">
      <c r="A1928" s="171" t="s">
        <v>3800</v>
      </c>
      <c r="B1928" s="175">
        <v>46110</v>
      </c>
      <c r="C1928" s="171" t="s">
        <v>110</v>
      </c>
      <c r="D1928" s="171" t="s">
        <v>24</v>
      </c>
      <c r="E1928" s="171" t="s">
        <v>41</v>
      </c>
      <c r="F1928" s="171" t="s">
        <v>138</v>
      </c>
      <c r="G1928" s="171" t="s">
        <v>112</v>
      </c>
      <c r="H1928" s="176">
        <v>1</v>
      </c>
      <c r="I1928" s="177">
        <v>2800</v>
      </c>
      <c r="J1928" s="175">
        <v>46107</v>
      </c>
      <c r="K1928" s="171" t="s">
        <v>113</v>
      </c>
      <c r="L1928" s="171" t="s">
        <v>114</v>
      </c>
      <c r="M1928" s="178">
        <v>0.43</v>
      </c>
      <c r="N1928" s="176"/>
      <c r="O1928" s="176">
        <v>42</v>
      </c>
      <c r="P1928" s="179">
        <v>-153.22999999999999</v>
      </c>
    </row>
    <row r="1929" spans="1:16" ht="19.5" hidden="1" customHeight="1">
      <c r="A1929" s="171" t="s">
        <v>3800</v>
      </c>
      <c r="B1929" s="175">
        <v>46110</v>
      </c>
      <c r="C1929" s="171" t="s">
        <v>127</v>
      </c>
      <c r="D1929" s="171" t="s">
        <v>128</v>
      </c>
      <c r="E1929" s="171" t="s">
        <v>41</v>
      </c>
      <c r="F1929" s="171" t="s">
        <v>138</v>
      </c>
      <c r="G1929" s="171" t="s">
        <v>112</v>
      </c>
      <c r="H1929" s="176">
        <v>1</v>
      </c>
      <c r="I1929" s="177">
        <v>2800</v>
      </c>
      <c r="J1929" s="175">
        <v>46107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1173</v>
      </c>
    </row>
    <row r="1930" spans="1:16" ht="19.5" hidden="1" customHeight="1">
      <c r="A1930" s="171" t="s">
        <v>3800</v>
      </c>
      <c r="B1930" s="175">
        <v>46110</v>
      </c>
      <c r="C1930" s="171" t="s">
        <v>127</v>
      </c>
      <c r="D1930" s="171" t="s">
        <v>129</v>
      </c>
      <c r="E1930" s="171" t="s">
        <v>41</v>
      </c>
      <c r="F1930" s="171" t="s">
        <v>138</v>
      </c>
      <c r="G1930" s="171" t="s">
        <v>112</v>
      </c>
      <c r="H1930" s="176">
        <v>1</v>
      </c>
      <c r="I1930" s="177">
        <v>2800</v>
      </c>
      <c r="J1930" s="175">
        <v>46107</v>
      </c>
      <c r="K1930" s="171" t="s">
        <v>113</v>
      </c>
      <c r="L1930" s="171" t="s">
        <v>114</v>
      </c>
      <c r="M1930" s="178">
        <v>0</v>
      </c>
      <c r="N1930" s="176"/>
      <c r="O1930" s="176"/>
      <c r="P1930" s="179">
        <v>0</v>
      </c>
    </row>
    <row r="1931" spans="1:16" ht="19.5" hidden="1" customHeight="1">
      <c r="A1931" s="171" t="s">
        <v>3800</v>
      </c>
      <c r="B1931" s="175">
        <v>46110</v>
      </c>
      <c r="C1931" s="171" t="s">
        <v>127</v>
      </c>
      <c r="D1931" s="171" t="s">
        <v>130</v>
      </c>
      <c r="E1931" s="171" t="s">
        <v>41</v>
      </c>
      <c r="F1931" s="171" t="s">
        <v>138</v>
      </c>
      <c r="G1931" s="171" t="s">
        <v>112</v>
      </c>
      <c r="H1931" s="176">
        <v>1</v>
      </c>
      <c r="I1931" s="177">
        <v>2800</v>
      </c>
      <c r="J1931" s="175">
        <v>46107</v>
      </c>
      <c r="K1931" s="171" t="s">
        <v>113</v>
      </c>
      <c r="L1931" s="171" t="s">
        <v>114</v>
      </c>
      <c r="M1931" s="178">
        <v>0</v>
      </c>
      <c r="N1931" s="176"/>
      <c r="O1931" s="176"/>
      <c r="P1931" s="179">
        <v>1627</v>
      </c>
    </row>
    <row r="1932" spans="1:16" ht="19.5" hidden="1" customHeight="1">
      <c r="A1932" s="171" t="s">
        <v>3800</v>
      </c>
      <c r="B1932" s="175">
        <v>46110</v>
      </c>
      <c r="C1932" s="171" t="s">
        <v>131</v>
      </c>
      <c r="D1932" s="171" t="s">
        <v>132</v>
      </c>
      <c r="E1932" s="171" t="s">
        <v>41</v>
      </c>
      <c r="F1932" s="171" t="s">
        <v>138</v>
      </c>
      <c r="G1932" s="171" t="s">
        <v>112</v>
      </c>
      <c r="H1932" s="176">
        <v>1</v>
      </c>
      <c r="I1932" s="177">
        <v>2800</v>
      </c>
      <c r="J1932" s="175">
        <v>46107</v>
      </c>
      <c r="K1932" s="171" t="s">
        <v>113</v>
      </c>
      <c r="L1932" s="171" t="s">
        <v>114</v>
      </c>
      <c r="M1932" s="178">
        <v>0.43</v>
      </c>
      <c r="N1932" s="176"/>
      <c r="O1932" s="176"/>
      <c r="P1932" s="179">
        <v>-1204</v>
      </c>
    </row>
    <row r="1933" spans="1:16" ht="19.5" hidden="1" customHeight="1">
      <c r="A1933" s="171" t="s">
        <v>3800</v>
      </c>
      <c r="B1933" s="175">
        <v>46110</v>
      </c>
      <c r="C1933" s="171" t="s">
        <v>2119</v>
      </c>
      <c r="D1933" s="171" t="s">
        <v>116</v>
      </c>
      <c r="E1933" s="171" t="s">
        <v>41</v>
      </c>
      <c r="F1933" s="171" t="s">
        <v>138</v>
      </c>
      <c r="G1933" s="171" t="s">
        <v>112</v>
      </c>
      <c r="H1933" s="176">
        <v>1</v>
      </c>
      <c r="I1933" s="177">
        <v>2800</v>
      </c>
      <c r="J1933" s="175">
        <v>46107</v>
      </c>
      <c r="K1933" s="171" t="s">
        <v>113</v>
      </c>
      <c r="L1933" s="171" t="s">
        <v>114</v>
      </c>
      <c r="M1933" s="178">
        <v>0.43</v>
      </c>
      <c r="N1933" s="176"/>
      <c r="O1933" s="176"/>
      <c r="P1933" s="179">
        <v>-6.6</v>
      </c>
    </row>
    <row r="1934" spans="1:16" ht="19.5" hidden="1" customHeight="1">
      <c r="A1934" s="171" t="s">
        <v>3801</v>
      </c>
      <c r="B1934" s="175">
        <v>46110</v>
      </c>
      <c r="C1934" s="171" t="s">
        <v>2119</v>
      </c>
      <c r="D1934" s="171" t="s">
        <v>135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0</v>
      </c>
      <c r="J1934" s="175">
        <v>46110</v>
      </c>
      <c r="K1934" s="171" t="s">
        <v>125</v>
      </c>
      <c r="L1934" s="171" t="s">
        <v>125</v>
      </c>
      <c r="M1934" s="178">
        <v>0</v>
      </c>
      <c r="N1934" s="176"/>
      <c r="O1934" s="176"/>
      <c r="P1934" s="179">
        <v>-7.06</v>
      </c>
    </row>
    <row r="1935" spans="1:16" ht="19.5" hidden="1" customHeight="1">
      <c r="A1935" s="171" t="s">
        <v>3802</v>
      </c>
      <c r="B1935" s="175">
        <v>46110</v>
      </c>
      <c r="C1935" s="171" t="s">
        <v>2119</v>
      </c>
      <c r="D1935" s="171" t="s">
        <v>135</v>
      </c>
      <c r="E1935" s="171" t="s">
        <v>54</v>
      </c>
      <c r="F1935" s="171" t="s">
        <v>685</v>
      </c>
      <c r="G1935" s="171" t="s">
        <v>686</v>
      </c>
      <c r="H1935" s="176">
        <v>1</v>
      </c>
      <c r="I1935" s="177">
        <v>0</v>
      </c>
      <c r="J1935" s="175">
        <v>46110</v>
      </c>
      <c r="K1935" s="171" t="s">
        <v>125</v>
      </c>
      <c r="L1935" s="171" t="s">
        <v>125</v>
      </c>
      <c r="M1935" s="178">
        <v>0</v>
      </c>
      <c r="N1935" s="176"/>
      <c r="O1935" s="176"/>
      <c r="P1935" s="179">
        <v>-39.65</v>
      </c>
    </row>
    <row r="1936" spans="1:16" ht="19.5" hidden="1" customHeight="1">
      <c r="A1936" s="171" t="s">
        <v>3803</v>
      </c>
      <c r="B1936" s="175">
        <v>46110</v>
      </c>
      <c r="C1936" s="171" t="s">
        <v>2119</v>
      </c>
      <c r="D1936" s="171" t="s">
        <v>135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0</v>
      </c>
      <c r="J1936" s="175">
        <v>46110</v>
      </c>
      <c r="K1936" s="171" t="s">
        <v>125</v>
      </c>
      <c r="L1936" s="171" t="s">
        <v>125</v>
      </c>
      <c r="M1936" s="178">
        <v>0</v>
      </c>
      <c r="N1936" s="176"/>
      <c r="O1936" s="176"/>
      <c r="P1936" s="179">
        <v>-23.53</v>
      </c>
    </row>
    <row r="1937" spans="1:16" ht="19.5" hidden="1" customHeight="1">
      <c r="A1937" s="171" t="s">
        <v>3804</v>
      </c>
      <c r="B1937" s="175">
        <v>46110</v>
      </c>
      <c r="C1937" s="171" t="s">
        <v>110</v>
      </c>
      <c r="D1937" s="171" t="s">
        <v>117</v>
      </c>
      <c r="E1937" s="171" t="s">
        <v>45</v>
      </c>
      <c r="F1937" s="171" t="s">
        <v>162</v>
      </c>
      <c r="G1937" s="171" t="s">
        <v>163</v>
      </c>
      <c r="H1937" s="176">
        <v>1</v>
      </c>
      <c r="I1937" s="177">
        <v>0</v>
      </c>
      <c r="J1937" s="175">
        <v>46100</v>
      </c>
      <c r="K1937" s="171" t="s">
        <v>113</v>
      </c>
      <c r="L1937" s="171" t="s">
        <v>114</v>
      </c>
      <c r="M1937" s="178">
        <v>0</v>
      </c>
      <c r="N1937" s="176"/>
      <c r="O1937" s="176"/>
      <c r="P1937" s="179">
        <v>0</v>
      </c>
    </row>
    <row r="1938" spans="1:16" ht="19.5" hidden="1" customHeight="1">
      <c r="A1938" s="171" t="s">
        <v>3804</v>
      </c>
      <c r="B1938" s="175">
        <v>46110</v>
      </c>
      <c r="C1938" s="171" t="s">
        <v>110</v>
      </c>
      <c r="D1938" s="171" t="s">
        <v>118</v>
      </c>
      <c r="E1938" s="171" t="s">
        <v>45</v>
      </c>
      <c r="F1938" s="171" t="s">
        <v>162</v>
      </c>
      <c r="G1938" s="171" t="s">
        <v>163</v>
      </c>
      <c r="H1938" s="176">
        <v>1</v>
      </c>
      <c r="I1938" s="177">
        <v>0</v>
      </c>
      <c r="J1938" s="175">
        <v>46100</v>
      </c>
      <c r="K1938" s="171" t="s">
        <v>113</v>
      </c>
      <c r="L1938" s="171" t="s">
        <v>114</v>
      </c>
      <c r="M1938" s="178">
        <v>0</v>
      </c>
      <c r="N1938" s="176"/>
      <c r="O1938" s="176"/>
      <c r="P1938" s="179">
        <v>-46.77</v>
      </c>
    </row>
    <row r="1939" spans="1:16" ht="19.5" hidden="1" customHeight="1">
      <c r="A1939" s="171" t="s">
        <v>3804</v>
      </c>
      <c r="B1939" s="175">
        <v>46110</v>
      </c>
      <c r="C1939" s="171" t="s">
        <v>2119</v>
      </c>
      <c r="D1939" s="171" t="s">
        <v>119</v>
      </c>
      <c r="E1939" s="171" t="s">
        <v>45</v>
      </c>
      <c r="F1939" s="171" t="s">
        <v>162</v>
      </c>
      <c r="G1939" s="171" t="s">
        <v>163</v>
      </c>
      <c r="H1939" s="176">
        <v>1</v>
      </c>
      <c r="I1939" s="177">
        <v>0</v>
      </c>
      <c r="J1939" s="175">
        <v>46100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-15</v>
      </c>
    </row>
    <row r="1940" spans="1:16" ht="19.5" hidden="1" customHeight="1">
      <c r="A1940" s="171" t="s">
        <v>3804</v>
      </c>
      <c r="B1940" s="175">
        <v>46110</v>
      </c>
      <c r="C1940" s="171" t="s">
        <v>110</v>
      </c>
      <c r="D1940" s="171" t="s">
        <v>24</v>
      </c>
      <c r="E1940" s="171" t="s">
        <v>45</v>
      </c>
      <c r="F1940" s="171" t="s">
        <v>162</v>
      </c>
      <c r="G1940" s="171" t="s">
        <v>163</v>
      </c>
      <c r="H1940" s="176">
        <v>1</v>
      </c>
      <c r="I1940" s="177">
        <v>0</v>
      </c>
      <c r="J1940" s="175">
        <v>46100</v>
      </c>
      <c r="K1940" s="171" t="s">
        <v>113</v>
      </c>
      <c r="L1940" s="171" t="s">
        <v>114</v>
      </c>
      <c r="M1940" s="178">
        <v>0</v>
      </c>
      <c r="N1940" s="176"/>
      <c r="O1940" s="176">
        <v>40</v>
      </c>
      <c r="P1940" s="179">
        <v>-46.77</v>
      </c>
    </row>
    <row r="1941" spans="1:16" ht="19.5" hidden="1" customHeight="1">
      <c r="A1941" s="171" t="s">
        <v>3804</v>
      </c>
      <c r="B1941" s="175">
        <v>46110</v>
      </c>
      <c r="C1941" s="171" t="s">
        <v>2119</v>
      </c>
      <c r="D1941" s="171" t="s">
        <v>116</v>
      </c>
      <c r="E1941" s="171" t="s">
        <v>45</v>
      </c>
      <c r="F1941" s="171" t="s">
        <v>162</v>
      </c>
      <c r="G1941" s="171" t="s">
        <v>163</v>
      </c>
      <c r="H1941" s="176">
        <v>1</v>
      </c>
      <c r="I1941" s="177">
        <v>0</v>
      </c>
      <c r="J1941" s="175">
        <v>46100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-9.91</v>
      </c>
    </row>
    <row r="1942" spans="1:16" ht="19.5" hidden="1" customHeight="1">
      <c r="A1942" s="171" t="s">
        <v>3805</v>
      </c>
      <c r="B1942" s="175">
        <v>46110</v>
      </c>
      <c r="C1942" s="171" t="s">
        <v>110</v>
      </c>
      <c r="D1942" s="171" t="s">
        <v>24</v>
      </c>
      <c r="E1942" s="171" t="s">
        <v>38</v>
      </c>
      <c r="F1942" s="171" t="s">
        <v>111</v>
      </c>
      <c r="G1942" s="171" t="s">
        <v>112</v>
      </c>
      <c r="H1942" s="176">
        <v>1</v>
      </c>
      <c r="I1942" s="177">
        <v>2900</v>
      </c>
      <c r="J1942" s="175">
        <v>46108</v>
      </c>
      <c r="K1942" s="171" t="s">
        <v>113</v>
      </c>
      <c r="L1942" s="171" t="s">
        <v>114</v>
      </c>
      <c r="M1942" s="178">
        <v>0.43</v>
      </c>
      <c r="N1942" s="176"/>
      <c r="O1942" s="176">
        <v>42</v>
      </c>
      <c r="P1942" s="179">
        <v>-156.08000000000001</v>
      </c>
    </row>
    <row r="1943" spans="1:16" ht="19.5" hidden="1" customHeight="1">
      <c r="A1943" s="171" t="s">
        <v>3805</v>
      </c>
      <c r="B1943" s="175">
        <v>46110</v>
      </c>
      <c r="C1943" s="171" t="s">
        <v>127</v>
      </c>
      <c r="D1943" s="171" t="s">
        <v>128</v>
      </c>
      <c r="E1943" s="171" t="s">
        <v>38</v>
      </c>
      <c r="F1943" s="171" t="s">
        <v>111</v>
      </c>
      <c r="G1943" s="171" t="s">
        <v>112</v>
      </c>
      <c r="H1943" s="176">
        <v>1</v>
      </c>
      <c r="I1943" s="177">
        <v>2900</v>
      </c>
      <c r="J1943" s="175">
        <v>46108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1299.05</v>
      </c>
    </row>
    <row r="1944" spans="1:16" ht="19.5" hidden="1" customHeight="1">
      <c r="A1944" s="171" t="s">
        <v>3805</v>
      </c>
      <c r="B1944" s="175">
        <v>46110</v>
      </c>
      <c r="C1944" s="171" t="s">
        <v>127</v>
      </c>
      <c r="D1944" s="171" t="s">
        <v>129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2900</v>
      </c>
      <c r="J1944" s="175">
        <v>46108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12.99</v>
      </c>
    </row>
    <row r="1945" spans="1:16" ht="19.5" hidden="1" customHeight="1">
      <c r="A1945" s="171" t="s">
        <v>3805</v>
      </c>
      <c r="B1945" s="175">
        <v>46110</v>
      </c>
      <c r="C1945" s="171" t="s">
        <v>127</v>
      </c>
      <c r="D1945" s="171" t="s">
        <v>130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2900</v>
      </c>
      <c r="J1945" s="175">
        <v>46108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1587.96</v>
      </c>
    </row>
    <row r="1946" spans="1:16" ht="19.5" hidden="1" customHeight="1">
      <c r="A1946" s="171" t="s">
        <v>3805</v>
      </c>
      <c r="B1946" s="175">
        <v>46110</v>
      </c>
      <c r="C1946" s="171" t="s">
        <v>131</v>
      </c>
      <c r="D1946" s="171" t="s">
        <v>132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2900</v>
      </c>
      <c r="J1946" s="175">
        <v>46108</v>
      </c>
      <c r="K1946" s="171" t="s">
        <v>113</v>
      </c>
      <c r="L1946" s="171" t="s">
        <v>114</v>
      </c>
      <c r="M1946" s="178">
        <v>0.43</v>
      </c>
      <c r="N1946" s="176"/>
      <c r="O1946" s="176"/>
      <c r="P1946" s="179">
        <v>-1247</v>
      </c>
    </row>
    <row r="1947" spans="1:16" ht="19.5" hidden="1" customHeight="1">
      <c r="A1947" s="171" t="s">
        <v>3805</v>
      </c>
      <c r="B1947" s="175">
        <v>46110</v>
      </c>
      <c r="C1947" s="171" t="s">
        <v>2119</v>
      </c>
      <c r="D1947" s="171" t="s">
        <v>116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2900</v>
      </c>
      <c r="J1947" s="175">
        <v>46108</v>
      </c>
      <c r="K1947" s="171" t="s">
        <v>113</v>
      </c>
      <c r="L1947" s="171" t="s">
        <v>114</v>
      </c>
      <c r="M1947" s="178">
        <v>0.43</v>
      </c>
      <c r="N1947" s="176"/>
      <c r="O1947" s="176"/>
      <c r="P1947" s="179">
        <v>-7.77</v>
      </c>
    </row>
    <row r="1948" spans="1:16" ht="19.5" hidden="1" customHeight="1">
      <c r="A1948" s="171" t="s">
        <v>3806</v>
      </c>
      <c r="B1948" s="175">
        <v>46110</v>
      </c>
      <c r="C1948" s="171" t="s">
        <v>110</v>
      </c>
      <c r="D1948" s="171" t="s">
        <v>24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0</v>
      </c>
      <c r="J1948" s="175">
        <v>46102</v>
      </c>
      <c r="K1948" s="171" t="s">
        <v>113</v>
      </c>
      <c r="L1948" s="171" t="s">
        <v>114</v>
      </c>
      <c r="M1948" s="178">
        <v>0</v>
      </c>
      <c r="N1948" s="176"/>
      <c r="O1948" s="176">
        <v>40</v>
      </c>
      <c r="P1948" s="179">
        <v>-46.77</v>
      </c>
    </row>
    <row r="1949" spans="1:16" ht="19.5" hidden="1" customHeight="1">
      <c r="A1949" s="171" t="s">
        <v>3806</v>
      </c>
      <c r="B1949" s="175">
        <v>46110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0</v>
      </c>
      <c r="J1949" s="175">
        <v>46102</v>
      </c>
      <c r="K1949" s="171" t="s">
        <v>113</v>
      </c>
      <c r="L1949" s="171" t="s">
        <v>114</v>
      </c>
      <c r="M1949" s="178">
        <v>0</v>
      </c>
      <c r="N1949" s="176"/>
      <c r="O1949" s="176"/>
      <c r="P1949" s="179">
        <v>-7.62</v>
      </c>
    </row>
    <row r="1950" spans="1:16" ht="19.5" hidden="1" customHeight="1">
      <c r="A1950" s="171" t="s">
        <v>3805</v>
      </c>
      <c r="B1950" s="175">
        <v>46110</v>
      </c>
      <c r="C1950" s="171" t="s">
        <v>2119</v>
      </c>
      <c r="D1950" s="171" t="s">
        <v>135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0</v>
      </c>
      <c r="J1950" s="175">
        <v>46108</v>
      </c>
      <c r="K1950" s="171" t="s">
        <v>125</v>
      </c>
      <c r="L1950" s="171" t="s">
        <v>125</v>
      </c>
      <c r="M1950" s="178">
        <v>0</v>
      </c>
      <c r="N1950" s="176"/>
      <c r="O1950" s="176"/>
      <c r="P1950" s="179">
        <v>-24.68</v>
      </c>
    </row>
    <row r="1951" spans="1:16" ht="19.5" hidden="1" customHeight="1">
      <c r="A1951" s="171" t="s">
        <v>3806</v>
      </c>
      <c r="B1951" s="175">
        <v>46110</v>
      </c>
      <c r="C1951" s="171" t="s">
        <v>110</v>
      </c>
      <c r="D1951" s="171" t="s">
        <v>117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46102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0</v>
      </c>
    </row>
    <row r="1952" spans="1:16" ht="19.5" hidden="1" customHeight="1">
      <c r="A1952" s="171" t="s">
        <v>3806</v>
      </c>
      <c r="B1952" s="175">
        <v>46110</v>
      </c>
      <c r="C1952" s="171" t="s">
        <v>110</v>
      </c>
      <c r="D1952" s="171" t="s">
        <v>118</v>
      </c>
      <c r="E1952" s="171" t="s">
        <v>38</v>
      </c>
      <c r="F1952" s="171" t="s">
        <v>111</v>
      </c>
      <c r="G1952" s="171" t="s">
        <v>112</v>
      </c>
      <c r="H1952" s="176">
        <v>1</v>
      </c>
      <c r="I1952" s="177">
        <v>0</v>
      </c>
      <c r="J1952" s="175">
        <v>46102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-46.77</v>
      </c>
    </row>
    <row r="1953" spans="1:16" ht="19.5" hidden="1" customHeight="1">
      <c r="A1953" s="171" t="s">
        <v>3806</v>
      </c>
      <c r="B1953" s="175">
        <v>46110</v>
      </c>
      <c r="C1953" s="171" t="s">
        <v>2119</v>
      </c>
      <c r="D1953" s="171" t="s">
        <v>119</v>
      </c>
      <c r="E1953" s="171" t="s">
        <v>38</v>
      </c>
      <c r="F1953" s="171" t="s">
        <v>111</v>
      </c>
      <c r="G1953" s="171" t="s">
        <v>112</v>
      </c>
      <c r="H1953" s="176">
        <v>1</v>
      </c>
      <c r="I1953" s="177">
        <v>0</v>
      </c>
      <c r="J1953" s="175">
        <v>46102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-15</v>
      </c>
    </row>
    <row r="1954" spans="1:16" ht="19.5" hidden="1" customHeight="1">
      <c r="A1954" s="171" t="s">
        <v>3807</v>
      </c>
      <c r="B1954" s="175">
        <v>46110</v>
      </c>
      <c r="C1954" s="171" t="s">
        <v>110</v>
      </c>
      <c r="D1954" s="171" t="s">
        <v>24</v>
      </c>
      <c r="E1954" s="171" t="s">
        <v>41</v>
      </c>
      <c r="F1954" s="171" t="s">
        <v>138</v>
      </c>
      <c r="G1954" s="171" t="s">
        <v>112</v>
      </c>
      <c r="H1954" s="176">
        <v>1</v>
      </c>
      <c r="I1954" s="177">
        <v>2800</v>
      </c>
      <c r="J1954" s="175">
        <v>46109</v>
      </c>
      <c r="K1954" s="171" t="s">
        <v>113</v>
      </c>
      <c r="L1954" s="171" t="s">
        <v>114</v>
      </c>
      <c r="M1954" s="178">
        <v>0.43</v>
      </c>
      <c r="N1954" s="176"/>
      <c r="O1954" s="176">
        <v>42</v>
      </c>
      <c r="P1954" s="179">
        <v>-153.22999999999999</v>
      </c>
    </row>
    <row r="1955" spans="1:16" ht="19.5" hidden="1" customHeight="1">
      <c r="A1955" s="171" t="s">
        <v>3807</v>
      </c>
      <c r="B1955" s="175">
        <v>46110</v>
      </c>
      <c r="C1955" s="171" t="s">
        <v>127</v>
      </c>
      <c r="D1955" s="171" t="s">
        <v>128</v>
      </c>
      <c r="E1955" s="171" t="s">
        <v>41</v>
      </c>
      <c r="F1955" s="171" t="s">
        <v>138</v>
      </c>
      <c r="G1955" s="171" t="s">
        <v>112</v>
      </c>
      <c r="H1955" s="176">
        <v>1</v>
      </c>
      <c r="I1955" s="177">
        <v>2800</v>
      </c>
      <c r="J1955" s="175">
        <v>46109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1161.9000000000001</v>
      </c>
    </row>
    <row r="1956" spans="1:16" ht="19.5" hidden="1" customHeight="1">
      <c r="A1956" s="171" t="s">
        <v>3807</v>
      </c>
      <c r="B1956" s="175">
        <v>46110</v>
      </c>
      <c r="C1956" s="171" t="s">
        <v>127</v>
      </c>
      <c r="D1956" s="171" t="s">
        <v>129</v>
      </c>
      <c r="E1956" s="171" t="s">
        <v>41</v>
      </c>
      <c r="F1956" s="171" t="s">
        <v>138</v>
      </c>
      <c r="G1956" s="171" t="s">
        <v>112</v>
      </c>
      <c r="H1956" s="176">
        <v>1</v>
      </c>
      <c r="I1956" s="177">
        <v>2800</v>
      </c>
      <c r="J1956" s="175">
        <v>46109</v>
      </c>
      <c r="K1956" s="171" t="s">
        <v>113</v>
      </c>
      <c r="L1956" s="171" t="s">
        <v>114</v>
      </c>
      <c r="M1956" s="178">
        <v>0</v>
      </c>
      <c r="N1956" s="176"/>
      <c r="O1956" s="176"/>
      <c r="P1956" s="179">
        <v>11.62</v>
      </c>
    </row>
    <row r="1957" spans="1:16" ht="19.5" hidden="1" customHeight="1">
      <c r="A1957" s="171" t="s">
        <v>3807</v>
      </c>
      <c r="B1957" s="175">
        <v>46110</v>
      </c>
      <c r="C1957" s="171" t="s">
        <v>127</v>
      </c>
      <c r="D1957" s="171" t="s">
        <v>130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2800</v>
      </c>
      <c r="J1957" s="175">
        <v>46109</v>
      </c>
      <c r="K1957" s="171" t="s">
        <v>113</v>
      </c>
      <c r="L1957" s="171" t="s">
        <v>114</v>
      </c>
      <c r="M1957" s="178">
        <v>0</v>
      </c>
      <c r="N1957" s="176"/>
      <c r="O1957" s="176"/>
      <c r="P1957" s="179">
        <v>1626.48</v>
      </c>
    </row>
    <row r="1958" spans="1:16" ht="19.5" hidden="1" customHeight="1">
      <c r="A1958" s="171" t="s">
        <v>3807</v>
      </c>
      <c r="B1958" s="175">
        <v>46110</v>
      </c>
      <c r="C1958" s="171" t="s">
        <v>131</v>
      </c>
      <c r="D1958" s="171" t="s">
        <v>132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2800</v>
      </c>
      <c r="J1958" s="175">
        <v>46109</v>
      </c>
      <c r="K1958" s="171" t="s">
        <v>113</v>
      </c>
      <c r="L1958" s="171" t="s">
        <v>114</v>
      </c>
      <c r="M1958" s="178">
        <v>0.43</v>
      </c>
      <c r="N1958" s="176"/>
      <c r="O1958" s="176"/>
      <c r="P1958" s="179">
        <v>-1204</v>
      </c>
    </row>
    <row r="1959" spans="1:16" ht="19.5" hidden="1" customHeight="1">
      <c r="A1959" s="171" t="s">
        <v>3807</v>
      </c>
      <c r="B1959" s="175">
        <v>46110</v>
      </c>
      <c r="C1959" s="171" t="s">
        <v>2119</v>
      </c>
      <c r="D1959" s="171" t="s">
        <v>116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2800</v>
      </c>
      <c r="J1959" s="175">
        <v>46109</v>
      </c>
      <c r="K1959" s="171" t="s">
        <v>113</v>
      </c>
      <c r="L1959" s="171" t="s">
        <v>114</v>
      </c>
      <c r="M1959" s="178">
        <v>0.43</v>
      </c>
      <c r="N1959" s="176"/>
      <c r="O1959" s="176"/>
      <c r="P1959" s="179">
        <v>-6.47</v>
      </c>
    </row>
    <row r="1960" spans="1:16" ht="19.5" hidden="1" customHeight="1">
      <c r="A1960" s="171" t="s">
        <v>3808</v>
      </c>
      <c r="B1960" s="175">
        <v>46110</v>
      </c>
      <c r="C1960" s="171" t="s">
        <v>110</v>
      </c>
      <c r="D1960" s="171" t="s">
        <v>24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2800</v>
      </c>
      <c r="J1960" s="175">
        <v>46109</v>
      </c>
      <c r="K1960" s="171" t="s">
        <v>113</v>
      </c>
      <c r="L1960" s="171" t="s">
        <v>114</v>
      </c>
      <c r="M1960" s="178">
        <v>0.43</v>
      </c>
      <c r="N1960" s="176"/>
      <c r="O1960" s="176">
        <v>42</v>
      </c>
      <c r="P1960" s="179">
        <v>-153.22999999999999</v>
      </c>
    </row>
    <row r="1961" spans="1:16" ht="19.5" hidden="1" customHeight="1">
      <c r="A1961" s="171" t="s">
        <v>3808</v>
      </c>
      <c r="B1961" s="175">
        <v>46110</v>
      </c>
      <c r="C1961" s="171" t="s">
        <v>127</v>
      </c>
      <c r="D1961" s="171" t="s">
        <v>128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2800</v>
      </c>
      <c r="J1961" s="175">
        <v>46109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1256.1199999999999</v>
      </c>
    </row>
    <row r="1962" spans="1:16" ht="19.5" hidden="1" customHeight="1">
      <c r="A1962" s="171" t="s">
        <v>3808</v>
      </c>
      <c r="B1962" s="175">
        <v>46110</v>
      </c>
      <c r="C1962" s="171" t="s">
        <v>127</v>
      </c>
      <c r="D1962" s="171" t="s">
        <v>129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2800</v>
      </c>
      <c r="J1962" s="175">
        <v>46109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0</v>
      </c>
    </row>
    <row r="1963" spans="1:16" ht="19.5" hidden="1" customHeight="1">
      <c r="A1963" s="171" t="s">
        <v>3808</v>
      </c>
      <c r="B1963" s="175">
        <v>46110</v>
      </c>
      <c r="C1963" s="171" t="s">
        <v>127</v>
      </c>
      <c r="D1963" s="171" t="s">
        <v>130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2800</v>
      </c>
      <c r="J1963" s="175">
        <v>46109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1543.88</v>
      </c>
    </row>
    <row r="1964" spans="1:16" ht="19.5" hidden="1" customHeight="1">
      <c r="A1964" s="171" t="s">
        <v>3808</v>
      </c>
      <c r="B1964" s="175">
        <v>46110</v>
      </c>
      <c r="C1964" s="171" t="s">
        <v>131</v>
      </c>
      <c r="D1964" s="171" t="s">
        <v>132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2800</v>
      </c>
      <c r="J1964" s="175">
        <v>46109</v>
      </c>
      <c r="K1964" s="171" t="s">
        <v>113</v>
      </c>
      <c r="L1964" s="171" t="s">
        <v>114</v>
      </c>
      <c r="M1964" s="178">
        <v>0.43</v>
      </c>
      <c r="N1964" s="176"/>
      <c r="O1964" s="176"/>
      <c r="P1964" s="179">
        <v>-1204</v>
      </c>
    </row>
    <row r="1965" spans="1:16" ht="19.5" hidden="1" customHeight="1">
      <c r="A1965" s="171" t="s">
        <v>3808</v>
      </c>
      <c r="B1965" s="175">
        <v>46110</v>
      </c>
      <c r="C1965" s="171" t="s">
        <v>2119</v>
      </c>
      <c r="D1965" s="171" t="s">
        <v>116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2800</v>
      </c>
      <c r="J1965" s="175">
        <v>46109</v>
      </c>
      <c r="K1965" s="171" t="s">
        <v>113</v>
      </c>
      <c r="L1965" s="171" t="s">
        <v>114</v>
      </c>
      <c r="M1965" s="178">
        <v>0.43</v>
      </c>
      <c r="N1965" s="176"/>
      <c r="O1965" s="176"/>
      <c r="P1965" s="179">
        <v>-6.02</v>
      </c>
    </row>
    <row r="1966" spans="1:16" ht="19.5" hidden="1" customHeight="1">
      <c r="A1966" s="171" t="s">
        <v>3809</v>
      </c>
      <c r="B1966" s="175">
        <v>46110</v>
      </c>
      <c r="C1966" s="171" t="s">
        <v>110</v>
      </c>
      <c r="D1966" s="171" t="s">
        <v>24</v>
      </c>
      <c r="E1966" s="171" t="s">
        <v>45</v>
      </c>
      <c r="F1966" s="171" t="s">
        <v>162</v>
      </c>
      <c r="G1966" s="171" t="s">
        <v>163</v>
      </c>
      <c r="H1966" s="176">
        <v>1</v>
      </c>
      <c r="I1966" s="177">
        <v>2900</v>
      </c>
      <c r="J1966" s="175">
        <v>46107</v>
      </c>
      <c r="K1966" s="171" t="s">
        <v>113</v>
      </c>
      <c r="L1966" s="171" t="s">
        <v>114</v>
      </c>
      <c r="M1966" s="178">
        <v>0.43</v>
      </c>
      <c r="N1966" s="176"/>
      <c r="O1966" s="176">
        <v>42</v>
      </c>
      <c r="P1966" s="179">
        <v>-156.08000000000001</v>
      </c>
    </row>
    <row r="1967" spans="1:16" ht="19.5" hidden="1" customHeight="1">
      <c r="A1967" s="171" t="s">
        <v>3809</v>
      </c>
      <c r="B1967" s="175">
        <v>46110</v>
      </c>
      <c r="C1967" s="171" t="s">
        <v>127</v>
      </c>
      <c r="D1967" s="171" t="s">
        <v>128</v>
      </c>
      <c r="E1967" s="171" t="s">
        <v>45</v>
      </c>
      <c r="F1967" s="171" t="s">
        <v>162</v>
      </c>
      <c r="G1967" s="171" t="s">
        <v>163</v>
      </c>
      <c r="H1967" s="176">
        <v>1</v>
      </c>
      <c r="I1967" s="177">
        <v>2900</v>
      </c>
      <c r="J1967" s="175">
        <v>46107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1258.0999999999999</v>
      </c>
    </row>
    <row r="1968" spans="1:16" ht="19.5" hidden="1" customHeight="1">
      <c r="A1968" s="171" t="s">
        <v>3809</v>
      </c>
      <c r="B1968" s="175">
        <v>46110</v>
      </c>
      <c r="C1968" s="171" t="s">
        <v>127</v>
      </c>
      <c r="D1968" s="171" t="s">
        <v>129</v>
      </c>
      <c r="E1968" s="171" t="s">
        <v>45</v>
      </c>
      <c r="F1968" s="171" t="s">
        <v>162</v>
      </c>
      <c r="G1968" s="171" t="s">
        <v>163</v>
      </c>
      <c r="H1968" s="176">
        <v>1</v>
      </c>
      <c r="I1968" s="177">
        <v>2900</v>
      </c>
      <c r="J1968" s="175">
        <v>46107</v>
      </c>
      <c r="K1968" s="171" t="s">
        <v>113</v>
      </c>
      <c r="L1968" s="171" t="s">
        <v>114</v>
      </c>
      <c r="M1968" s="178">
        <v>0</v>
      </c>
      <c r="N1968" s="176"/>
      <c r="O1968" s="176"/>
      <c r="P1968" s="179">
        <v>12.58</v>
      </c>
    </row>
    <row r="1969" spans="1:16" ht="19.5" hidden="1" customHeight="1">
      <c r="A1969" s="171" t="s">
        <v>3809</v>
      </c>
      <c r="B1969" s="175">
        <v>46110</v>
      </c>
      <c r="C1969" s="171" t="s">
        <v>127</v>
      </c>
      <c r="D1969" s="171" t="s">
        <v>130</v>
      </c>
      <c r="E1969" s="171" t="s">
        <v>45</v>
      </c>
      <c r="F1969" s="171" t="s">
        <v>162</v>
      </c>
      <c r="G1969" s="171" t="s">
        <v>163</v>
      </c>
      <c r="H1969" s="176">
        <v>1</v>
      </c>
      <c r="I1969" s="177">
        <v>2900</v>
      </c>
      <c r="J1969" s="175">
        <v>46107</v>
      </c>
      <c r="K1969" s="171" t="s">
        <v>113</v>
      </c>
      <c r="L1969" s="171" t="s">
        <v>114</v>
      </c>
      <c r="M1969" s="178">
        <v>0</v>
      </c>
      <c r="N1969" s="176"/>
      <c r="O1969" s="176"/>
      <c r="P1969" s="179">
        <v>1629.32</v>
      </c>
    </row>
    <row r="1970" spans="1:16" ht="19.5" hidden="1" customHeight="1">
      <c r="A1970" s="171" t="s">
        <v>3809</v>
      </c>
      <c r="B1970" s="175">
        <v>46110</v>
      </c>
      <c r="C1970" s="171" t="s">
        <v>131</v>
      </c>
      <c r="D1970" s="171" t="s">
        <v>132</v>
      </c>
      <c r="E1970" s="171" t="s">
        <v>45</v>
      </c>
      <c r="F1970" s="171" t="s">
        <v>162</v>
      </c>
      <c r="G1970" s="171" t="s">
        <v>163</v>
      </c>
      <c r="H1970" s="176">
        <v>1</v>
      </c>
      <c r="I1970" s="177">
        <v>2900</v>
      </c>
      <c r="J1970" s="175">
        <v>46107</v>
      </c>
      <c r="K1970" s="171" t="s">
        <v>113</v>
      </c>
      <c r="L1970" s="171" t="s">
        <v>114</v>
      </c>
      <c r="M1970" s="178">
        <v>0.43</v>
      </c>
      <c r="N1970" s="176"/>
      <c r="O1970" s="176"/>
      <c r="P1970" s="179">
        <v>-1247</v>
      </c>
    </row>
    <row r="1971" spans="1:16" ht="19.5" hidden="1" customHeight="1">
      <c r="A1971" s="171" t="s">
        <v>3809</v>
      </c>
      <c r="B1971" s="175">
        <v>46110</v>
      </c>
      <c r="C1971" s="171" t="s">
        <v>2119</v>
      </c>
      <c r="D1971" s="171" t="s">
        <v>116</v>
      </c>
      <c r="E1971" s="171" t="s">
        <v>45</v>
      </c>
      <c r="F1971" s="171" t="s">
        <v>162</v>
      </c>
      <c r="G1971" s="171" t="s">
        <v>163</v>
      </c>
      <c r="H1971" s="176">
        <v>1</v>
      </c>
      <c r="I1971" s="177">
        <v>2900</v>
      </c>
      <c r="J1971" s="175">
        <v>46107</v>
      </c>
      <c r="K1971" s="171" t="s">
        <v>113</v>
      </c>
      <c r="L1971" s="171" t="s">
        <v>114</v>
      </c>
      <c r="M1971" s="178">
        <v>0.43</v>
      </c>
      <c r="N1971" s="176"/>
      <c r="O1971" s="176"/>
      <c r="P1971" s="179">
        <v>-4.6399999999999997</v>
      </c>
    </row>
    <row r="1972" spans="1:16" ht="19.5" customHeight="1">
      <c r="A1972" s="171" t="s">
        <v>3810</v>
      </c>
      <c r="B1972" s="175">
        <v>46110</v>
      </c>
      <c r="C1972" s="171" t="s">
        <v>1315</v>
      </c>
      <c r="D1972" s="171" t="s">
        <v>508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0</v>
      </c>
      <c r="J1972" s="175">
        <v>46109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-5</v>
      </c>
    </row>
    <row r="1973" spans="1:16" ht="19.5" hidden="1" customHeight="1">
      <c r="A1973" s="171" t="s">
        <v>3810</v>
      </c>
      <c r="B1973" s="175">
        <v>46110</v>
      </c>
      <c r="C1973" s="171" t="s">
        <v>2119</v>
      </c>
      <c r="D1973" s="171" t="s">
        <v>510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0</v>
      </c>
      <c r="J1973" s="175">
        <v>46109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-10</v>
      </c>
    </row>
    <row r="1974" spans="1:16" ht="19.5" hidden="1" customHeight="1">
      <c r="A1974" s="171" t="s">
        <v>3807</v>
      </c>
      <c r="B1974" s="175">
        <v>46110</v>
      </c>
      <c r="C1974" s="171" t="s">
        <v>2119</v>
      </c>
      <c r="D1974" s="171" t="s">
        <v>135</v>
      </c>
      <c r="E1974" s="171" t="s">
        <v>41</v>
      </c>
      <c r="F1974" s="171" t="s">
        <v>138</v>
      </c>
      <c r="G1974" s="171" t="s">
        <v>112</v>
      </c>
      <c r="H1974" s="176">
        <v>1</v>
      </c>
      <c r="I1974" s="177">
        <v>0</v>
      </c>
      <c r="J1974" s="175">
        <v>46109</v>
      </c>
      <c r="K1974" s="171" t="s">
        <v>125</v>
      </c>
      <c r="L1974" s="171" t="s">
        <v>125</v>
      </c>
      <c r="M1974" s="178">
        <v>0</v>
      </c>
      <c r="N1974" s="176"/>
      <c r="O1974" s="176"/>
      <c r="P1974" s="179">
        <v>-22.08</v>
      </c>
    </row>
    <row r="1975" spans="1:16" ht="19.5" hidden="1" customHeight="1">
      <c r="A1975" s="171" t="s">
        <v>3811</v>
      </c>
      <c r="B1975" s="175">
        <v>46110</v>
      </c>
      <c r="C1975" s="171" t="s">
        <v>110</v>
      </c>
      <c r="D1975" s="171" t="s">
        <v>24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46104</v>
      </c>
      <c r="K1975" s="171" t="s">
        <v>113</v>
      </c>
      <c r="L1975" s="171" t="s">
        <v>114</v>
      </c>
      <c r="M1975" s="178">
        <v>0</v>
      </c>
      <c r="N1975" s="176"/>
      <c r="O1975" s="176">
        <v>41</v>
      </c>
      <c r="P1975" s="179">
        <v>-46.77</v>
      </c>
    </row>
    <row r="1976" spans="1:16" ht="19.5" hidden="1" customHeight="1">
      <c r="A1976" s="171" t="s">
        <v>3811</v>
      </c>
      <c r="B1976" s="175">
        <v>46110</v>
      </c>
      <c r="C1976" s="171" t="s">
        <v>2119</v>
      </c>
      <c r="D1976" s="171" t="s">
        <v>116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46104</v>
      </c>
      <c r="K1976" s="171" t="s">
        <v>113</v>
      </c>
      <c r="L1976" s="171" t="s">
        <v>114</v>
      </c>
      <c r="M1976" s="178">
        <v>0</v>
      </c>
      <c r="N1976" s="176"/>
      <c r="O1976" s="176"/>
      <c r="P1976" s="179">
        <v>-7.43</v>
      </c>
    </row>
    <row r="1977" spans="1:16" ht="19.5" hidden="1" customHeight="1">
      <c r="A1977" s="171" t="s">
        <v>3811</v>
      </c>
      <c r="B1977" s="175">
        <v>46110</v>
      </c>
      <c r="C1977" s="171" t="s">
        <v>110</v>
      </c>
      <c r="D1977" s="171" t="s">
        <v>117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0</v>
      </c>
      <c r="J1977" s="175">
        <v>46104</v>
      </c>
      <c r="K1977" s="171" t="s">
        <v>113</v>
      </c>
      <c r="L1977" s="171" t="s">
        <v>114</v>
      </c>
      <c r="M1977" s="178">
        <v>0</v>
      </c>
      <c r="N1977" s="176"/>
      <c r="O1977" s="176"/>
      <c r="P1977" s="179">
        <v>0</v>
      </c>
    </row>
    <row r="1978" spans="1:16" ht="19.5" hidden="1" customHeight="1">
      <c r="A1978" s="171" t="s">
        <v>3811</v>
      </c>
      <c r="B1978" s="175">
        <v>46110</v>
      </c>
      <c r="C1978" s="171" t="s">
        <v>110</v>
      </c>
      <c r="D1978" s="171" t="s">
        <v>118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0</v>
      </c>
      <c r="J1978" s="175">
        <v>46104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-46.77</v>
      </c>
    </row>
    <row r="1979" spans="1:16" ht="19.5" hidden="1" customHeight="1">
      <c r="A1979" s="171" t="s">
        <v>3811</v>
      </c>
      <c r="B1979" s="175">
        <v>46110</v>
      </c>
      <c r="C1979" s="171" t="s">
        <v>2119</v>
      </c>
      <c r="D1979" s="171" t="s">
        <v>119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0</v>
      </c>
      <c r="J1979" s="175">
        <v>46104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-15</v>
      </c>
    </row>
    <row r="1980" spans="1:16" ht="19.5" customHeight="1">
      <c r="A1980" s="171" t="s">
        <v>3812</v>
      </c>
      <c r="B1980" s="175">
        <v>46110</v>
      </c>
      <c r="C1980" s="171" t="s">
        <v>1315</v>
      </c>
      <c r="D1980" s="171" t="s">
        <v>508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0</v>
      </c>
      <c r="J1980" s="175">
        <v>46105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</v>
      </c>
    </row>
    <row r="1981" spans="1:16" ht="19.5" hidden="1" customHeight="1">
      <c r="A1981" s="171" t="s">
        <v>3812</v>
      </c>
      <c r="B1981" s="175">
        <v>46110</v>
      </c>
      <c r="C1981" s="171" t="s">
        <v>2119</v>
      </c>
      <c r="D1981" s="171" t="s">
        <v>510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0</v>
      </c>
      <c r="J1981" s="175">
        <v>46105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-10</v>
      </c>
    </row>
    <row r="1982" spans="1:16" ht="19.5" hidden="1" customHeight="1">
      <c r="A1982" s="171" t="s">
        <v>3813</v>
      </c>
      <c r="B1982" s="175">
        <v>46110</v>
      </c>
      <c r="C1982" s="171" t="s">
        <v>110</v>
      </c>
      <c r="D1982" s="171" t="s">
        <v>24</v>
      </c>
      <c r="E1982" s="171" t="s">
        <v>41</v>
      </c>
      <c r="F1982" s="171" t="s">
        <v>138</v>
      </c>
      <c r="G1982" s="171" t="s">
        <v>112</v>
      </c>
      <c r="H1982" s="176">
        <v>1</v>
      </c>
      <c r="I1982" s="177">
        <v>2800</v>
      </c>
      <c r="J1982" s="175">
        <v>46109</v>
      </c>
      <c r="K1982" s="171" t="s">
        <v>113</v>
      </c>
      <c r="L1982" s="171" t="s">
        <v>114</v>
      </c>
      <c r="M1982" s="178">
        <v>0.43</v>
      </c>
      <c r="N1982" s="176"/>
      <c r="O1982" s="176">
        <v>42</v>
      </c>
      <c r="P1982" s="179">
        <v>-153.22999999999999</v>
      </c>
    </row>
    <row r="1983" spans="1:16" ht="19.5" hidden="1" customHeight="1">
      <c r="A1983" s="171" t="s">
        <v>3813</v>
      </c>
      <c r="B1983" s="175">
        <v>46110</v>
      </c>
      <c r="C1983" s="171" t="s">
        <v>127</v>
      </c>
      <c r="D1983" s="171" t="s">
        <v>128</v>
      </c>
      <c r="E1983" s="171" t="s">
        <v>41</v>
      </c>
      <c r="F1983" s="171" t="s">
        <v>138</v>
      </c>
      <c r="G1983" s="171" t="s">
        <v>112</v>
      </c>
      <c r="H1983" s="176">
        <v>1</v>
      </c>
      <c r="I1983" s="177">
        <v>2800</v>
      </c>
      <c r="J1983" s="175">
        <v>46109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1221.69</v>
      </c>
    </row>
    <row r="1984" spans="1:16" ht="19.5" hidden="1" customHeight="1">
      <c r="A1984" s="171" t="s">
        <v>3813</v>
      </c>
      <c r="B1984" s="175">
        <v>46110</v>
      </c>
      <c r="C1984" s="171" t="s">
        <v>127</v>
      </c>
      <c r="D1984" s="171" t="s">
        <v>129</v>
      </c>
      <c r="E1984" s="171" t="s">
        <v>41</v>
      </c>
      <c r="F1984" s="171" t="s">
        <v>138</v>
      </c>
      <c r="G1984" s="171" t="s">
        <v>112</v>
      </c>
      <c r="H1984" s="176">
        <v>1</v>
      </c>
      <c r="I1984" s="177">
        <v>2800</v>
      </c>
      <c r="J1984" s="175">
        <v>46109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12.22</v>
      </c>
    </row>
    <row r="1985" spans="1:16" ht="19.5" hidden="1" customHeight="1">
      <c r="A1985" s="171" t="s">
        <v>3813</v>
      </c>
      <c r="B1985" s="175">
        <v>46110</v>
      </c>
      <c r="C1985" s="171" t="s">
        <v>127</v>
      </c>
      <c r="D1985" s="171" t="s">
        <v>130</v>
      </c>
      <c r="E1985" s="171" t="s">
        <v>41</v>
      </c>
      <c r="F1985" s="171" t="s">
        <v>138</v>
      </c>
      <c r="G1985" s="171" t="s">
        <v>112</v>
      </c>
      <c r="H1985" s="176">
        <v>1</v>
      </c>
      <c r="I1985" s="177">
        <v>2800</v>
      </c>
      <c r="J1985" s="175">
        <v>46109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1566.09</v>
      </c>
    </row>
    <row r="1986" spans="1:16" ht="19.5" hidden="1" customHeight="1">
      <c r="A1986" s="171" t="s">
        <v>3813</v>
      </c>
      <c r="B1986" s="175">
        <v>46110</v>
      </c>
      <c r="C1986" s="171" t="s">
        <v>131</v>
      </c>
      <c r="D1986" s="171" t="s">
        <v>132</v>
      </c>
      <c r="E1986" s="171" t="s">
        <v>41</v>
      </c>
      <c r="F1986" s="171" t="s">
        <v>138</v>
      </c>
      <c r="G1986" s="171" t="s">
        <v>112</v>
      </c>
      <c r="H1986" s="176">
        <v>1</v>
      </c>
      <c r="I1986" s="177">
        <v>2800</v>
      </c>
      <c r="J1986" s="175">
        <v>46109</v>
      </c>
      <c r="K1986" s="171" t="s">
        <v>113</v>
      </c>
      <c r="L1986" s="171" t="s">
        <v>114</v>
      </c>
      <c r="M1986" s="178">
        <v>0.43</v>
      </c>
      <c r="N1986" s="176"/>
      <c r="O1986" s="176"/>
      <c r="P1986" s="179">
        <v>-1204</v>
      </c>
    </row>
    <row r="1987" spans="1:16" ht="19.5" hidden="1" customHeight="1">
      <c r="A1987" s="171" t="s">
        <v>3813</v>
      </c>
      <c r="B1987" s="175">
        <v>46110</v>
      </c>
      <c r="C1987" s="171" t="s">
        <v>2119</v>
      </c>
      <c r="D1987" s="171" t="s">
        <v>116</v>
      </c>
      <c r="E1987" s="171" t="s">
        <v>41</v>
      </c>
      <c r="F1987" s="171" t="s">
        <v>138</v>
      </c>
      <c r="G1987" s="171" t="s">
        <v>112</v>
      </c>
      <c r="H1987" s="176">
        <v>1</v>
      </c>
      <c r="I1987" s="177">
        <v>2800</v>
      </c>
      <c r="J1987" s="175">
        <v>46109</v>
      </c>
      <c r="K1987" s="171" t="s">
        <v>113</v>
      </c>
      <c r="L1987" s="171" t="s">
        <v>114</v>
      </c>
      <c r="M1987" s="178">
        <v>0.43</v>
      </c>
      <c r="N1987" s="176"/>
      <c r="O1987" s="176"/>
      <c r="P1987" s="179">
        <v>-5.46</v>
      </c>
    </row>
    <row r="1988" spans="1:16" ht="19.5" hidden="1" customHeight="1">
      <c r="A1988" s="171" t="s">
        <v>3814</v>
      </c>
      <c r="B1988" s="175">
        <v>46110</v>
      </c>
      <c r="C1988" s="171" t="s">
        <v>2119</v>
      </c>
      <c r="D1988" s="171" t="s">
        <v>725</v>
      </c>
      <c r="E1988" s="171" t="s">
        <v>41</v>
      </c>
      <c r="F1988" s="171" t="s">
        <v>138</v>
      </c>
      <c r="G1988" s="171" t="s">
        <v>112</v>
      </c>
      <c r="H1988" s="176">
        <v>1</v>
      </c>
      <c r="I1988" s="177">
        <v>0</v>
      </c>
      <c r="J1988" s="175">
        <v>46110</v>
      </c>
      <c r="K1988" s="171" t="s">
        <v>125</v>
      </c>
      <c r="L1988" s="171" t="s">
        <v>125</v>
      </c>
      <c r="M1988" s="178">
        <v>0</v>
      </c>
      <c r="N1988" s="176"/>
      <c r="O1988" s="176"/>
      <c r="P1988" s="179">
        <v>-84</v>
      </c>
    </row>
    <row r="1989" spans="1:16" ht="19.5" hidden="1" customHeight="1">
      <c r="A1989" s="171" t="s">
        <v>3705</v>
      </c>
      <c r="B1989" s="175">
        <v>46110</v>
      </c>
      <c r="C1989" s="171" t="s">
        <v>110</v>
      </c>
      <c r="D1989" s="171" t="s">
        <v>24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0</v>
      </c>
      <c r="J1989" s="175">
        <v>46106</v>
      </c>
      <c r="K1989" s="171" t="s">
        <v>113</v>
      </c>
      <c r="L1989" s="171" t="s">
        <v>114</v>
      </c>
      <c r="M1989" s="178">
        <v>0</v>
      </c>
      <c r="N1989" s="176"/>
      <c r="O1989" s="176">
        <v>41</v>
      </c>
      <c r="P1989" s="179">
        <v>-46.77</v>
      </c>
    </row>
    <row r="1990" spans="1:16" ht="19.5" hidden="1" customHeight="1">
      <c r="A1990" s="171" t="s">
        <v>3705</v>
      </c>
      <c r="B1990" s="175">
        <v>46110</v>
      </c>
      <c r="C1990" s="171" t="s">
        <v>2119</v>
      </c>
      <c r="D1990" s="171" t="s">
        <v>116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0</v>
      </c>
      <c r="J1990" s="175">
        <v>46106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-6.07</v>
      </c>
    </row>
    <row r="1991" spans="1:16" ht="19.5" hidden="1" customHeight="1">
      <c r="A1991" s="171" t="s">
        <v>3705</v>
      </c>
      <c r="B1991" s="175">
        <v>46110</v>
      </c>
      <c r="C1991" s="171" t="s">
        <v>110</v>
      </c>
      <c r="D1991" s="171" t="s">
        <v>117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0</v>
      </c>
      <c r="J1991" s="175">
        <v>46106</v>
      </c>
      <c r="K1991" s="171" t="s">
        <v>113</v>
      </c>
      <c r="L1991" s="171" t="s">
        <v>114</v>
      </c>
      <c r="M1991" s="178">
        <v>0</v>
      </c>
      <c r="N1991" s="176"/>
      <c r="O1991" s="176"/>
      <c r="P1991" s="179">
        <v>0</v>
      </c>
    </row>
    <row r="1992" spans="1:16" ht="19.5" hidden="1" customHeight="1">
      <c r="A1992" s="171" t="s">
        <v>3705</v>
      </c>
      <c r="B1992" s="175">
        <v>46110</v>
      </c>
      <c r="C1992" s="171" t="s">
        <v>110</v>
      </c>
      <c r="D1992" s="171" t="s">
        <v>118</v>
      </c>
      <c r="E1992" s="171" t="s">
        <v>38</v>
      </c>
      <c r="F1992" s="171" t="s">
        <v>111</v>
      </c>
      <c r="G1992" s="171" t="s">
        <v>112</v>
      </c>
      <c r="H1992" s="176">
        <v>1</v>
      </c>
      <c r="I1992" s="177">
        <v>0</v>
      </c>
      <c r="J1992" s="175">
        <v>46106</v>
      </c>
      <c r="K1992" s="171" t="s">
        <v>113</v>
      </c>
      <c r="L1992" s="171" t="s">
        <v>114</v>
      </c>
      <c r="M1992" s="178">
        <v>0</v>
      </c>
      <c r="N1992" s="176"/>
      <c r="O1992" s="176"/>
      <c r="P1992" s="179">
        <v>-46.77</v>
      </c>
    </row>
    <row r="1993" spans="1:16" ht="19.5" hidden="1" customHeight="1">
      <c r="A1993" s="171" t="s">
        <v>3705</v>
      </c>
      <c r="B1993" s="175">
        <v>46110</v>
      </c>
      <c r="C1993" s="171" t="s">
        <v>2119</v>
      </c>
      <c r="D1993" s="171" t="s">
        <v>119</v>
      </c>
      <c r="E1993" s="171" t="s">
        <v>38</v>
      </c>
      <c r="F1993" s="171" t="s">
        <v>111</v>
      </c>
      <c r="G1993" s="171" t="s">
        <v>112</v>
      </c>
      <c r="H1993" s="176">
        <v>1</v>
      </c>
      <c r="I1993" s="177">
        <v>0</v>
      </c>
      <c r="J1993" s="175">
        <v>46106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-15</v>
      </c>
    </row>
    <row r="1994" spans="1:16" ht="19.5" hidden="1" customHeight="1">
      <c r="A1994" s="171" t="s">
        <v>3815</v>
      </c>
      <c r="B1994" s="175">
        <v>46110</v>
      </c>
      <c r="C1994" s="171" t="s">
        <v>110</v>
      </c>
      <c r="D1994" s="171" t="s">
        <v>24</v>
      </c>
      <c r="E1994" s="171" t="s">
        <v>38</v>
      </c>
      <c r="F1994" s="171" t="s">
        <v>111</v>
      </c>
      <c r="G1994" s="171" t="s">
        <v>112</v>
      </c>
      <c r="H1994" s="176">
        <v>1</v>
      </c>
      <c r="I1994" s="177">
        <v>2900</v>
      </c>
      <c r="J1994" s="175">
        <v>46107</v>
      </c>
      <c r="K1994" s="171" t="s">
        <v>113</v>
      </c>
      <c r="L1994" s="171" t="s">
        <v>114</v>
      </c>
      <c r="M1994" s="178">
        <v>0.43</v>
      </c>
      <c r="N1994" s="176"/>
      <c r="O1994" s="176">
        <v>42</v>
      </c>
      <c r="P1994" s="179">
        <v>-156.08000000000001</v>
      </c>
    </row>
    <row r="1995" spans="1:16" ht="19.5" hidden="1" customHeight="1">
      <c r="A1995" s="171" t="s">
        <v>3815</v>
      </c>
      <c r="B1995" s="175">
        <v>46110</v>
      </c>
      <c r="C1995" s="171" t="s">
        <v>127</v>
      </c>
      <c r="D1995" s="171" t="s">
        <v>128</v>
      </c>
      <c r="E1995" s="171" t="s">
        <v>38</v>
      </c>
      <c r="F1995" s="171" t="s">
        <v>111</v>
      </c>
      <c r="G1995" s="171" t="s">
        <v>112</v>
      </c>
      <c r="H1995" s="176">
        <v>1</v>
      </c>
      <c r="I1995" s="177">
        <v>2900</v>
      </c>
      <c r="J1995" s="175">
        <v>46107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1328.26</v>
      </c>
    </row>
    <row r="1996" spans="1:16" ht="19.5" hidden="1" customHeight="1">
      <c r="A1996" s="171" t="s">
        <v>3815</v>
      </c>
      <c r="B1996" s="175">
        <v>46110</v>
      </c>
      <c r="C1996" s="171" t="s">
        <v>127</v>
      </c>
      <c r="D1996" s="171" t="s">
        <v>129</v>
      </c>
      <c r="E1996" s="171" t="s">
        <v>38</v>
      </c>
      <c r="F1996" s="171" t="s">
        <v>111</v>
      </c>
      <c r="G1996" s="171" t="s">
        <v>112</v>
      </c>
      <c r="H1996" s="176">
        <v>1</v>
      </c>
      <c r="I1996" s="177">
        <v>2900</v>
      </c>
      <c r="J1996" s="175">
        <v>46107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13.28</v>
      </c>
    </row>
    <row r="1997" spans="1:16" ht="19.5" hidden="1" customHeight="1">
      <c r="A1997" s="171" t="s">
        <v>3815</v>
      </c>
      <c r="B1997" s="175">
        <v>46110</v>
      </c>
      <c r="C1997" s="171" t="s">
        <v>127</v>
      </c>
      <c r="D1997" s="171" t="s">
        <v>130</v>
      </c>
      <c r="E1997" s="171" t="s">
        <v>38</v>
      </c>
      <c r="F1997" s="171" t="s">
        <v>111</v>
      </c>
      <c r="G1997" s="171" t="s">
        <v>112</v>
      </c>
      <c r="H1997" s="176">
        <v>1</v>
      </c>
      <c r="I1997" s="177">
        <v>2900</v>
      </c>
      <c r="J1997" s="175">
        <v>46107</v>
      </c>
      <c r="K1997" s="171" t="s">
        <v>113</v>
      </c>
      <c r="L1997" s="171" t="s">
        <v>114</v>
      </c>
      <c r="M1997" s="178">
        <v>0</v>
      </c>
      <c r="N1997" s="176"/>
      <c r="O1997" s="176"/>
      <c r="P1997" s="179">
        <v>1558.46</v>
      </c>
    </row>
    <row r="1998" spans="1:16" ht="19.5" hidden="1" customHeight="1">
      <c r="A1998" s="171" t="s">
        <v>3815</v>
      </c>
      <c r="B1998" s="175">
        <v>46110</v>
      </c>
      <c r="C1998" s="171" t="s">
        <v>131</v>
      </c>
      <c r="D1998" s="171" t="s">
        <v>132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2900</v>
      </c>
      <c r="J1998" s="175">
        <v>46107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-1247</v>
      </c>
    </row>
    <row r="1999" spans="1:16" ht="19.5" hidden="1" customHeight="1">
      <c r="A1999" s="171" t="s">
        <v>3815</v>
      </c>
      <c r="B1999" s="175">
        <v>46110</v>
      </c>
      <c r="C1999" s="171" t="s">
        <v>2119</v>
      </c>
      <c r="D1999" s="171" t="s">
        <v>116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2900</v>
      </c>
      <c r="J1999" s="175">
        <v>46107</v>
      </c>
      <c r="K1999" s="171" t="s">
        <v>113</v>
      </c>
      <c r="L1999" s="171" t="s">
        <v>114</v>
      </c>
      <c r="M1999" s="178">
        <v>0.43</v>
      </c>
      <c r="N1999" s="176"/>
      <c r="O1999" s="176"/>
      <c r="P1999" s="179">
        <v>-10.96</v>
      </c>
    </row>
    <row r="2000" spans="1:16" ht="19.5" hidden="1" customHeight="1">
      <c r="A2000" s="171" t="s">
        <v>3816</v>
      </c>
      <c r="B2000" s="175">
        <v>46110</v>
      </c>
      <c r="C2000" s="171" t="s">
        <v>110</v>
      </c>
      <c r="D2000" s="171" t="s">
        <v>24</v>
      </c>
      <c r="E2000" s="171" t="s">
        <v>45</v>
      </c>
      <c r="F2000" s="171" t="s">
        <v>162</v>
      </c>
      <c r="G2000" s="171" t="s">
        <v>163</v>
      </c>
      <c r="H2000" s="176">
        <v>1</v>
      </c>
      <c r="I2000" s="177">
        <v>2900</v>
      </c>
      <c r="J2000" s="175">
        <v>46109</v>
      </c>
      <c r="K2000" s="171" t="s">
        <v>113</v>
      </c>
      <c r="L2000" s="171" t="s">
        <v>114</v>
      </c>
      <c r="M2000" s="178">
        <v>0.43</v>
      </c>
      <c r="N2000" s="176"/>
      <c r="O2000" s="176">
        <v>42</v>
      </c>
      <c r="P2000" s="179">
        <v>-156.08000000000001</v>
      </c>
    </row>
    <row r="2001" spans="1:16" ht="19.5" hidden="1" customHeight="1">
      <c r="A2001" s="171" t="s">
        <v>3816</v>
      </c>
      <c r="B2001" s="175">
        <v>46110</v>
      </c>
      <c r="C2001" s="171" t="s">
        <v>127</v>
      </c>
      <c r="D2001" s="171" t="s">
        <v>128</v>
      </c>
      <c r="E2001" s="171" t="s">
        <v>45</v>
      </c>
      <c r="F2001" s="171" t="s">
        <v>162</v>
      </c>
      <c r="G2001" s="171" t="s">
        <v>163</v>
      </c>
      <c r="H2001" s="176">
        <v>1</v>
      </c>
      <c r="I2001" s="177">
        <v>2900</v>
      </c>
      <c r="J2001" s="175">
        <v>46109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1246.3599999999999</v>
      </c>
    </row>
    <row r="2002" spans="1:16" ht="19.5" hidden="1" customHeight="1">
      <c r="A2002" s="171" t="s">
        <v>3816</v>
      </c>
      <c r="B2002" s="175">
        <v>46110</v>
      </c>
      <c r="C2002" s="171" t="s">
        <v>127</v>
      </c>
      <c r="D2002" s="171" t="s">
        <v>129</v>
      </c>
      <c r="E2002" s="171" t="s">
        <v>45</v>
      </c>
      <c r="F2002" s="171" t="s">
        <v>162</v>
      </c>
      <c r="G2002" s="171" t="s">
        <v>163</v>
      </c>
      <c r="H2002" s="176">
        <v>1</v>
      </c>
      <c r="I2002" s="177">
        <v>2900</v>
      </c>
      <c r="J2002" s="175">
        <v>46109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12.46</v>
      </c>
    </row>
    <row r="2003" spans="1:16" ht="19.5" hidden="1" customHeight="1">
      <c r="A2003" s="171" t="s">
        <v>3816</v>
      </c>
      <c r="B2003" s="175">
        <v>46110</v>
      </c>
      <c r="C2003" s="171" t="s">
        <v>127</v>
      </c>
      <c r="D2003" s="171" t="s">
        <v>130</v>
      </c>
      <c r="E2003" s="171" t="s">
        <v>45</v>
      </c>
      <c r="F2003" s="171" t="s">
        <v>162</v>
      </c>
      <c r="G2003" s="171" t="s">
        <v>163</v>
      </c>
      <c r="H2003" s="176">
        <v>1</v>
      </c>
      <c r="I2003" s="177">
        <v>2900</v>
      </c>
      <c r="J2003" s="175">
        <v>46109</v>
      </c>
      <c r="K2003" s="171" t="s">
        <v>113</v>
      </c>
      <c r="L2003" s="171" t="s">
        <v>114</v>
      </c>
      <c r="M2003" s="178">
        <v>0</v>
      </c>
      <c r="N2003" s="176"/>
      <c r="O2003" s="176"/>
      <c r="P2003" s="179">
        <v>1641.18</v>
      </c>
    </row>
    <row r="2004" spans="1:16" ht="19.5" hidden="1" customHeight="1">
      <c r="A2004" s="171" t="s">
        <v>3816</v>
      </c>
      <c r="B2004" s="175">
        <v>46110</v>
      </c>
      <c r="C2004" s="171" t="s">
        <v>131</v>
      </c>
      <c r="D2004" s="171" t="s">
        <v>132</v>
      </c>
      <c r="E2004" s="171" t="s">
        <v>45</v>
      </c>
      <c r="F2004" s="171" t="s">
        <v>162</v>
      </c>
      <c r="G2004" s="171" t="s">
        <v>163</v>
      </c>
      <c r="H2004" s="176">
        <v>1</v>
      </c>
      <c r="I2004" s="177">
        <v>2900</v>
      </c>
      <c r="J2004" s="175">
        <v>46109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-1247</v>
      </c>
    </row>
    <row r="2005" spans="1:16" ht="19.5" hidden="1" customHeight="1">
      <c r="A2005" s="171" t="s">
        <v>3816</v>
      </c>
      <c r="B2005" s="175">
        <v>46110</v>
      </c>
      <c r="C2005" s="171" t="s">
        <v>2119</v>
      </c>
      <c r="D2005" s="171" t="s">
        <v>116</v>
      </c>
      <c r="E2005" s="171" t="s">
        <v>45</v>
      </c>
      <c r="F2005" s="171" t="s">
        <v>162</v>
      </c>
      <c r="G2005" s="171" t="s">
        <v>163</v>
      </c>
      <c r="H2005" s="176">
        <v>1</v>
      </c>
      <c r="I2005" s="177">
        <v>2900</v>
      </c>
      <c r="J2005" s="175">
        <v>46109</v>
      </c>
      <c r="K2005" s="171" t="s">
        <v>113</v>
      </c>
      <c r="L2005" s="171" t="s">
        <v>114</v>
      </c>
      <c r="M2005" s="178">
        <v>0.43</v>
      </c>
      <c r="N2005" s="176"/>
      <c r="O2005" s="176"/>
      <c r="P2005" s="179">
        <v>-4.79</v>
      </c>
    </row>
    <row r="2006" spans="1:16" ht="19.5" hidden="1" customHeight="1">
      <c r="A2006" s="171" t="s">
        <v>3817</v>
      </c>
      <c r="B2006" s="175">
        <v>46110</v>
      </c>
      <c r="C2006" s="171" t="s">
        <v>2119</v>
      </c>
      <c r="D2006" s="171" t="s">
        <v>135</v>
      </c>
      <c r="E2006" s="171" t="s">
        <v>38</v>
      </c>
      <c r="F2006" s="171" t="s">
        <v>111</v>
      </c>
      <c r="G2006" s="171" t="s">
        <v>112</v>
      </c>
      <c r="H2006" s="176">
        <v>1</v>
      </c>
      <c r="I2006" s="177">
        <v>0</v>
      </c>
      <c r="J2006" s="175">
        <v>46110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-24.77</v>
      </c>
    </row>
    <row r="2007" spans="1:16" ht="19.5" hidden="1" customHeight="1">
      <c r="A2007" s="171" t="s">
        <v>3818</v>
      </c>
      <c r="B2007" s="175">
        <v>46110</v>
      </c>
      <c r="C2007" s="171" t="s">
        <v>2119</v>
      </c>
      <c r="D2007" s="171" t="s">
        <v>135</v>
      </c>
      <c r="E2007" s="171" t="s">
        <v>38</v>
      </c>
      <c r="F2007" s="171" t="s">
        <v>111</v>
      </c>
      <c r="G2007" s="171" t="s">
        <v>112</v>
      </c>
      <c r="H2007" s="176">
        <v>1</v>
      </c>
      <c r="I2007" s="177">
        <v>0</v>
      </c>
      <c r="J2007" s="175">
        <v>46110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-23.53</v>
      </c>
    </row>
    <row r="2008" spans="1:16" ht="19.5" hidden="1" customHeight="1">
      <c r="A2008" s="171" t="s">
        <v>3819</v>
      </c>
      <c r="B2008" s="175">
        <v>46110</v>
      </c>
      <c r="C2008" s="171" t="s">
        <v>2119</v>
      </c>
      <c r="D2008" s="171" t="s">
        <v>135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0</v>
      </c>
      <c r="J2008" s="175">
        <v>46110</v>
      </c>
      <c r="K2008" s="171" t="s">
        <v>125</v>
      </c>
      <c r="L2008" s="171" t="s">
        <v>125</v>
      </c>
      <c r="M2008" s="178">
        <v>0</v>
      </c>
      <c r="N2008" s="176"/>
      <c r="O2008" s="176"/>
      <c r="P2008" s="179">
        <v>-1.22</v>
      </c>
    </row>
    <row r="2009" spans="1:16" ht="19.5" hidden="1" customHeight="1">
      <c r="A2009" s="171" t="s">
        <v>3820</v>
      </c>
      <c r="B2009" s="175">
        <v>46110</v>
      </c>
      <c r="C2009" s="171" t="s">
        <v>2119</v>
      </c>
      <c r="D2009" s="171" t="s">
        <v>135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0</v>
      </c>
      <c r="J2009" s="175">
        <v>46110</v>
      </c>
      <c r="K2009" s="171" t="s">
        <v>125</v>
      </c>
      <c r="L2009" s="171" t="s">
        <v>125</v>
      </c>
      <c r="M2009" s="178">
        <v>0</v>
      </c>
      <c r="N2009" s="176"/>
      <c r="O2009" s="176"/>
      <c r="P2009" s="179">
        <v>-4.55</v>
      </c>
    </row>
    <row r="2010" spans="1:16" ht="19.5" hidden="1" customHeight="1">
      <c r="A2010" s="171" t="s">
        <v>3816</v>
      </c>
      <c r="B2010" s="175">
        <v>46110</v>
      </c>
      <c r="C2010" s="171" t="s">
        <v>2119</v>
      </c>
      <c r="D2010" s="171" t="s">
        <v>135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0</v>
      </c>
      <c r="J2010" s="175">
        <v>46109</v>
      </c>
      <c r="K2010" s="171" t="s">
        <v>125</v>
      </c>
      <c r="L2010" s="171" t="s">
        <v>125</v>
      </c>
      <c r="M2010" s="178">
        <v>0</v>
      </c>
      <c r="N2010" s="176"/>
      <c r="O2010" s="176"/>
      <c r="P2010" s="179">
        <v>-23.68</v>
      </c>
    </row>
    <row r="2011" spans="1:16" ht="19.5" hidden="1" customHeight="1">
      <c r="A2011" s="171" t="s">
        <v>3821</v>
      </c>
      <c r="B2011" s="175">
        <v>46110</v>
      </c>
      <c r="C2011" s="171" t="s">
        <v>2119</v>
      </c>
      <c r="D2011" s="171" t="s">
        <v>135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0</v>
      </c>
      <c r="J2011" s="175">
        <v>46110</v>
      </c>
      <c r="K2011" s="171" t="s">
        <v>125</v>
      </c>
      <c r="L2011" s="171" t="s">
        <v>125</v>
      </c>
      <c r="M2011" s="178">
        <v>0</v>
      </c>
      <c r="N2011" s="176"/>
      <c r="O2011" s="176"/>
      <c r="P2011" s="179">
        <v>-24.75</v>
      </c>
    </row>
    <row r="2012" spans="1:16" ht="19.5" hidden="1" customHeight="1">
      <c r="A2012" s="171" t="s">
        <v>3822</v>
      </c>
      <c r="B2012" s="175">
        <v>46110</v>
      </c>
      <c r="C2012" s="171" t="s">
        <v>110</v>
      </c>
      <c r="D2012" s="171" t="s">
        <v>24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2900</v>
      </c>
      <c r="J2012" s="175">
        <v>46108</v>
      </c>
      <c r="K2012" s="171" t="s">
        <v>113</v>
      </c>
      <c r="L2012" s="171" t="s">
        <v>114</v>
      </c>
      <c r="M2012" s="178">
        <v>0.43</v>
      </c>
      <c r="N2012" s="176"/>
      <c r="O2012" s="176">
        <v>42</v>
      </c>
      <c r="P2012" s="179">
        <v>-156.08000000000001</v>
      </c>
    </row>
    <row r="2013" spans="1:16" ht="19.5" hidden="1" customHeight="1">
      <c r="A2013" s="171" t="s">
        <v>3822</v>
      </c>
      <c r="B2013" s="175">
        <v>46110</v>
      </c>
      <c r="C2013" s="171" t="s">
        <v>127</v>
      </c>
      <c r="D2013" s="171" t="s">
        <v>128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2900</v>
      </c>
      <c r="J2013" s="175">
        <v>46108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1357.35</v>
      </c>
    </row>
    <row r="2014" spans="1:16" ht="19.5" hidden="1" customHeight="1">
      <c r="A2014" s="171" t="s">
        <v>3822</v>
      </c>
      <c r="B2014" s="175">
        <v>46110</v>
      </c>
      <c r="C2014" s="171" t="s">
        <v>127</v>
      </c>
      <c r="D2014" s="171" t="s">
        <v>129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2900</v>
      </c>
      <c r="J2014" s="175">
        <v>46108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13.57</v>
      </c>
    </row>
    <row r="2015" spans="1:16" ht="19.5" hidden="1" customHeight="1">
      <c r="A2015" s="171" t="s">
        <v>3822</v>
      </c>
      <c r="B2015" s="175">
        <v>46110</v>
      </c>
      <c r="C2015" s="171" t="s">
        <v>127</v>
      </c>
      <c r="D2015" s="171" t="s">
        <v>130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2900</v>
      </c>
      <c r="J2015" s="175">
        <v>46108</v>
      </c>
      <c r="K2015" s="171" t="s">
        <v>113</v>
      </c>
      <c r="L2015" s="171" t="s">
        <v>114</v>
      </c>
      <c r="M2015" s="178">
        <v>0</v>
      </c>
      <c r="N2015" s="176"/>
      <c r="O2015" s="176"/>
      <c r="P2015" s="179">
        <v>1529.08</v>
      </c>
    </row>
    <row r="2016" spans="1:16" ht="19.5" hidden="1" customHeight="1">
      <c r="A2016" s="171" t="s">
        <v>3822</v>
      </c>
      <c r="B2016" s="175">
        <v>46110</v>
      </c>
      <c r="C2016" s="171" t="s">
        <v>131</v>
      </c>
      <c r="D2016" s="171" t="s">
        <v>132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2900</v>
      </c>
      <c r="J2016" s="175">
        <v>46108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-1247</v>
      </c>
    </row>
    <row r="2017" spans="1:16" ht="19.5" hidden="1" customHeight="1">
      <c r="A2017" s="171" t="s">
        <v>3822</v>
      </c>
      <c r="B2017" s="175">
        <v>46110</v>
      </c>
      <c r="C2017" s="171" t="s">
        <v>2119</v>
      </c>
      <c r="D2017" s="171" t="s">
        <v>116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2900</v>
      </c>
      <c r="J2017" s="175">
        <v>46108</v>
      </c>
      <c r="K2017" s="171" t="s">
        <v>113</v>
      </c>
      <c r="L2017" s="171" t="s">
        <v>114</v>
      </c>
      <c r="M2017" s="178">
        <v>0.43</v>
      </c>
      <c r="N2017" s="176"/>
      <c r="O2017" s="176"/>
      <c r="P2017" s="179">
        <v>-6.94</v>
      </c>
    </row>
    <row r="2018" spans="1:16" ht="19.5" hidden="1" customHeight="1">
      <c r="A2018" s="171" t="s">
        <v>3822</v>
      </c>
      <c r="B2018" s="175">
        <v>46110</v>
      </c>
      <c r="C2018" s="171" t="s">
        <v>2119</v>
      </c>
      <c r="D2018" s="171" t="s">
        <v>135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0</v>
      </c>
      <c r="J2018" s="175">
        <v>46108</v>
      </c>
      <c r="K2018" s="171" t="s">
        <v>125</v>
      </c>
      <c r="L2018" s="171" t="s">
        <v>125</v>
      </c>
      <c r="M2018" s="178">
        <v>0</v>
      </c>
      <c r="N2018" s="176"/>
      <c r="O2018" s="176"/>
      <c r="P2018" s="179">
        <v>-25.79</v>
      </c>
    </row>
    <row r="2019" spans="1:16" ht="19.5" hidden="1" customHeight="1">
      <c r="A2019" s="171" t="s">
        <v>3823</v>
      </c>
      <c r="B2019" s="175">
        <v>46110</v>
      </c>
      <c r="C2019" s="171" t="s">
        <v>110</v>
      </c>
      <c r="D2019" s="171" t="s">
        <v>24</v>
      </c>
      <c r="E2019" s="171" t="s">
        <v>44</v>
      </c>
      <c r="F2019" s="171" t="s">
        <v>213</v>
      </c>
      <c r="G2019" s="171" t="s">
        <v>214</v>
      </c>
      <c r="H2019" s="176">
        <v>1</v>
      </c>
      <c r="I2019" s="177">
        <v>2500</v>
      </c>
      <c r="J2019" s="175">
        <v>46108</v>
      </c>
      <c r="K2019" s="171" t="s">
        <v>113</v>
      </c>
      <c r="L2019" s="171" t="s">
        <v>114</v>
      </c>
      <c r="M2019" s="178">
        <v>0.43</v>
      </c>
      <c r="N2019" s="176"/>
      <c r="O2019" s="176">
        <v>42</v>
      </c>
      <c r="P2019" s="179">
        <v>-144.68</v>
      </c>
    </row>
    <row r="2020" spans="1:16" ht="19.5" hidden="1" customHeight="1">
      <c r="A2020" s="171" t="s">
        <v>3823</v>
      </c>
      <c r="B2020" s="175">
        <v>46110</v>
      </c>
      <c r="C2020" s="171" t="s">
        <v>127</v>
      </c>
      <c r="D2020" s="171" t="s">
        <v>128</v>
      </c>
      <c r="E2020" s="171" t="s">
        <v>44</v>
      </c>
      <c r="F2020" s="171" t="s">
        <v>213</v>
      </c>
      <c r="G2020" s="171" t="s">
        <v>214</v>
      </c>
      <c r="H2020" s="176">
        <v>1</v>
      </c>
      <c r="I2020" s="177">
        <v>2500</v>
      </c>
      <c r="J2020" s="175">
        <v>46108</v>
      </c>
      <c r="K2020" s="171" t="s">
        <v>113</v>
      </c>
      <c r="L2020" s="171" t="s">
        <v>114</v>
      </c>
      <c r="M2020" s="178">
        <v>0</v>
      </c>
      <c r="N2020" s="176"/>
      <c r="O2020" s="176"/>
      <c r="P2020" s="179">
        <v>995.24</v>
      </c>
    </row>
    <row r="2021" spans="1:16" ht="19.5" hidden="1" customHeight="1">
      <c r="A2021" s="171" t="s">
        <v>3823</v>
      </c>
      <c r="B2021" s="175">
        <v>46110</v>
      </c>
      <c r="C2021" s="171" t="s">
        <v>127</v>
      </c>
      <c r="D2021" s="171" t="s">
        <v>129</v>
      </c>
      <c r="E2021" s="171" t="s">
        <v>44</v>
      </c>
      <c r="F2021" s="171" t="s">
        <v>213</v>
      </c>
      <c r="G2021" s="171" t="s">
        <v>214</v>
      </c>
      <c r="H2021" s="176">
        <v>1</v>
      </c>
      <c r="I2021" s="177">
        <v>2500</v>
      </c>
      <c r="J2021" s="175">
        <v>46108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9.9499999999999993</v>
      </c>
    </row>
    <row r="2022" spans="1:16" ht="19.5" hidden="1" customHeight="1">
      <c r="A2022" s="171" t="s">
        <v>3823</v>
      </c>
      <c r="B2022" s="175">
        <v>46110</v>
      </c>
      <c r="C2022" s="171" t="s">
        <v>127</v>
      </c>
      <c r="D2022" s="171" t="s">
        <v>130</v>
      </c>
      <c r="E2022" s="171" t="s">
        <v>44</v>
      </c>
      <c r="F2022" s="171" t="s">
        <v>213</v>
      </c>
      <c r="G2022" s="171" t="s">
        <v>214</v>
      </c>
      <c r="H2022" s="176">
        <v>1</v>
      </c>
      <c r="I2022" s="177">
        <v>2500</v>
      </c>
      <c r="J2022" s="175">
        <v>46108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1494.81</v>
      </c>
    </row>
    <row r="2023" spans="1:16" ht="19.5" hidden="1" customHeight="1">
      <c r="A2023" s="171" t="s">
        <v>3823</v>
      </c>
      <c r="B2023" s="175">
        <v>46110</v>
      </c>
      <c r="C2023" s="171" t="s">
        <v>131</v>
      </c>
      <c r="D2023" s="171" t="s">
        <v>132</v>
      </c>
      <c r="E2023" s="171" t="s">
        <v>44</v>
      </c>
      <c r="F2023" s="171" t="s">
        <v>213</v>
      </c>
      <c r="G2023" s="171" t="s">
        <v>214</v>
      </c>
      <c r="H2023" s="176">
        <v>1</v>
      </c>
      <c r="I2023" s="177">
        <v>2500</v>
      </c>
      <c r="J2023" s="175">
        <v>46108</v>
      </c>
      <c r="K2023" s="171" t="s">
        <v>113</v>
      </c>
      <c r="L2023" s="171" t="s">
        <v>114</v>
      </c>
      <c r="M2023" s="178">
        <v>0.43</v>
      </c>
      <c r="N2023" s="176"/>
      <c r="O2023" s="176"/>
      <c r="P2023" s="179">
        <v>-1075</v>
      </c>
    </row>
    <row r="2024" spans="1:16" ht="19.5" hidden="1" customHeight="1">
      <c r="A2024" s="171" t="s">
        <v>3823</v>
      </c>
      <c r="B2024" s="175">
        <v>46110</v>
      </c>
      <c r="C2024" s="171" t="s">
        <v>2119</v>
      </c>
      <c r="D2024" s="171" t="s">
        <v>116</v>
      </c>
      <c r="E2024" s="171" t="s">
        <v>44</v>
      </c>
      <c r="F2024" s="171" t="s">
        <v>213</v>
      </c>
      <c r="G2024" s="171" t="s">
        <v>214</v>
      </c>
      <c r="H2024" s="176">
        <v>1</v>
      </c>
      <c r="I2024" s="177">
        <v>2500</v>
      </c>
      <c r="J2024" s="175">
        <v>46108</v>
      </c>
      <c r="K2024" s="171" t="s">
        <v>113</v>
      </c>
      <c r="L2024" s="171" t="s">
        <v>114</v>
      </c>
      <c r="M2024" s="178">
        <v>0.43</v>
      </c>
      <c r="N2024" s="176"/>
      <c r="O2024" s="176"/>
      <c r="P2024" s="179">
        <v>-6.37</v>
      </c>
    </row>
    <row r="2025" spans="1:16" ht="19.5" hidden="1" customHeight="1">
      <c r="A2025" s="171" t="s">
        <v>3824</v>
      </c>
      <c r="B2025" s="175">
        <v>46110</v>
      </c>
      <c r="C2025" s="171" t="s">
        <v>110</v>
      </c>
      <c r="D2025" s="171" t="s">
        <v>24</v>
      </c>
      <c r="E2025" s="171" t="s">
        <v>51</v>
      </c>
      <c r="F2025" s="171" t="s">
        <v>227</v>
      </c>
      <c r="G2025" s="171" t="s">
        <v>112</v>
      </c>
      <c r="H2025" s="176">
        <v>1</v>
      </c>
      <c r="I2025" s="177">
        <v>0</v>
      </c>
      <c r="J2025" s="175">
        <v>46088</v>
      </c>
      <c r="K2025" s="171" t="s">
        <v>113</v>
      </c>
      <c r="L2025" s="171" t="s">
        <v>114</v>
      </c>
      <c r="M2025" s="178">
        <v>0</v>
      </c>
      <c r="N2025" s="176"/>
      <c r="O2025" s="176">
        <v>43</v>
      </c>
      <c r="P2025" s="179">
        <v>-46.77</v>
      </c>
    </row>
    <row r="2026" spans="1:16" ht="19.5" hidden="1" customHeight="1">
      <c r="A2026" s="171" t="s">
        <v>3824</v>
      </c>
      <c r="B2026" s="175">
        <v>46110</v>
      </c>
      <c r="C2026" s="171" t="s">
        <v>2119</v>
      </c>
      <c r="D2026" s="171" t="s">
        <v>116</v>
      </c>
      <c r="E2026" s="171" t="s">
        <v>51</v>
      </c>
      <c r="F2026" s="171" t="s">
        <v>227</v>
      </c>
      <c r="G2026" s="171" t="s">
        <v>112</v>
      </c>
      <c r="H2026" s="176">
        <v>1</v>
      </c>
      <c r="I2026" s="177">
        <v>0</v>
      </c>
      <c r="J2026" s="175">
        <v>46088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-6.59</v>
      </c>
    </row>
    <row r="2027" spans="1:16" ht="19.5" hidden="1" customHeight="1">
      <c r="A2027" s="171" t="s">
        <v>3824</v>
      </c>
      <c r="B2027" s="175">
        <v>46110</v>
      </c>
      <c r="C2027" s="171" t="s">
        <v>110</v>
      </c>
      <c r="D2027" s="171" t="s">
        <v>117</v>
      </c>
      <c r="E2027" s="171" t="s">
        <v>51</v>
      </c>
      <c r="F2027" s="171" t="s">
        <v>227</v>
      </c>
      <c r="G2027" s="171" t="s">
        <v>112</v>
      </c>
      <c r="H2027" s="176">
        <v>1</v>
      </c>
      <c r="I2027" s="177">
        <v>0</v>
      </c>
      <c r="J2027" s="175">
        <v>46088</v>
      </c>
      <c r="K2027" s="171" t="s">
        <v>113</v>
      </c>
      <c r="L2027" s="171" t="s">
        <v>114</v>
      </c>
      <c r="M2027" s="178">
        <v>0</v>
      </c>
      <c r="N2027" s="176"/>
      <c r="O2027" s="176"/>
      <c r="P2027" s="179">
        <v>0</v>
      </c>
    </row>
    <row r="2028" spans="1:16" ht="19.5" hidden="1" customHeight="1">
      <c r="A2028" s="171" t="s">
        <v>3824</v>
      </c>
      <c r="B2028" s="175">
        <v>46110</v>
      </c>
      <c r="C2028" s="171" t="s">
        <v>110</v>
      </c>
      <c r="D2028" s="171" t="s">
        <v>118</v>
      </c>
      <c r="E2028" s="171" t="s">
        <v>51</v>
      </c>
      <c r="F2028" s="171" t="s">
        <v>227</v>
      </c>
      <c r="G2028" s="171" t="s">
        <v>112</v>
      </c>
      <c r="H2028" s="176">
        <v>1</v>
      </c>
      <c r="I2028" s="177">
        <v>0</v>
      </c>
      <c r="J2028" s="175">
        <v>46088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-46.77</v>
      </c>
    </row>
    <row r="2029" spans="1:16" ht="19.5" hidden="1" customHeight="1">
      <c r="A2029" s="171" t="s">
        <v>3824</v>
      </c>
      <c r="B2029" s="175">
        <v>46110</v>
      </c>
      <c r="C2029" s="171" t="s">
        <v>2119</v>
      </c>
      <c r="D2029" s="171" t="s">
        <v>119</v>
      </c>
      <c r="E2029" s="171" t="s">
        <v>51</v>
      </c>
      <c r="F2029" s="171" t="s">
        <v>227</v>
      </c>
      <c r="G2029" s="171" t="s">
        <v>112</v>
      </c>
      <c r="H2029" s="176">
        <v>1</v>
      </c>
      <c r="I2029" s="177">
        <v>0</v>
      </c>
      <c r="J2029" s="175">
        <v>46088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-15</v>
      </c>
    </row>
    <row r="2030" spans="1:16" ht="19.5" hidden="1" customHeight="1">
      <c r="A2030" s="171" t="s">
        <v>3704</v>
      </c>
      <c r="B2030" s="175">
        <v>46110</v>
      </c>
      <c r="C2030" s="171" t="s">
        <v>110</v>
      </c>
      <c r="D2030" s="171" t="s">
        <v>24</v>
      </c>
      <c r="E2030" s="171" t="s">
        <v>79</v>
      </c>
      <c r="F2030" s="171" t="s">
        <v>441</v>
      </c>
      <c r="G2030" s="171" t="s">
        <v>177</v>
      </c>
      <c r="H2030" s="176">
        <v>1</v>
      </c>
      <c r="I2030" s="177">
        <v>0</v>
      </c>
      <c r="J2030" s="175">
        <v>46104</v>
      </c>
      <c r="K2030" s="171" t="s">
        <v>113</v>
      </c>
      <c r="L2030" s="171" t="s">
        <v>114</v>
      </c>
      <c r="M2030" s="178">
        <v>0</v>
      </c>
      <c r="N2030" s="176"/>
      <c r="O2030" s="176">
        <v>41</v>
      </c>
      <c r="P2030" s="179">
        <v>-56.94</v>
      </c>
    </row>
    <row r="2031" spans="1:16" ht="19.5" hidden="1" customHeight="1">
      <c r="A2031" s="171" t="s">
        <v>3704</v>
      </c>
      <c r="B2031" s="175">
        <v>46110</v>
      </c>
      <c r="C2031" s="171" t="s">
        <v>2119</v>
      </c>
      <c r="D2031" s="171" t="s">
        <v>116</v>
      </c>
      <c r="E2031" s="171" t="s">
        <v>79</v>
      </c>
      <c r="F2031" s="171" t="s">
        <v>441</v>
      </c>
      <c r="G2031" s="171" t="s">
        <v>177</v>
      </c>
      <c r="H2031" s="176">
        <v>1</v>
      </c>
      <c r="I2031" s="177">
        <v>0</v>
      </c>
      <c r="J2031" s="175">
        <v>46104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-6.44</v>
      </c>
    </row>
    <row r="2032" spans="1:16" ht="19.5" hidden="1" customHeight="1">
      <c r="A2032" s="171" t="s">
        <v>3704</v>
      </c>
      <c r="B2032" s="175">
        <v>46110</v>
      </c>
      <c r="C2032" s="171" t="s">
        <v>110</v>
      </c>
      <c r="D2032" s="171" t="s">
        <v>117</v>
      </c>
      <c r="E2032" s="171" t="s">
        <v>79</v>
      </c>
      <c r="F2032" s="171" t="s">
        <v>441</v>
      </c>
      <c r="G2032" s="171" t="s">
        <v>177</v>
      </c>
      <c r="H2032" s="176">
        <v>1</v>
      </c>
      <c r="I2032" s="177">
        <v>0</v>
      </c>
      <c r="J2032" s="175">
        <v>46104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0</v>
      </c>
    </row>
    <row r="2033" spans="1:16" ht="19.5" hidden="1" customHeight="1">
      <c r="A2033" s="171" t="s">
        <v>3704</v>
      </c>
      <c r="B2033" s="175">
        <v>46110</v>
      </c>
      <c r="C2033" s="171" t="s">
        <v>110</v>
      </c>
      <c r="D2033" s="171" t="s">
        <v>118</v>
      </c>
      <c r="E2033" s="171" t="s">
        <v>79</v>
      </c>
      <c r="F2033" s="171" t="s">
        <v>441</v>
      </c>
      <c r="G2033" s="171" t="s">
        <v>177</v>
      </c>
      <c r="H2033" s="176">
        <v>1</v>
      </c>
      <c r="I2033" s="177">
        <v>0</v>
      </c>
      <c r="J2033" s="175">
        <v>46104</v>
      </c>
      <c r="K2033" s="171" t="s">
        <v>113</v>
      </c>
      <c r="L2033" s="171" t="s">
        <v>114</v>
      </c>
      <c r="M2033" s="178">
        <v>0</v>
      </c>
      <c r="N2033" s="176"/>
      <c r="O2033" s="176"/>
      <c r="P2033" s="179">
        <v>-56.94</v>
      </c>
    </row>
    <row r="2034" spans="1:16" ht="19.5" hidden="1" customHeight="1">
      <c r="A2034" s="171" t="s">
        <v>3704</v>
      </c>
      <c r="B2034" s="175">
        <v>46110</v>
      </c>
      <c r="C2034" s="171" t="s">
        <v>2119</v>
      </c>
      <c r="D2034" s="171" t="s">
        <v>119</v>
      </c>
      <c r="E2034" s="171" t="s">
        <v>79</v>
      </c>
      <c r="F2034" s="171" t="s">
        <v>441</v>
      </c>
      <c r="G2034" s="171" t="s">
        <v>177</v>
      </c>
      <c r="H2034" s="176">
        <v>1</v>
      </c>
      <c r="I2034" s="177">
        <v>0</v>
      </c>
      <c r="J2034" s="175">
        <v>46104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-15</v>
      </c>
    </row>
    <row r="2035" spans="1:16" ht="19.5" hidden="1" customHeight="1">
      <c r="A2035" s="171" t="s">
        <v>3825</v>
      </c>
      <c r="B2035" s="175">
        <v>46110</v>
      </c>
      <c r="C2035" s="171" t="s">
        <v>110</v>
      </c>
      <c r="D2035" s="171" t="s">
        <v>24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2900</v>
      </c>
      <c r="J2035" s="175">
        <v>46106</v>
      </c>
      <c r="K2035" s="171" t="s">
        <v>113</v>
      </c>
      <c r="L2035" s="171" t="s">
        <v>114</v>
      </c>
      <c r="M2035" s="178">
        <v>0.43</v>
      </c>
      <c r="N2035" s="176"/>
      <c r="O2035" s="176">
        <v>41</v>
      </c>
      <c r="P2035" s="179">
        <v>-150.33000000000001</v>
      </c>
    </row>
    <row r="2036" spans="1:16" ht="19.5" hidden="1" customHeight="1">
      <c r="A2036" s="171" t="s">
        <v>3825</v>
      </c>
      <c r="B2036" s="175">
        <v>46110</v>
      </c>
      <c r="C2036" s="171" t="s">
        <v>127</v>
      </c>
      <c r="D2036" s="171" t="s">
        <v>128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2900</v>
      </c>
      <c r="J2036" s="175">
        <v>46106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1443.71</v>
      </c>
    </row>
    <row r="2037" spans="1:16" ht="19.5" hidden="1" customHeight="1">
      <c r="A2037" s="171" t="s">
        <v>3825</v>
      </c>
      <c r="B2037" s="175">
        <v>46110</v>
      </c>
      <c r="C2037" s="171" t="s">
        <v>127</v>
      </c>
      <c r="D2037" s="171" t="s">
        <v>129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2900</v>
      </c>
      <c r="J2037" s="175">
        <v>46106</v>
      </c>
      <c r="K2037" s="171" t="s">
        <v>113</v>
      </c>
      <c r="L2037" s="171" t="s">
        <v>114</v>
      </c>
      <c r="M2037" s="178">
        <v>0</v>
      </c>
      <c r="N2037" s="176"/>
      <c r="O2037" s="176"/>
      <c r="P2037" s="179">
        <v>0</v>
      </c>
    </row>
    <row r="2038" spans="1:16" ht="19.5" hidden="1" customHeight="1">
      <c r="A2038" s="171" t="s">
        <v>3825</v>
      </c>
      <c r="B2038" s="175">
        <v>46110</v>
      </c>
      <c r="C2038" s="171" t="s">
        <v>127</v>
      </c>
      <c r="D2038" s="171" t="s">
        <v>130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2900</v>
      </c>
      <c r="J2038" s="175">
        <v>46106</v>
      </c>
      <c r="K2038" s="171" t="s">
        <v>113</v>
      </c>
      <c r="L2038" s="171" t="s">
        <v>114</v>
      </c>
      <c r="M2038" s="178">
        <v>0</v>
      </c>
      <c r="N2038" s="176"/>
      <c r="O2038" s="176"/>
      <c r="P2038" s="179">
        <v>1456.29</v>
      </c>
    </row>
    <row r="2039" spans="1:16" ht="19.5" hidden="1" customHeight="1">
      <c r="A2039" s="171" t="s">
        <v>3825</v>
      </c>
      <c r="B2039" s="175">
        <v>46110</v>
      </c>
      <c r="C2039" s="171" t="s">
        <v>131</v>
      </c>
      <c r="D2039" s="171" t="s">
        <v>132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2900</v>
      </c>
      <c r="J2039" s="175">
        <v>46106</v>
      </c>
      <c r="K2039" s="171" t="s">
        <v>113</v>
      </c>
      <c r="L2039" s="171" t="s">
        <v>114</v>
      </c>
      <c r="M2039" s="178">
        <v>0.43</v>
      </c>
      <c r="N2039" s="176"/>
      <c r="O2039" s="176"/>
      <c r="P2039" s="179">
        <v>-1247</v>
      </c>
    </row>
    <row r="2040" spans="1:16" ht="19.5" hidden="1" customHeight="1">
      <c r="A2040" s="171" t="s">
        <v>3825</v>
      </c>
      <c r="B2040" s="175">
        <v>46110</v>
      </c>
      <c r="C2040" s="171" t="s">
        <v>2119</v>
      </c>
      <c r="D2040" s="171" t="s">
        <v>116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2900</v>
      </c>
      <c r="J2040" s="175">
        <v>46106</v>
      </c>
      <c r="K2040" s="171" t="s">
        <v>113</v>
      </c>
      <c r="L2040" s="171" t="s">
        <v>114</v>
      </c>
      <c r="M2040" s="178">
        <v>0.43</v>
      </c>
      <c r="N2040" s="176"/>
      <c r="O2040" s="176"/>
      <c r="P2040" s="179">
        <v>-11.85</v>
      </c>
    </row>
    <row r="2041" spans="1:16" ht="19.5" hidden="1" customHeight="1">
      <c r="A2041" s="171" t="s">
        <v>3826</v>
      </c>
      <c r="B2041" s="175">
        <v>46110</v>
      </c>
      <c r="C2041" s="171" t="s">
        <v>110</v>
      </c>
      <c r="D2041" s="171" t="s">
        <v>24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2900</v>
      </c>
      <c r="J2041" s="175">
        <v>46109</v>
      </c>
      <c r="K2041" s="171" t="s">
        <v>113</v>
      </c>
      <c r="L2041" s="171" t="s">
        <v>114</v>
      </c>
      <c r="M2041" s="178">
        <v>0.43</v>
      </c>
      <c r="N2041" s="176"/>
      <c r="O2041" s="176">
        <v>42</v>
      </c>
      <c r="P2041" s="179">
        <v>-156.08000000000001</v>
      </c>
    </row>
    <row r="2042" spans="1:16" ht="19.5" hidden="1" customHeight="1">
      <c r="A2042" s="171" t="s">
        <v>3826</v>
      </c>
      <c r="B2042" s="175">
        <v>46110</v>
      </c>
      <c r="C2042" s="171" t="s">
        <v>127</v>
      </c>
      <c r="D2042" s="171" t="s">
        <v>128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2900</v>
      </c>
      <c r="J2042" s="175">
        <v>46109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1240</v>
      </c>
    </row>
    <row r="2043" spans="1:16" ht="19.5" hidden="1" customHeight="1">
      <c r="A2043" s="171" t="s">
        <v>3826</v>
      </c>
      <c r="B2043" s="175">
        <v>46110</v>
      </c>
      <c r="C2043" s="171" t="s">
        <v>127</v>
      </c>
      <c r="D2043" s="171" t="s">
        <v>129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2900</v>
      </c>
      <c r="J2043" s="175">
        <v>46109</v>
      </c>
      <c r="K2043" s="171" t="s">
        <v>113</v>
      </c>
      <c r="L2043" s="171" t="s">
        <v>114</v>
      </c>
      <c r="M2043" s="178">
        <v>0</v>
      </c>
      <c r="N2043" s="176"/>
      <c r="O2043" s="176"/>
      <c r="P2043" s="179">
        <v>12.4</v>
      </c>
    </row>
    <row r="2044" spans="1:16" ht="19.5" hidden="1" customHeight="1">
      <c r="A2044" s="171" t="s">
        <v>3826</v>
      </c>
      <c r="B2044" s="175">
        <v>46110</v>
      </c>
      <c r="C2044" s="171" t="s">
        <v>127</v>
      </c>
      <c r="D2044" s="171" t="s">
        <v>130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2900</v>
      </c>
      <c r="J2044" s="175">
        <v>46109</v>
      </c>
      <c r="K2044" s="171" t="s">
        <v>113</v>
      </c>
      <c r="L2044" s="171" t="s">
        <v>114</v>
      </c>
      <c r="M2044" s="178">
        <v>0</v>
      </c>
      <c r="N2044" s="176"/>
      <c r="O2044" s="176"/>
      <c r="P2044" s="179">
        <v>1647.6</v>
      </c>
    </row>
    <row r="2045" spans="1:16" ht="19.5" hidden="1" customHeight="1">
      <c r="A2045" s="171" t="s">
        <v>3826</v>
      </c>
      <c r="B2045" s="175">
        <v>46110</v>
      </c>
      <c r="C2045" s="171" t="s">
        <v>131</v>
      </c>
      <c r="D2045" s="171" t="s">
        <v>132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2900</v>
      </c>
      <c r="J2045" s="175">
        <v>46109</v>
      </c>
      <c r="K2045" s="171" t="s">
        <v>113</v>
      </c>
      <c r="L2045" s="171" t="s">
        <v>114</v>
      </c>
      <c r="M2045" s="178">
        <v>0.43</v>
      </c>
      <c r="N2045" s="176"/>
      <c r="O2045" s="176"/>
      <c r="P2045" s="179">
        <v>-1247</v>
      </c>
    </row>
    <row r="2046" spans="1:16" ht="19.5" hidden="1" customHeight="1">
      <c r="A2046" s="171" t="s">
        <v>3826</v>
      </c>
      <c r="B2046" s="175">
        <v>46110</v>
      </c>
      <c r="C2046" s="171" t="s">
        <v>2119</v>
      </c>
      <c r="D2046" s="171" t="s">
        <v>116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2900</v>
      </c>
      <c r="J2046" s="175">
        <v>46109</v>
      </c>
      <c r="K2046" s="171" t="s">
        <v>113</v>
      </c>
      <c r="L2046" s="171" t="s">
        <v>114</v>
      </c>
      <c r="M2046" s="178">
        <v>0.43</v>
      </c>
      <c r="N2046" s="176"/>
      <c r="O2046" s="176"/>
      <c r="P2046" s="179">
        <v>-7.08</v>
      </c>
    </row>
    <row r="2047" spans="1:16" ht="19.5" hidden="1" customHeight="1">
      <c r="A2047" s="171" t="s">
        <v>3827</v>
      </c>
      <c r="B2047" s="175">
        <v>46110</v>
      </c>
      <c r="C2047" s="171" t="s">
        <v>123</v>
      </c>
      <c r="D2047" s="171" t="s">
        <v>376</v>
      </c>
      <c r="E2047" s="171" t="s">
        <v>125</v>
      </c>
      <c r="F2047" s="171" t="s">
        <v>125</v>
      </c>
      <c r="G2047" s="171" t="s">
        <v>125</v>
      </c>
      <c r="H2047" s="176">
        <v>0</v>
      </c>
      <c r="I2047" s="177">
        <v>0</v>
      </c>
      <c r="J2047" s="175">
        <v>46104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-1148.4000000000001</v>
      </c>
    </row>
    <row r="2048" spans="1:16" ht="19.5" hidden="1" customHeight="1">
      <c r="A2048" s="171" t="s">
        <v>3828</v>
      </c>
      <c r="B2048" s="175">
        <v>46110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46110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-22.51</v>
      </c>
    </row>
    <row r="2049" spans="1:16" ht="19.5" hidden="1" customHeight="1">
      <c r="A2049" s="171" t="s">
        <v>3826</v>
      </c>
      <c r="B2049" s="175">
        <v>46110</v>
      </c>
      <c r="C2049" s="171" t="s">
        <v>2119</v>
      </c>
      <c r="D2049" s="171" t="s">
        <v>135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0</v>
      </c>
      <c r="J2049" s="175">
        <v>46109</v>
      </c>
      <c r="K2049" s="171" t="s">
        <v>125</v>
      </c>
      <c r="L2049" s="171" t="s">
        <v>125</v>
      </c>
      <c r="M2049" s="178">
        <v>0</v>
      </c>
      <c r="N2049" s="176"/>
      <c r="O2049" s="176"/>
      <c r="P2049" s="179">
        <v>-23.56</v>
      </c>
    </row>
    <row r="2050" spans="1:16" ht="19.5" hidden="1" customHeight="1">
      <c r="A2050" s="171" t="s">
        <v>3829</v>
      </c>
      <c r="B2050" s="175">
        <v>46110</v>
      </c>
      <c r="C2050" s="171" t="s">
        <v>110</v>
      </c>
      <c r="D2050" s="171" t="s">
        <v>24</v>
      </c>
      <c r="E2050" s="171" t="s">
        <v>45</v>
      </c>
      <c r="F2050" s="171" t="s">
        <v>162</v>
      </c>
      <c r="G2050" s="171" t="s">
        <v>163</v>
      </c>
      <c r="H2050" s="176">
        <v>1</v>
      </c>
      <c r="I2050" s="177">
        <v>2900</v>
      </c>
      <c r="J2050" s="175">
        <v>46109</v>
      </c>
      <c r="K2050" s="171" t="s">
        <v>113</v>
      </c>
      <c r="L2050" s="171" t="s">
        <v>114</v>
      </c>
      <c r="M2050" s="178">
        <v>0.43</v>
      </c>
      <c r="N2050" s="176"/>
      <c r="O2050" s="176">
        <v>42</v>
      </c>
      <c r="P2050" s="179">
        <v>-156.08000000000001</v>
      </c>
    </row>
    <row r="2051" spans="1:16" ht="19.5" hidden="1" customHeight="1">
      <c r="A2051" s="171" t="s">
        <v>3829</v>
      </c>
      <c r="B2051" s="175">
        <v>46110</v>
      </c>
      <c r="C2051" s="171" t="s">
        <v>127</v>
      </c>
      <c r="D2051" s="171" t="s">
        <v>128</v>
      </c>
      <c r="E2051" s="171" t="s">
        <v>45</v>
      </c>
      <c r="F2051" s="171" t="s">
        <v>162</v>
      </c>
      <c r="G2051" s="171" t="s">
        <v>163</v>
      </c>
      <c r="H2051" s="176">
        <v>1</v>
      </c>
      <c r="I2051" s="177">
        <v>2900</v>
      </c>
      <c r="J2051" s="175">
        <v>46109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1368.22</v>
      </c>
    </row>
    <row r="2052" spans="1:16" ht="19.5" hidden="1" customHeight="1">
      <c r="A2052" s="171" t="s">
        <v>3829</v>
      </c>
      <c r="B2052" s="175">
        <v>46110</v>
      </c>
      <c r="C2052" s="171" t="s">
        <v>127</v>
      </c>
      <c r="D2052" s="171" t="s">
        <v>129</v>
      </c>
      <c r="E2052" s="171" t="s">
        <v>45</v>
      </c>
      <c r="F2052" s="171" t="s">
        <v>162</v>
      </c>
      <c r="G2052" s="171" t="s">
        <v>163</v>
      </c>
      <c r="H2052" s="176">
        <v>1</v>
      </c>
      <c r="I2052" s="177">
        <v>2900</v>
      </c>
      <c r="J2052" s="175">
        <v>46109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13.68</v>
      </c>
    </row>
    <row r="2053" spans="1:16" ht="19.5" hidden="1" customHeight="1">
      <c r="A2053" s="171" t="s">
        <v>3829</v>
      </c>
      <c r="B2053" s="175">
        <v>46110</v>
      </c>
      <c r="C2053" s="171" t="s">
        <v>127</v>
      </c>
      <c r="D2053" s="171" t="s">
        <v>130</v>
      </c>
      <c r="E2053" s="171" t="s">
        <v>45</v>
      </c>
      <c r="F2053" s="171" t="s">
        <v>162</v>
      </c>
      <c r="G2053" s="171" t="s">
        <v>163</v>
      </c>
      <c r="H2053" s="176">
        <v>1</v>
      </c>
      <c r="I2053" s="177">
        <v>2900</v>
      </c>
      <c r="J2053" s="175">
        <v>46109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1518.1</v>
      </c>
    </row>
    <row r="2054" spans="1:16" ht="19.5" hidden="1" customHeight="1">
      <c r="A2054" s="171" t="s">
        <v>3829</v>
      </c>
      <c r="B2054" s="175">
        <v>46110</v>
      </c>
      <c r="C2054" s="171" t="s">
        <v>131</v>
      </c>
      <c r="D2054" s="171" t="s">
        <v>132</v>
      </c>
      <c r="E2054" s="171" t="s">
        <v>45</v>
      </c>
      <c r="F2054" s="171" t="s">
        <v>162</v>
      </c>
      <c r="G2054" s="171" t="s">
        <v>163</v>
      </c>
      <c r="H2054" s="176">
        <v>1</v>
      </c>
      <c r="I2054" s="177">
        <v>2900</v>
      </c>
      <c r="J2054" s="175">
        <v>46109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-1247</v>
      </c>
    </row>
    <row r="2055" spans="1:16" ht="19.5" hidden="1" customHeight="1">
      <c r="A2055" s="171" t="s">
        <v>3829</v>
      </c>
      <c r="B2055" s="175">
        <v>46110</v>
      </c>
      <c r="C2055" s="171" t="s">
        <v>2119</v>
      </c>
      <c r="D2055" s="171" t="s">
        <v>116</v>
      </c>
      <c r="E2055" s="171" t="s">
        <v>45</v>
      </c>
      <c r="F2055" s="171" t="s">
        <v>162</v>
      </c>
      <c r="G2055" s="171" t="s">
        <v>163</v>
      </c>
      <c r="H2055" s="176">
        <v>1</v>
      </c>
      <c r="I2055" s="177">
        <v>2900</v>
      </c>
      <c r="J2055" s="175">
        <v>46109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-8.42</v>
      </c>
    </row>
    <row r="2056" spans="1:16" ht="19.5" hidden="1" customHeight="1">
      <c r="A2056" s="171" t="s">
        <v>3830</v>
      </c>
      <c r="B2056" s="175">
        <v>46110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2900</v>
      </c>
      <c r="J2056" s="175">
        <v>46107</v>
      </c>
      <c r="K2056" s="171" t="s">
        <v>113</v>
      </c>
      <c r="L2056" s="171" t="s">
        <v>114</v>
      </c>
      <c r="M2056" s="178">
        <v>0.43</v>
      </c>
      <c r="N2056" s="176"/>
      <c r="O2056" s="176">
        <v>42</v>
      </c>
      <c r="P2056" s="179">
        <v>-156.08000000000001</v>
      </c>
    </row>
    <row r="2057" spans="1:16" ht="19.5" hidden="1" customHeight="1">
      <c r="A2057" s="171" t="s">
        <v>3830</v>
      </c>
      <c r="B2057" s="175">
        <v>46110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2900</v>
      </c>
      <c r="J2057" s="175">
        <v>46107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1327</v>
      </c>
    </row>
    <row r="2058" spans="1:16" ht="19.5" hidden="1" customHeight="1">
      <c r="A2058" s="171" t="s">
        <v>3830</v>
      </c>
      <c r="B2058" s="175">
        <v>46110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2900</v>
      </c>
      <c r="J2058" s="175">
        <v>46107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13.27</v>
      </c>
    </row>
    <row r="2059" spans="1:16" ht="19.5" hidden="1" customHeight="1">
      <c r="A2059" s="171" t="s">
        <v>3830</v>
      </c>
      <c r="B2059" s="175">
        <v>46110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2900</v>
      </c>
      <c r="J2059" s="175">
        <v>46107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1559.73</v>
      </c>
    </row>
    <row r="2060" spans="1:16" ht="19.5" hidden="1" customHeight="1">
      <c r="A2060" s="171" t="s">
        <v>3830</v>
      </c>
      <c r="B2060" s="175">
        <v>46110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2900</v>
      </c>
      <c r="J2060" s="175">
        <v>46107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-1247</v>
      </c>
    </row>
    <row r="2061" spans="1:16" ht="19.5" hidden="1" customHeight="1">
      <c r="A2061" s="171" t="s">
        <v>3830</v>
      </c>
      <c r="B2061" s="175">
        <v>46110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2900</v>
      </c>
      <c r="J2061" s="175">
        <v>46107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-7.48</v>
      </c>
    </row>
    <row r="2062" spans="1:16" ht="19.5" hidden="1" customHeight="1">
      <c r="A2062" s="171" t="s">
        <v>3829</v>
      </c>
      <c r="B2062" s="175">
        <v>46110</v>
      </c>
      <c r="C2062" s="171" t="s">
        <v>2119</v>
      </c>
      <c r="D2062" s="171" t="s">
        <v>135</v>
      </c>
      <c r="E2062" s="171" t="s">
        <v>45</v>
      </c>
      <c r="F2062" s="171" t="s">
        <v>162</v>
      </c>
      <c r="G2062" s="171" t="s">
        <v>163</v>
      </c>
      <c r="H2062" s="176">
        <v>1</v>
      </c>
      <c r="I2062" s="177">
        <v>0</v>
      </c>
      <c r="J2062" s="175">
        <v>46109</v>
      </c>
      <c r="K2062" s="171" t="s">
        <v>125</v>
      </c>
      <c r="L2062" s="171" t="s">
        <v>125</v>
      </c>
      <c r="M2062" s="178">
        <v>0</v>
      </c>
      <c r="N2062" s="176"/>
      <c r="O2062" s="176"/>
      <c r="P2062" s="179">
        <v>-26</v>
      </c>
    </row>
    <row r="2063" spans="1:16" ht="19.5" hidden="1" customHeight="1">
      <c r="A2063" s="171" t="s">
        <v>3831</v>
      </c>
      <c r="B2063" s="175">
        <v>46110</v>
      </c>
      <c r="C2063" s="171" t="s">
        <v>2119</v>
      </c>
      <c r="D2063" s="171" t="s">
        <v>135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0</v>
      </c>
      <c r="J2063" s="175">
        <v>46110</v>
      </c>
      <c r="K2063" s="171" t="s">
        <v>125</v>
      </c>
      <c r="L2063" s="171" t="s">
        <v>125</v>
      </c>
      <c r="M2063" s="178">
        <v>0</v>
      </c>
      <c r="N2063" s="176"/>
      <c r="O2063" s="176"/>
      <c r="P2063" s="179">
        <v>-24.73</v>
      </c>
    </row>
    <row r="2064" spans="1:16" ht="19.5" hidden="1" customHeight="1">
      <c r="A2064" s="171" t="s">
        <v>3832</v>
      </c>
      <c r="B2064" s="175">
        <v>46110</v>
      </c>
      <c r="C2064" s="171" t="s">
        <v>110</v>
      </c>
      <c r="D2064" s="171" t="s">
        <v>24</v>
      </c>
      <c r="E2064" s="171" t="s">
        <v>41</v>
      </c>
      <c r="F2064" s="171" t="s">
        <v>138</v>
      </c>
      <c r="G2064" s="171" t="s">
        <v>112</v>
      </c>
      <c r="H2064" s="176">
        <v>1</v>
      </c>
      <c r="I2064" s="177">
        <v>2800</v>
      </c>
      <c r="J2064" s="175">
        <v>46108</v>
      </c>
      <c r="K2064" s="171" t="s">
        <v>113</v>
      </c>
      <c r="L2064" s="171" t="s">
        <v>114</v>
      </c>
      <c r="M2064" s="178">
        <v>0.43</v>
      </c>
      <c r="N2064" s="176"/>
      <c r="O2064" s="176">
        <v>42</v>
      </c>
      <c r="P2064" s="179">
        <v>-153.22999999999999</v>
      </c>
    </row>
    <row r="2065" spans="1:16" ht="19.5" hidden="1" customHeight="1">
      <c r="A2065" s="171" t="s">
        <v>3832</v>
      </c>
      <c r="B2065" s="175">
        <v>46110</v>
      </c>
      <c r="C2065" s="171" t="s">
        <v>127</v>
      </c>
      <c r="D2065" s="171" t="s">
        <v>128</v>
      </c>
      <c r="E2065" s="171" t="s">
        <v>41</v>
      </c>
      <c r="F2065" s="171" t="s">
        <v>138</v>
      </c>
      <c r="G2065" s="171" t="s">
        <v>112</v>
      </c>
      <c r="H2065" s="176">
        <v>1</v>
      </c>
      <c r="I2065" s="177">
        <v>2800</v>
      </c>
      <c r="J2065" s="175">
        <v>46108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1156.4000000000001</v>
      </c>
    </row>
    <row r="2066" spans="1:16" ht="19.5" hidden="1" customHeight="1">
      <c r="A2066" s="171" t="s">
        <v>3832</v>
      </c>
      <c r="B2066" s="175">
        <v>46110</v>
      </c>
      <c r="C2066" s="171" t="s">
        <v>127</v>
      </c>
      <c r="D2066" s="171" t="s">
        <v>129</v>
      </c>
      <c r="E2066" s="171" t="s">
        <v>41</v>
      </c>
      <c r="F2066" s="171" t="s">
        <v>138</v>
      </c>
      <c r="G2066" s="171" t="s">
        <v>112</v>
      </c>
      <c r="H2066" s="176">
        <v>1</v>
      </c>
      <c r="I2066" s="177">
        <v>2800</v>
      </c>
      <c r="J2066" s="175">
        <v>46108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11.56</v>
      </c>
    </row>
    <row r="2067" spans="1:16" ht="19.5" hidden="1" customHeight="1">
      <c r="A2067" s="171" t="s">
        <v>3832</v>
      </c>
      <c r="B2067" s="175">
        <v>46110</v>
      </c>
      <c r="C2067" s="171" t="s">
        <v>127</v>
      </c>
      <c r="D2067" s="171" t="s">
        <v>130</v>
      </c>
      <c r="E2067" s="171" t="s">
        <v>41</v>
      </c>
      <c r="F2067" s="171" t="s">
        <v>138</v>
      </c>
      <c r="G2067" s="171" t="s">
        <v>112</v>
      </c>
      <c r="H2067" s="176">
        <v>1</v>
      </c>
      <c r="I2067" s="177">
        <v>2800</v>
      </c>
      <c r="J2067" s="175">
        <v>46108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1632.04</v>
      </c>
    </row>
    <row r="2068" spans="1:16" ht="19.5" hidden="1" customHeight="1">
      <c r="A2068" s="171" t="s">
        <v>3832</v>
      </c>
      <c r="B2068" s="175">
        <v>46110</v>
      </c>
      <c r="C2068" s="171" t="s">
        <v>131</v>
      </c>
      <c r="D2068" s="171" t="s">
        <v>132</v>
      </c>
      <c r="E2068" s="171" t="s">
        <v>41</v>
      </c>
      <c r="F2068" s="171" t="s">
        <v>138</v>
      </c>
      <c r="G2068" s="171" t="s">
        <v>112</v>
      </c>
      <c r="H2068" s="176">
        <v>1</v>
      </c>
      <c r="I2068" s="177">
        <v>2800</v>
      </c>
      <c r="J2068" s="175">
        <v>46108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-1204</v>
      </c>
    </row>
    <row r="2069" spans="1:16" ht="19.5" hidden="1" customHeight="1">
      <c r="A2069" s="171" t="s">
        <v>3832</v>
      </c>
      <c r="B2069" s="175">
        <v>46110</v>
      </c>
      <c r="C2069" s="171" t="s">
        <v>2119</v>
      </c>
      <c r="D2069" s="171" t="s">
        <v>116</v>
      </c>
      <c r="E2069" s="171" t="s">
        <v>41</v>
      </c>
      <c r="F2069" s="171" t="s">
        <v>138</v>
      </c>
      <c r="G2069" s="171" t="s">
        <v>112</v>
      </c>
      <c r="H2069" s="176">
        <v>1</v>
      </c>
      <c r="I2069" s="177">
        <v>2800</v>
      </c>
      <c r="J2069" s="175">
        <v>46108</v>
      </c>
      <c r="K2069" s="171" t="s">
        <v>113</v>
      </c>
      <c r="L2069" s="171" t="s">
        <v>114</v>
      </c>
      <c r="M2069" s="178">
        <v>0.43</v>
      </c>
      <c r="N2069" s="176"/>
      <c r="O2069" s="176"/>
      <c r="P2069" s="179">
        <v>-6.48</v>
      </c>
    </row>
    <row r="2070" spans="1:16" ht="19.5" hidden="1" customHeight="1">
      <c r="A2070" s="171" t="s">
        <v>3832</v>
      </c>
      <c r="B2070" s="175">
        <v>46110</v>
      </c>
      <c r="C2070" s="171" t="s">
        <v>2119</v>
      </c>
      <c r="D2070" s="171" t="s">
        <v>135</v>
      </c>
      <c r="E2070" s="171" t="s">
        <v>41</v>
      </c>
      <c r="F2070" s="171" t="s">
        <v>138</v>
      </c>
      <c r="G2070" s="171" t="s">
        <v>112</v>
      </c>
      <c r="H2070" s="176">
        <v>1</v>
      </c>
      <c r="I2070" s="177">
        <v>0</v>
      </c>
      <c r="J2070" s="175">
        <v>46108</v>
      </c>
      <c r="K2070" s="171" t="s">
        <v>125</v>
      </c>
      <c r="L2070" s="171" t="s">
        <v>125</v>
      </c>
      <c r="M2070" s="178">
        <v>0</v>
      </c>
      <c r="N2070" s="176"/>
      <c r="O2070" s="176"/>
      <c r="P2070" s="179">
        <v>-21.97</v>
      </c>
    </row>
    <row r="2071" spans="1:16" ht="19.5" hidden="1" customHeight="1">
      <c r="A2071" s="171" t="s">
        <v>3833</v>
      </c>
      <c r="B2071" s="175">
        <v>46110</v>
      </c>
      <c r="C2071" s="171" t="s">
        <v>110</v>
      </c>
      <c r="D2071" s="171" t="s">
        <v>117</v>
      </c>
      <c r="E2071" s="171" t="s">
        <v>79</v>
      </c>
      <c r="F2071" s="171" t="s">
        <v>441</v>
      </c>
      <c r="G2071" s="171" t="s">
        <v>177</v>
      </c>
      <c r="H2071" s="176">
        <v>1</v>
      </c>
      <c r="I2071" s="177">
        <v>0</v>
      </c>
      <c r="J2071" s="175">
        <v>46096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0</v>
      </c>
    </row>
    <row r="2072" spans="1:16" ht="19.5" hidden="1" customHeight="1">
      <c r="A2072" s="171" t="s">
        <v>3833</v>
      </c>
      <c r="B2072" s="175">
        <v>46110</v>
      </c>
      <c r="C2072" s="171" t="s">
        <v>110</v>
      </c>
      <c r="D2072" s="171" t="s">
        <v>118</v>
      </c>
      <c r="E2072" s="171" t="s">
        <v>79</v>
      </c>
      <c r="F2072" s="171" t="s">
        <v>441</v>
      </c>
      <c r="G2072" s="171" t="s">
        <v>177</v>
      </c>
      <c r="H2072" s="176">
        <v>1</v>
      </c>
      <c r="I2072" s="177">
        <v>0</v>
      </c>
      <c r="J2072" s="175">
        <v>46096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-56.94</v>
      </c>
    </row>
    <row r="2073" spans="1:16" ht="19.5" hidden="1" customHeight="1">
      <c r="A2073" s="171" t="s">
        <v>3833</v>
      </c>
      <c r="B2073" s="175">
        <v>46110</v>
      </c>
      <c r="C2073" s="171" t="s">
        <v>2119</v>
      </c>
      <c r="D2073" s="171" t="s">
        <v>119</v>
      </c>
      <c r="E2073" s="171" t="s">
        <v>79</v>
      </c>
      <c r="F2073" s="171" t="s">
        <v>441</v>
      </c>
      <c r="G2073" s="171" t="s">
        <v>177</v>
      </c>
      <c r="H2073" s="176">
        <v>1</v>
      </c>
      <c r="I2073" s="177">
        <v>0</v>
      </c>
      <c r="J2073" s="175">
        <v>46096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-15</v>
      </c>
    </row>
    <row r="2074" spans="1:16" ht="19.5" hidden="1" customHeight="1">
      <c r="A2074" s="171" t="s">
        <v>3833</v>
      </c>
      <c r="B2074" s="175">
        <v>46110</v>
      </c>
      <c r="C2074" s="171" t="s">
        <v>110</v>
      </c>
      <c r="D2074" s="171" t="s">
        <v>24</v>
      </c>
      <c r="E2074" s="171" t="s">
        <v>79</v>
      </c>
      <c r="F2074" s="171" t="s">
        <v>441</v>
      </c>
      <c r="G2074" s="171" t="s">
        <v>177</v>
      </c>
      <c r="H2074" s="176">
        <v>1</v>
      </c>
      <c r="I2074" s="177">
        <v>0</v>
      </c>
      <c r="J2074" s="175">
        <v>46096</v>
      </c>
      <c r="K2074" s="171" t="s">
        <v>113</v>
      </c>
      <c r="L2074" s="171" t="s">
        <v>114</v>
      </c>
      <c r="M2074" s="178">
        <v>0</v>
      </c>
      <c r="N2074" s="176"/>
      <c r="O2074" s="176">
        <v>39</v>
      </c>
      <c r="P2074" s="179">
        <v>-56.94</v>
      </c>
    </row>
    <row r="2075" spans="1:16" ht="19.5" hidden="1" customHeight="1">
      <c r="A2075" s="171" t="s">
        <v>3833</v>
      </c>
      <c r="B2075" s="175">
        <v>46110</v>
      </c>
      <c r="C2075" s="171" t="s">
        <v>2119</v>
      </c>
      <c r="D2075" s="171" t="s">
        <v>116</v>
      </c>
      <c r="E2075" s="171" t="s">
        <v>79</v>
      </c>
      <c r="F2075" s="171" t="s">
        <v>441</v>
      </c>
      <c r="G2075" s="171" t="s">
        <v>177</v>
      </c>
      <c r="H2075" s="176">
        <v>1</v>
      </c>
      <c r="I2075" s="177">
        <v>0</v>
      </c>
      <c r="J2075" s="175">
        <v>46096</v>
      </c>
      <c r="K2075" s="171" t="s">
        <v>113</v>
      </c>
      <c r="L2075" s="171" t="s">
        <v>114</v>
      </c>
      <c r="M2075" s="178">
        <v>0</v>
      </c>
      <c r="N2075" s="176"/>
      <c r="O2075" s="176"/>
      <c r="P2075" s="179">
        <v>-5.39</v>
      </c>
    </row>
    <row r="2076" spans="1:16" ht="19.5" hidden="1" customHeight="1">
      <c r="A2076" s="171" t="s">
        <v>3834</v>
      </c>
      <c r="B2076" s="175">
        <v>46110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46110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-4.55</v>
      </c>
    </row>
    <row r="2077" spans="1:16" ht="19.5" hidden="1" customHeight="1">
      <c r="A2077" s="171" t="s">
        <v>3835</v>
      </c>
      <c r="B2077" s="175">
        <v>46110</v>
      </c>
      <c r="C2077" s="171" t="s">
        <v>110</v>
      </c>
      <c r="D2077" s="171" t="s">
        <v>24</v>
      </c>
      <c r="E2077" s="171" t="s">
        <v>41</v>
      </c>
      <c r="F2077" s="171" t="s">
        <v>138</v>
      </c>
      <c r="G2077" s="171" t="s">
        <v>112</v>
      </c>
      <c r="H2077" s="176">
        <v>1</v>
      </c>
      <c r="I2077" s="177">
        <v>0</v>
      </c>
      <c r="J2077" s="175">
        <v>46106</v>
      </c>
      <c r="K2077" s="171" t="s">
        <v>113</v>
      </c>
      <c r="L2077" s="171" t="s">
        <v>114</v>
      </c>
      <c r="M2077" s="178">
        <v>0</v>
      </c>
      <c r="N2077" s="176"/>
      <c r="O2077" s="176">
        <v>41</v>
      </c>
      <c r="P2077" s="179">
        <v>-46.77</v>
      </c>
    </row>
    <row r="2078" spans="1:16" ht="19.5" hidden="1" customHeight="1">
      <c r="A2078" s="171" t="s">
        <v>3835</v>
      </c>
      <c r="B2078" s="175">
        <v>46110</v>
      </c>
      <c r="C2078" s="171" t="s">
        <v>2119</v>
      </c>
      <c r="D2078" s="171" t="s">
        <v>116</v>
      </c>
      <c r="E2078" s="171" t="s">
        <v>41</v>
      </c>
      <c r="F2078" s="171" t="s">
        <v>138</v>
      </c>
      <c r="G2078" s="171" t="s">
        <v>112</v>
      </c>
      <c r="H2078" s="176">
        <v>1</v>
      </c>
      <c r="I2078" s="177">
        <v>0</v>
      </c>
      <c r="J2078" s="175">
        <v>46106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-4.13</v>
      </c>
    </row>
    <row r="2079" spans="1:16" ht="19.5" hidden="1" customHeight="1">
      <c r="A2079" s="171" t="s">
        <v>3835</v>
      </c>
      <c r="B2079" s="175">
        <v>46110</v>
      </c>
      <c r="C2079" s="171" t="s">
        <v>110</v>
      </c>
      <c r="D2079" s="171" t="s">
        <v>117</v>
      </c>
      <c r="E2079" s="171" t="s">
        <v>41</v>
      </c>
      <c r="F2079" s="171" t="s">
        <v>138</v>
      </c>
      <c r="G2079" s="171" t="s">
        <v>112</v>
      </c>
      <c r="H2079" s="176">
        <v>1</v>
      </c>
      <c r="I2079" s="177">
        <v>0</v>
      </c>
      <c r="J2079" s="175">
        <v>46106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0</v>
      </c>
    </row>
    <row r="2080" spans="1:16" ht="19.5" hidden="1" customHeight="1">
      <c r="A2080" s="171" t="s">
        <v>3835</v>
      </c>
      <c r="B2080" s="175">
        <v>46110</v>
      </c>
      <c r="C2080" s="171" t="s">
        <v>110</v>
      </c>
      <c r="D2080" s="171" t="s">
        <v>118</v>
      </c>
      <c r="E2080" s="171" t="s">
        <v>41</v>
      </c>
      <c r="F2080" s="171" t="s">
        <v>138</v>
      </c>
      <c r="G2080" s="171" t="s">
        <v>112</v>
      </c>
      <c r="H2080" s="176">
        <v>1</v>
      </c>
      <c r="I2080" s="177">
        <v>0</v>
      </c>
      <c r="J2080" s="175">
        <v>46106</v>
      </c>
      <c r="K2080" s="171" t="s">
        <v>113</v>
      </c>
      <c r="L2080" s="171" t="s">
        <v>114</v>
      </c>
      <c r="M2080" s="178">
        <v>0</v>
      </c>
      <c r="N2080" s="176"/>
      <c r="O2080" s="176"/>
      <c r="P2080" s="179">
        <v>-46.77</v>
      </c>
    </row>
    <row r="2081" spans="1:16" ht="19.5" hidden="1" customHeight="1">
      <c r="A2081" s="171" t="s">
        <v>3608</v>
      </c>
      <c r="B2081" s="175">
        <v>46110</v>
      </c>
      <c r="C2081" s="171" t="s">
        <v>151</v>
      </c>
      <c r="D2081" s="171" t="s">
        <v>152</v>
      </c>
      <c r="E2081" s="171" t="s">
        <v>125</v>
      </c>
      <c r="F2081" s="171" t="s">
        <v>125</v>
      </c>
      <c r="G2081" s="171" t="s">
        <v>125</v>
      </c>
      <c r="H2081" s="176">
        <v>0</v>
      </c>
      <c r="I2081" s="177">
        <v>0</v>
      </c>
      <c r="J2081" s="175">
        <v>46110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-294.55</v>
      </c>
    </row>
    <row r="2082" spans="1:16" ht="19.5" hidden="1" customHeight="1">
      <c r="A2082" s="171" t="s">
        <v>3609</v>
      </c>
      <c r="B2082" s="175">
        <v>46110</v>
      </c>
      <c r="C2082" s="171" t="s">
        <v>151</v>
      </c>
      <c r="D2082" s="171" t="s">
        <v>152</v>
      </c>
      <c r="E2082" s="171" t="s">
        <v>125</v>
      </c>
      <c r="F2082" s="171" t="s">
        <v>125</v>
      </c>
      <c r="G2082" s="171" t="s">
        <v>125</v>
      </c>
      <c r="H2082" s="176">
        <v>0</v>
      </c>
      <c r="I2082" s="177">
        <v>0</v>
      </c>
      <c r="J2082" s="175">
        <v>46110</v>
      </c>
      <c r="K2082" s="171" t="s">
        <v>125</v>
      </c>
      <c r="L2082" s="171" t="s">
        <v>125</v>
      </c>
      <c r="M2082" s="178">
        <v>0</v>
      </c>
      <c r="N2082" s="176"/>
      <c r="O2082" s="176"/>
      <c r="P2082" s="179">
        <v>-277.23</v>
      </c>
    </row>
    <row r="2083" spans="1:16" ht="19.5" hidden="1" customHeight="1">
      <c r="A2083" s="171" t="s">
        <v>3610</v>
      </c>
      <c r="B2083" s="175">
        <v>46110</v>
      </c>
      <c r="C2083" s="171" t="s">
        <v>151</v>
      </c>
      <c r="D2083" s="171" t="s">
        <v>152</v>
      </c>
      <c r="E2083" s="171" t="s">
        <v>125</v>
      </c>
      <c r="F2083" s="171" t="s">
        <v>125</v>
      </c>
      <c r="G2083" s="171" t="s">
        <v>125</v>
      </c>
      <c r="H2083" s="176">
        <v>0</v>
      </c>
      <c r="I2083" s="177">
        <v>0</v>
      </c>
      <c r="J2083" s="175">
        <v>46110</v>
      </c>
      <c r="K2083" s="171" t="s">
        <v>125</v>
      </c>
      <c r="L2083" s="171" t="s">
        <v>125</v>
      </c>
      <c r="M2083" s="178">
        <v>0</v>
      </c>
      <c r="N2083" s="176"/>
      <c r="O2083" s="176"/>
      <c r="P2083" s="179">
        <v>-291.47000000000003</v>
      </c>
    </row>
    <row r="2084" spans="1:16" ht="19.5" hidden="1" customHeight="1">
      <c r="A2084" s="171" t="s">
        <v>3607</v>
      </c>
      <c r="B2084" s="175">
        <v>46110</v>
      </c>
      <c r="C2084" s="171" t="s">
        <v>151</v>
      </c>
      <c r="D2084" s="171" t="s">
        <v>152</v>
      </c>
      <c r="E2084" s="171" t="s">
        <v>125</v>
      </c>
      <c r="F2084" s="171" t="s">
        <v>125</v>
      </c>
      <c r="G2084" s="171" t="s">
        <v>125</v>
      </c>
      <c r="H2084" s="176">
        <v>0</v>
      </c>
      <c r="I2084" s="177">
        <v>0</v>
      </c>
      <c r="J2084" s="175">
        <v>46110</v>
      </c>
      <c r="K2084" s="171" t="s">
        <v>125</v>
      </c>
      <c r="L2084" s="171" t="s">
        <v>125</v>
      </c>
      <c r="M2084" s="178">
        <v>0</v>
      </c>
      <c r="N2084" s="176"/>
      <c r="O2084" s="176"/>
      <c r="P2084" s="179">
        <v>-292.73</v>
      </c>
    </row>
    <row r="2085" spans="1:16" ht="19.5" hidden="1" customHeight="1">
      <c r="A2085" s="171" t="s">
        <v>3488</v>
      </c>
      <c r="B2085" s="175">
        <v>46110</v>
      </c>
      <c r="C2085" s="171" t="s">
        <v>151</v>
      </c>
      <c r="D2085" s="171" t="s">
        <v>152</v>
      </c>
      <c r="E2085" s="171" t="s">
        <v>125</v>
      </c>
      <c r="F2085" s="171" t="s">
        <v>125</v>
      </c>
      <c r="G2085" s="171" t="s">
        <v>125</v>
      </c>
      <c r="H2085" s="176">
        <v>0</v>
      </c>
      <c r="I2085" s="177">
        <v>0</v>
      </c>
      <c r="J2085" s="175">
        <v>46110</v>
      </c>
      <c r="K2085" s="171" t="s">
        <v>125</v>
      </c>
      <c r="L2085" s="171" t="s">
        <v>125</v>
      </c>
      <c r="M2085" s="178">
        <v>0</v>
      </c>
      <c r="N2085" s="176"/>
      <c r="O2085" s="176"/>
      <c r="P2085" s="179">
        <v>-278.19</v>
      </c>
    </row>
    <row r="2086" spans="1:16" ht="19.5" hidden="1" customHeight="1">
      <c r="A2086" s="171" t="s">
        <v>1547</v>
      </c>
      <c r="B2086" s="175">
        <v>46110</v>
      </c>
      <c r="C2086" s="171" t="s">
        <v>151</v>
      </c>
      <c r="D2086" s="171" t="s">
        <v>152</v>
      </c>
      <c r="E2086" s="171" t="s">
        <v>125</v>
      </c>
      <c r="F2086" s="171" t="s">
        <v>125</v>
      </c>
      <c r="G2086" s="171" t="s">
        <v>125</v>
      </c>
      <c r="H2086" s="176">
        <v>0</v>
      </c>
      <c r="I2086" s="177">
        <v>0</v>
      </c>
      <c r="J2086" s="175">
        <v>46110</v>
      </c>
      <c r="K2086" s="171" t="s">
        <v>125</v>
      </c>
      <c r="L2086" s="171" t="s">
        <v>125</v>
      </c>
      <c r="M2086" s="178">
        <v>0</v>
      </c>
      <c r="N2086" s="176"/>
      <c r="O2086" s="176"/>
      <c r="P2086" s="179">
        <v>-862.59</v>
      </c>
    </row>
    <row r="2087" spans="1:16" ht="19.5" hidden="1" customHeight="1">
      <c r="A2087" s="171" t="s">
        <v>150</v>
      </c>
      <c r="B2087" s="175">
        <v>46110</v>
      </c>
      <c r="C2087" s="171" t="s">
        <v>151</v>
      </c>
      <c r="D2087" s="171" t="s">
        <v>152</v>
      </c>
      <c r="E2087" s="171" t="s">
        <v>125</v>
      </c>
      <c r="F2087" s="171" t="s">
        <v>125</v>
      </c>
      <c r="G2087" s="171" t="s">
        <v>125</v>
      </c>
      <c r="H2087" s="176">
        <v>0</v>
      </c>
      <c r="I2087" s="177">
        <v>0</v>
      </c>
      <c r="J2087" s="175">
        <v>46110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-1298.03</v>
      </c>
    </row>
    <row r="2088" spans="1:16" ht="19.5" hidden="1" customHeight="1">
      <c r="A2088" s="171" t="s">
        <v>155</v>
      </c>
      <c r="B2088" s="175">
        <v>46110</v>
      </c>
      <c r="C2088" s="171" t="s">
        <v>151</v>
      </c>
      <c r="D2088" s="171" t="s">
        <v>156</v>
      </c>
      <c r="E2088" s="171" t="s">
        <v>125</v>
      </c>
      <c r="F2088" s="171" t="s">
        <v>125</v>
      </c>
      <c r="G2088" s="171" t="s">
        <v>125</v>
      </c>
      <c r="H2088" s="176">
        <v>0</v>
      </c>
      <c r="I2088" s="177">
        <v>0</v>
      </c>
      <c r="J2088" s="175">
        <v>46110</v>
      </c>
      <c r="K2088" s="171" t="s">
        <v>125</v>
      </c>
      <c r="L2088" s="171" t="s">
        <v>125</v>
      </c>
      <c r="M2088" s="178">
        <v>0</v>
      </c>
      <c r="N2088" s="176"/>
      <c r="O2088" s="176"/>
      <c r="P2088" s="179">
        <v>-8714</v>
      </c>
    </row>
  </sheetData>
  <autoFilter ref="A1:P2088" xr:uid="{D8593881-B5BC-4706-8C0C-A833654D7A3F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4E43-B4B9-4246-80C1-22991A47D965}">
  <sheetPr filterMode="1"/>
  <dimension ref="A1:P2470"/>
  <sheetViews>
    <sheetView topLeftCell="B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2954</v>
      </c>
      <c r="B2" s="175">
        <v>46097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46090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2954</v>
      </c>
      <c r="B3" s="175">
        <v>46097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46090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customHeight="1">
      <c r="A4" s="171" t="s">
        <v>2954</v>
      </c>
      <c r="B4" s="175">
        <v>46097</v>
      </c>
      <c r="C4" s="171" t="s">
        <v>2119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46090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2954</v>
      </c>
      <c r="B5" s="175">
        <v>46097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46090</v>
      </c>
      <c r="K5" s="171" t="s">
        <v>113</v>
      </c>
      <c r="L5" s="171" t="s">
        <v>114</v>
      </c>
      <c r="M5" s="178">
        <v>0</v>
      </c>
      <c r="N5" s="176"/>
      <c r="O5" s="176">
        <v>43</v>
      </c>
      <c r="P5" s="179">
        <v>-46.77</v>
      </c>
    </row>
    <row r="6" spans="1:16" ht="19.5" customHeight="1">
      <c r="A6" s="171" t="s">
        <v>2954</v>
      </c>
      <c r="B6" s="175">
        <v>46097</v>
      </c>
      <c r="C6" s="171" t="s">
        <v>2119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46090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-14.92</v>
      </c>
    </row>
    <row r="7" spans="1:16" ht="19.5" hidden="1" customHeight="1">
      <c r="A7" s="171" t="s">
        <v>2955</v>
      </c>
      <c r="B7" s="175">
        <v>46097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2955</v>
      </c>
      <c r="B8" s="175">
        <v>46097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2955</v>
      </c>
      <c r="B9" s="175">
        <v>46097</v>
      </c>
      <c r="C9" s="171" t="s">
        <v>2119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46093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2955</v>
      </c>
      <c r="B10" s="175">
        <v>46097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46093</v>
      </c>
      <c r="K10" s="171" t="s">
        <v>113</v>
      </c>
      <c r="L10" s="171" t="s">
        <v>114</v>
      </c>
      <c r="M10" s="178">
        <v>0</v>
      </c>
      <c r="N10" s="176"/>
      <c r="O10" s="176">
        <v>40</v>
      </c>
      <c r="P10" s="179">
        <v>-56.94</v>
      </c>
    </row>
    <row r="11" spans="1:16" ht="19.5" hidden="1" customHeight="1">
      <c r="A11" s="171" t="s">
        <v>2955</v>
      </c>
      <c r="B11" s="175">
        <v>46097</v>
      </c>
      <c r="C11" s="171" t="s">
        <v>2119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-13.41</v>
      </c>
    </row>
    <row r="12" spans="1:16" ht="19.5" hidden="1" customHeight="1">
      <c r="A12" s="171" t="s">
        <v>2956</v>
      </c>
      <c r="B12" s="175">
        <v>46097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customHeight="1">
      <c r="A13" s="171" t="s">
        <v>2956</v>
      </c>
      <c r="B13" s="175">
        <v>46097</v>
      </c>
      <c r="C13" s="171" t="s">
        <v>2119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-21.97</v>
      </c>
    </row>
    <row r="14" spans="1:16" ht="19.5" hidden="1" customHeight="1">
      <c r="A14" s="171" t="s">
        <v>2956</v>
      </c>
      <c r="B14" s="175">
        <v>46097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46092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2956</v>
      </c>
      <c r="B15" s="175">
        <v>46097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46092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customHeight="1">
      <c r="A16" s="171" t="s">
        <v>2956</v>
      </c>
      <c r="B16" s="175">
        <v>46097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46092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2957</v>
      </c>
      <c r="B17" s="175">
        <v>46097</v>
      </c>
      <c r="C17" s="171" t="s">
        <v>110</v>
      </c>
      <c r="D17" s="171" t="s">
        <v>24</v>
      </c>
      <c r="E17" s="171" t="s">
        <v>51</v>
      </c>
      <c r="F17" s="171" t="s">
        <v>227</v>
      </c>
      <c r="G17" s="171" t="s">
        <v>112</v>
      </c>
      <c r="H17" s="176">
        <v>1</v>
      </c>
      <c r="I17" s="177">
        <v>0</v>
      </c>
      <c r="J17" s="175">
        <v>46092</v>
      </c>
      <c r="K17" s="171" t="s">
        <v>113</v>
      </c>
      <c r="L17" s="171" t="s">
        <v>114</v>
      </c>
      <c r="M17" s="178">
        <v>0</v>
      </c>
      <c r="N17" s="176"/>
      <c r="O17" s="176">
        <v>42</v>
      </c>
      <c r="P17" s="179">
        <v>-46.77</v>
      </c>
    </row>
    <row r="18" spans="1:16" ht="19.5" customHeight="1">
      <c r="A18" s="171" t="s">
        <v>2957</v>
      </c>
      <c r="B18" s="175">
        <v>46097</v>
      </c>
      <c r="C18" s="171" t="s">
        <v>2119</v>
      </c>
      <c r="D18" s="171" t="s">
        <v>116</v>
      </c>
      <c r="E18" s="171" t="s">
        <v>51</v>
      </c>
      <c r="F18" s="171" t="s">
        <v>227</v>
      </c>
      <c r="G18" s="171" t="s">
        <v>112</v>
      </c>
      <c r="H18" s="176">
        <v>1</v>
      </c>
      <c r="I18" s="177">
        <v>0</v>
      </c>
      <c r="J18" s="175">
        <v>46092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-8.06</v>
      </c>
    </row>
    <row r="19" spans="1:16" ht="19.5" hidden="1" customHeight="1">
      <c r="A19" s="171" t="s">
        <v>2957</v>
      </c>
      <c r="B19" s="175">
        <v>46097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46092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2957</v>
      </c>
      <c r="B20" s="175">
        <v>46097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46092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2957</v>
      </c>
      <c r="B21" s="175">
        <v>46097</v>
      </c>
      <c r="C21" s="171" t="s">
        <v>2119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46092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2958</v>
      </c>
      <c r="B22" s="175">
        <v>46097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46085</v>
      </c>
      <c r="K22" s="171" t="s">
        <v>113</v>
      </c>
      <c r="L22" s="171" t="s">
        <v>114</v>
      </c>
      <c r="M22" s="178">
        <v>0</v>
      </c>
      <c r="N22" s="176"/>
      <c r="O22" s="176">
        <v>42</v>
      </c>
      <c r="P22" s="179">
        <v>-46.77</v>
      </c>
    </row>
    <row r="23" spans="1:16" ht="19.5" customHeight="1">
      <c r="A23" s="171" t="s">
        <v>2958</v>
      </c>
      <c r="B23" s="175">
        <v>46097</v>
      </c>
      <c r="C23" s="171" t="s">
        <v>2119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46085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-24.11</v>
      </c>
    </row>
    <row r="24" spans="1:16" ht="19.5" hidden="1" customHeight="1">
      <c r="A24" s="171" t="s">
        <v>2958</v>
      </c>
      <c r="B24" s="175">
        <v>46097</v>
      </c>
      <c r="C24" s="171" t="s">
        <v>110</v>
      </c>
      <c r="D24" s="171" t="s">
        <v>117</v>
      </c>
      <c r="E24" s="171" t="s">
        <v>51</v>
      </c>
      <c r="F24" s="171" t="s">
        <v>227</v>
      </c>
      <c r="G24" s="171" t="s">
        <v>112</v>
      </c>
      <c r="H24" s="176">
        <v>1</v>
      </c>
      <c r="I24" s="177">
        <v>0</v>
      </c>
      <c r="J24" s="175">
        <v>46085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2958</v>
      </c>
      <c r="B25" s="175">
        <v>46097</v>
      </c>
      <c r="C25" s="171" t="s">
        <v>110</v>
      </c>
      <c r="D25" s="171" t="s">
        <v>118</v>
      </c>
      <c r="E25" s="171" t="s">
        <v>51</v>
      </c>
      <c r="F25" s="171" t="s">
        <v>227</v>
      </c>
      <c r="G25" s="171" t="s">
        <v>112</v>
      </c>
      <c r="H25" s="176">
        <v>1</v>
      </c>
      <c r="I25" s="177">
        <v>0</v>
      </c>
      <c r="J25" s="175">
        <v>46085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2958</v>
      </c>
      <c r="B26" s="175">
        <v>46097</v>
      </c>
      <c r="C26" s="171" t="s">
        <v>2119</v>
      </c>
      <c r="D26" s="171" t="s">
        <v>119</v>
      </c>
      <c r="E26" s="171" t="s">
        <v>51</v>
      </c>
      <c r="F26" s="171" t="s">
        <v>227</v>
      </c>
      <c r="G26" s="171" t="s">
        <v>112</v>
      </c>
      <c r="H26" s="176">
        <v>1</v>
      </c>
      <c r="I26" s="177">
        <v>0</v>
      </c>
      <c r="J26" s="175">
        <v>46085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2959</v>
      </c>
      <c r="B27" s="175">
        <v>46097</v>
      </c>
      <c r="C27" s="171" t="s">
        <v>110</v>
      </c>
      <c r="D27" s="171" t="s">
        <v>24</v>
      </c>
      <c r="E27" s="171" t="s">
        <v>79</v>
      </c>
      <c r="F27" s="171" t="s">
        <v>441</v>
      </c>
      <c r="G27" s="171" t="s">
        <v>177</v>
      </c>
      <c r="H27" s="176">
        <v>1</v>
      </c>
      <c r="I27" s="177">
        <v>0</v>
      </c>
      <c r="J27" s="175">
        <v>46093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customHeight="1">
      <c r="A28" s="171" t="s">
        <v>2960</v>
      </c>
      <c r="B28" s="175">
        <v>46097</v>
      </c>
      <c r="C28" s="171" t="s">
        <v>2119</v>
      </c>
      <c r="D28" s="171" t="s">
        <v>135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46097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-11.01</v>
      </c>
    </row>
    <row r="29" spans="1:16" ht="19.5" hidden="1" customHeight="1">
      <c r="A29" s="171" t="s">
        <v>2959</v>
      </c>
      <c r="B29" s="175">
        <v>46097</v>
      </c>
      <c r="C29" s="171" t="s">
        <v>110</v>
      </c>
      <c r="D29" s="171" t="s">
        <v>117</v>
      </c>
      <c r="E29" s="171" t="s">
        <v>79</v>
      </c>
      <c r="F29" s="171" t="s">
        <v>441</v>
      </c>
      <c r="G29" s="171" t="s">
        <v>177</v>
      </c>
      <c r="H29" s="176">
        <v>1</v>
      </c>
      <c r="I29" s="177">
        <v>0</v>
      </c>
      <c r="J29" s="175">
        <v>46093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0</v>
      </c>
    </row>
    <row r="30" spans="1:16" ht="19.5" hidden="1" customHeight="1">
      <c r="A30" s="171" t="s">
        <v>2959</v>
      </c>
      <c r="B30" s="175">
        <v>46097</v>
      </c>
      <c r="C30" s="171" t="s">
        <v>110</v>
      </c>
      <c r="D30" s="171" t="s">
        <v>118</v>
      </c>
      <c r="E30" s="171" t="s">
        <v>79</v>
      </c>
      <c r="F30" s="171" t="s">
        <v>441</v>
      </c>
      <c r="G30" s="171" t="s">
        <v>177</v>
      </c>
      <c r="H30" s="176">
        <v>1</v>
      </c>
      <c r="I30" s="177">
        <v>0</v>
      </c>
      <c r="J30" s="175">
        <v>46093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-56.94</v>
      </c>
    </row>
    <row r="31" spans="1:16" ht="19.5" customHeight="1">
      <c r="A31" s="171" t="s">
        <v>2961</v>
      </c>
      <c r="B31" s="175">
        <v>46097</v>
      </c>
      <c r="C31" s="171" t="s">
        <v>2119</v>
      </c>
      <c r="D31" s="171" t="s">
        <v>135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46097</v>
      </c>
      <c r="K31" s="171" t="s">
        <v>125</v>
      </c>
      <c r="L31" s="171" t="s">
        <v>125</v>
      </c>
      <c r="M31" s="178">
        <v>0</v>
      </c>
      <c r="N31" s="176"/>
      <c r="O31" s="176"/>
      <c r="P31" s="179">
        <v>-22.87</v>
      </c>
    </row>
    <row r="32" spans="1:16" ht="19.5" customHeight="1">
      <c r="A32" s="171" t="s">
        <v>2962</v>
      </c>
      <c r="B32" s="175">
        <v>46097</v>
      </c>
      <c r="C32" s="171" t="s">
        <v>2119</v>
      </c>
      <c r="D32" s="171" t="s">
        <v>135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46097</v>
      </c>
      <c r="K32" s="171" t="s">
        <v>125</v>
      </c>
      <c r="L32" s="171" t="s">
        <v>125</v>
      </c>
      <c r="M32" s="178">
        <v>0</v>
      </c>
      <c r="N32" s="176"/>
      <c r="O32" s="176"/>
      <c r="P32" s="179">
        <v>-22.85</v>
      </c>
    </row>
    <row r="33" spans="1:16" ht="19.5" hidden="1" customHeight="1">
      <c r="A33" s="171" t="s">
        <v>2963</v>
      </c>
      <c r="B33" s="175">
        <v>46097</v>
      </c>
      <c r="C33" s="171" t="s">
        <v>2119</v>
      </c>
      <c r="D33" s="171" t="s">
        <v>135</v>
      </c>
      <c r="E33" s="171" t="s">
        <v>79</v>
      </c>
      <c r="F33" s="171" t="s">
        <v>441</v>
      </c>
      <c r="G33" s="171" t="s">
        <v>177</v>
      </c>
      <c r="H33" s="176">
        <v>1</v>
      </c>
      <c r="I33" s="177">
        <v>0</v>
      </c>
      <c r="J33" s="175">
        <v>46097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-11.75</v>
      </c>
    </row>
    <row r="34" spans="1:16" ht="19.5" hidden="1" customHeight="1">
      <c r="A34" s="171" t="s">
        <v>2964</v>
      </c>
      <c r="B34" s="175">
        <v>46097</v>
      </c>
      <c r="C34" s="171" t="s">
        <v>110</v>
      </c>
      <c r="D34" s="171" t="s">
        <v>24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46086</v>
      </c>
      <c r="K34" s="171" t="s">
        <v>113</v>
      </c>
      <c r="L34" s="171" t="s">
        <v>114</v>
      </c>
      <c r="M34" s="178">
        <v>0</v>
      </c>
      <c r="N34" s="176"/>
      <c r="O34" s="176">
        <v>43</v>
      </c>
      <c r="P34" s="179">
        <v>-46.77</v>
      </c>
    </row>
    <row r="35" spans="1:16" ht="19.5" hidden="1" customHeight="1">
      <c r="A35" s="171" t="s">
        <v>2964</v>
      </c>
      <c r="B35" s="175">
        <v>46097</v>
      </c>
      <c r="C35" s="171" t="s">
        <v>110</v>
      </c>
      <c r="D35" s="171" t="s">
        <v>117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46086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0</v>
      </c>
    </row>
    <row r="36" spans="1:16" ht="19.5" hidden="1" customHeight="1">
      <c r="A36" s="171" t="s">
        <v>2964</v>
      </c>
      <c r="B36" s="175">
        <v>46097</v>
      </c>
      <c r="C36" s="171" t="s">
        <v>110</v>
      </c>
      <c r="D36" s="171" t="s">
        <v>118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46086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-46.77</v>
      </c>
    </row>
    <row r="37" spans="1:16" ht="19.5" customHeight="1">
      <c r="A37" s="171" t="s">
        <v>2964</v>
      </c>
      <c r="B37" s="175">
        <v>46097</v>
      </c>
      <c r="C37" s="171" t="s">
        <v>2119</v>
      </c>
      <c r="D37" s="171" t="s">
        <v>119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46086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-15</v>
      </c>
    </row>
    <row r="38" spans="1:16" ht="19.5" hidden="1" customHeight="1">
      <c r="A38" s="171" t="s">
        <v>2965</v>
      </c>
      <c r="B38" s="175">
        <v>46097</v>
      </c>
      <c r="C38" s="171" t="s">
        <v>110</v>
      </c>
      <c r="D38" s="171" t="s">
        <v>24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46094</v>
      </c>
      <c r="K38" s="171" t="s">
        <v>113</v>
      </c>
      <c r="L38" s="171" t="s">
        <v>114</v>
      </c>
      <c r="M38" s="178">
        <v>0</v>
      </c>
      <c r="N38" s="176"/>
      <c r="O38" s="176">
        <v>40</v>
      </c>
      <c r="P38" s="179">
        <v>-46.77</v>
      </c>
    </row>
    <row r="39" spans="1:16" ht="19.5" customHeight="1">
      <c r="A39" s="171" t="s">
        <v>2965</v>
      </c>
      <c r="B39" s="175">
        <v>46097</v>
      </c>
      <c r="C39" s="171" t="s">
        <v>2119</v>
      </c>
      <c r="D39" s="171" t="s">
        <v>116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46094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-11.45</v>
      </c>
    </row>
    <row r="40" spans="1:16" ht="19.5" hidden="1" customHeight="1">
      <c r="A40" s="171" t="s">
        <v>2965</v>
      </c>
      <c r="B40" s="175">
        <v>46097</v>
      </c>
      <c r="C40" s="171" t="s">
        <v>110</v>
      </c>
      <c r="D40" s="171" t="s">
        <v>117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0</v>
      </c>
      <c r="J40" s="175">
        <v>46094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0</v>
      </c>
    </row>
    <row r="41" spans="1:16" ht="19.5" hidden="1" customHeight="1">
      <c r="A41" s="171" t="s">
        <v>2965</v>
      </c>
      <c r="B41" s="175">
        <v>46097</v>
      </c>
      <c r="C41" s="171" t="s">
        <v>110</v>
      </c>
      <c r="D41" s="171" t="s">
        <v>118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46094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-46.77</v>
      </c>
    </row>
    <row r="42" spans="1:16" ht="19.5" customHeight="1">
      <c r="A42" s="171" t="s">
        <v>2965</v>
      </c>
      <c r="B42" s="175">
        <v>46097</v>
      </c>
      <c r="C42" s="171" t="s">
        <v>2119</v>
      </c>
      <c r="D42" s="171" t="s">
        <v>119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46094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-15</v>
      </c>
    </row>
    <row r="43" spans="1:16" ht="19.5" hidden="1" customHeight="1">
      <c r="A43" s="171" t="s">
        <v>2966</v>
      </c>
      <c r="B43" s="175">
        <v>46097</v>
      </c>
      <c r="C43" s="171" t="s">
        <v>110</v>
      </c>
      <c r="D43" s="171" t="s">
        <v>24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46093</v>
      </c>
      <c r="K43" s="171" t="s">
        <v>113</v>
      </c>
      <c r="L43" s="171" t="s">
        <v>114</v>
      </c>
      <c r="M43" s="178">
        <v>0</v>
      </c>
      <c r="N43" s="176"/>
      <c r="O43" s="176">
        <v>40</v>
      </c>
      <c r="P43" s="179">
        <v>-46.77</v>
      </c>
    </row>
    <row r="44" spans="1:16" ht="19.5" customHeight="1">
      <c r="A44" s="171" t="s">
        <v>2966</v>
      </c>
      <c r="B44" s="175">
        <v>46097</v>
      </c>
      <c r="C44" s="171" t="s">
        <v>2119</v>
      </c>
      <c r="D44" s="171" t="s">
        <v>116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46093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-12.23</v>
      </c>
    </row>
    <row r="45" spans="1:16" ht="19.5" hidden="1" customHeight="1">
      <c r="A45" s="171" t="s">
        <v>2966</v>
      </c>
      <c r="B45" s="175">
        <v>46097</v>
      </c>
      <c r="C45" s="171" t="s">
        <v>110</v>
      </c>
      <c r="D45" s="171" t="s">
        <v>117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46093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2966</v>
      </c>
      <c r="B46" s="175">
        <v>46097</v>
      </c>
      <c r="C46" s="171" t="s">
        <v>110</v>
      </c>
      <c r="D46" s="171" t="s">
        <v>118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46093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customHeight="1">
      <c r="A47" s="171" t="s">
        <v>2966</v>
      </c>
      <c r="B47" s="175">
        <v>46097</v>
      </c>
      <c r="C47" s="171" t="s">
        <v>2119</v>
      </c>
      <c r="D47" s="171" t="s">
        <v>119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46093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2967</v>
      </c>
      <c r="B48" s="175">
        <v>46097</v>
      </c>
      <c r="C48" s="171" t="s">
        <v>110</v>
      </c>
      <c r="D48" s="171" t="s">
        <v>24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0</v>
      </c>
      <c r="J48" s="175">
        <v>46093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customHeight="1">
      <c r="A49" s="171" t="s">
        <v>2967</v>
      </c>
      <c r="B49" s="175">
        <v>46097</v>
      </c>
      <c r="C49" s="171" t="s">
        <v>2119</v>
      </c>
      <c r="D49" s="171" t="s">
        <v>116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46093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-12.15</v>
      </c>
    </row>
    <row r="50" spans="1:16" ht="19.5" hidden="1" customHeight="1">
      <c r="A50" s="171" t="s">
        <v>2968</v>
      </c>
      <c r="B50" s="175">
        <v>46097</v>
      </c>
      <c r="C50" s="171" t="s">
        <v>110</v>
      </c>
      <c r="D50" s="171" t="s">
        <v>24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2750</v>
      </c>
      <c r="J50" s="175">
        <v>46092</v>
      </c>
      <c r="K50" s="171" t="s">
        <v>113</v>
      </c>
      <c r="L50" s="171" t="s">
        <v>114</v>
      </c>
      <c r="M50" s="178">
        <v>0.43</v>
      </c>
      <c r="N50" s="176"/>
      <c r="O50" s="176">
        <v>42</v>
      </c>
      <c r="P50" s="179">
        <v>-151.81</v>
      </c>
    </row>
    <row r="51" spans="1:16" ht="19.5" hidden="1" customHeight="1">
      <c r="A51" s="171" t="s">
        <v>2968</v>
      </c>
      <c r="B51" s="175">
        <v>46097</v>
      </c>
      <c r="C51" s="171" t="s">
        <v>127</v>
      </c>
      <c r="D51" s="171" t="s">
        <v>128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2750</v>
      </c>
      <c r="J51" s="175">
        <v>46092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958.1</v>
      </c>
    </row>
    <row r="52" spans="1:16" ht="19.5" hidden="1" customHeight="1">
      <c r="A52" s="171" t="s">
        <v>2968</v>
      </c>
      <c r="B52" s="175">
        <v>46097</v>
      </c>
      <c r="C52" s="171" t="s">
        <v>127</v>
      </c>
      <c r="D52" s="171" t="s">
        <v>129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2750</v>
      </c>
      <c r="J52" s="175">
        <v>46092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9.58</v>
      </c>
    </row>
    <row r="53" spans="1:16" ht="19.5" hidden="1" customHeight="1">
      <c r="A53" s="171" t="s">
        <v>2968</v>
      </c>
      <c r="B53" s="175">
        <v>46097</v>
      </c>
      <c r="C53" s="171" t="s">
        <v>127</v>
      </c>
      <c r="D53" s="171" t="s">
        <v>130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2750</v>
      </c>
      <c r="J53" s="175">
        <v>46092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1782.32</v>
      </c>
    </row>
    <row r="54" spans="1:16" ht="19.5" hidden="1" customHeight="1">
      <c r="A54" s="171" t="s">
        <v>2968</v>
      </c>
      <c r="B54" s="175">
        <v>46097</v>
      </c>
      <c r="C54" s="171" t="s">
        <v>131</v>
      </c>
      <c r="D54" s="171" t="s">
        <v>132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2750</v>
      </c>
      <c r="J54" s="175">
        <v>46092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customHeight="1">
      <c r="A55" s="171" t="s">
        <v>2968</v>
      </c>
      <c r="B55" s="175">
        <v>46097</v>
      </c>
      <c r="C55" s="171" t="s">
        <v>2119</v>
      </c>
      <c r="D55" s="171" t="s">
        <v>116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2750</v>
      </c>
      <c r="J55" s="175">
        <v>46092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-9.3000000000000007</v>
      </c>
    </row>
    <row r="56" spans="1:16" ht="19.5" hidden="1" customHeight="1">
      <c r="A56" s="171" t="s">
        <v>2969</v>
      </c>
      <c r="B56" s="175">
        <v>46097</v>
      </c>
      <c r="C56" s="171" t="s">
        <v>110</v>
      </c>
      <c r="D56" s="171" t="s">
        <v>24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2750</v>
      </c>
      <c r="J56" s="175">
        <v>46095</v>
      </c>
      <c r="K56" s="171" t="s">
        <v>113</v>
      </c>
      <c r="L56" s="171" t="s">
        <v>114</v>
      </c>
      <c r="M56" s="178">
        <v>0.43</v>
      </c>
      <c r="N56" s="176"/>
      <c r="O56" s="176">
        <v>40</v>
      </c>
      <c r="P56" s="179">
        <v>-140.75</v>
      </c>
    </row>
    <row r="57" spans="1:16" ht="19.5" hidden="1" customHeight="1">
      <c r="A57" s="171" t="s">
        <v>2969</v>
      </c>
      <c r="B57" s="175">
        <v>46097</v>
      </c>
      <c r="C57" s="171" t="s">
        <v>127</v>
      </c>
      <c r="D57" s="171" t="s">
        <v>128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2750</v>
      </c>
      <c r="J57" s="175">
        <v>46095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1146.67</v>
      </c>
    </row>
    <row r="58" spans="1:16" ht="19.5" hidden="1" customHeight="1">
      <c r="A58" s="171" t="s">
        <v>2969</v>
      </c>
      <c r="B58" s="175">
        <v>46097</v>
      </c>
      <c r="C58" s="171" t="s">
        <v>127</v>
      </c>
      <c r="D58" s="171" t="s">
        <v>129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2750</v>
      </c>
      <c r="J58" s="175">
        <v>46095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11.47</v>
      </c>
    </row>
    <row r="59" spans="1:16" ht="19.5" hidden="1" customHeight="1">
      <c r="A59" s="171" t="s">
        <v>2969</v>
      </c>
      <c r="B59" s="175">
        <v>46097</v>
      </c>
      <c r="C59" s="171" t="s">
        <v>127</v>
      </c>
      <c r="D59" s="171" t="s">
        <v>130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2750</v>
      </c>
      <c r="J59" s="175">
        <v>46095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1591.86</v>
      </c>
    </row>
    <row r="60" spans="1:16" ht="19.5" hidden="1" customHeight="1">
      <c r="A60" s="171" t="s">
        <v>2969</v>
      </c>
      <c r="B60" s="175">
        <v>46097</v>
      </c>
      <c r="C60" s="171" t="s">
        <v>131</v>
      </c>
      <c r="D60" s="171" t="s">
        <v>132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2750</v>
      </c>
      <c r="J60" s="175">
        <v>46095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-1182.5</v>
      </c>
    </row>
    <row r="61" spans="1:16" ht="19.5" customHeight="1">
      <c r="A61" s="171" t="s">
        <v>2969</v>
      </c>
      <c r="B61" s="175">
        <v>46097</v>
      </c>
      <c r="C61" s="171" t="s">
        <v>2119</v>
      </c>
      <c r="D61" s="171" t="s">
        <v>116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2750</v>
      </c>
      <c r="J61" s="175">
        <v>46095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-14.35</v>
      </c>
    </row>
    <row r="62" spans="1:16" ht="19.5" hidden="1" customHeight="1">
      <c r="A62" s="171" t="s">
        <v>2967</v>
      </c>
      <c r="B62" s="175">
        <v>46097</v>
      </c>
      <c r="C62" s="171" t="s">
        <v>110</v>
      </c>
      <c r="D62" s="171" t="s">
        <v>117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0</v>
      </c>
      <c r="J62" s="175">
        <v>46093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hidden="1" customHeight="1">
      <c r="A63" s="171" t="s">
        <v>2967</v>
      </c>
      <c r="B63" s="175">
        <v>46097</v>
      </c>
      <c r="C63" s="171" t="s">
        <v>110</v>
      </c>
      <c r="D63" s="171" t="s">
        <v>118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46093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-46.77</v>
      </c>
    </row>
    <row r="64" spans="1:16" ht="19.5" customHeight="1">
      <c r="A64" s="171" t="s">
        <v>2967</v>
      </c>
      <c r="B64" s="175">
        <v>46097</v>
      </c>
      <c r="C64" s="171" t="s">
        <v>2119</v>
      </c>
      <c r="D64" s="171" t="s">
        <v>119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46093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2968</v>
      </c>
      <c r="B65" s="175">
        <v>46097</v>
      </c>
      <c r="C65" s="171" t="s">
        <v>2119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46092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-18.2</v>
      </c>
    </row>
    <row r="66" spans="1:16" ht="19.5" hidden="1" customHeight="1">
      <c r="A66" s="171" t="s">
        <v>2970</v>
      </c>
      <c r="B66" s="175">
        <v>46097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2750</v>
      </c>
      <c r="J66" s="175">
        <v>46093</v>
      </c>
      <c r="K66" s="171" t="s">
        <v>113</v>
      </c>
      <c r="L66" s="171" t="s">
        <v>114</v>
      </c>
      <c r="M66" s="178">
        <v>0.43</v>
      </c>
      <c r="N66" s="176"/>
      <c r="O66" s="176">
        <v>40</v>
      </c>
      <c r="P66" s="179">
        <v>-140.75</v>
      </c>
    </row>
    <row r="67" spans="1:16" ht="19.5" hidden="1" customHeight="1">
      <c r="A67" s="171" t="s">
        <v>2970</v>
      </c>
      <c r="B67" s="175">
        <v>46097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2750</v>
      </c>
      <c r="J67" s="175">
        <v>46093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991.43</v>
      </c>
    </row>
    <row r="68" spans="1:16" ht="19.5" hidden="1" customHeight="1">
      <c r="A68" s="171" t="s">
        <v>2970</v>
      </c>
      <c r="B68" s="175">
        <v>46097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2750</v>
      </c>
      <c r="J68" s="175">
        <v>46093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9.91</v>
      </c>
    </row>
    <row r="69" spans="1:16" ht="19.5" hidden="1" customHeight="1">
      <c r="A69" s="171" t="s">
        <v>2970</v>
      </c>
      <c r="B69" s="175">
        <v>46097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2750</v>
      </c>
      <c r="J69" s="175">
        <v>46093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1748.66</v>
      </c>
    </row>
    <row r="70" spans="1:16" ht="19.5" hidden="1" customHeight="1">
      <c r="A70" s="171" t="s">
        <v>2970</v>
      </c>
      <c r="B70" s="175">
        <v>46097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2750</v>
      </c>
      <c r="J70" s="175">
        <v>46093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-1182.5</v>
      </c>
    </row>
    <row r="71" spans="1:16" ht="19.5" customHeight="1">
      <c r="A71" s="171" t="s">
        <v>2970</v>
      </c>
      <c r="B71" s="175">
        <v>46097</v>
      </c>
      <c r="C71" s="171" t="s">
        <v>2119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2750</v>
      </c>
      <c r="J71" s="175">
        <v>46093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-11.24</v>
      </c>
    </row>
    <row r="72" spans="1:16" ht="19.5" hidden="1" customHeight="1">
      <c r="A72" s="171" t="s">
        <v>2971</v>
      </c>
      <c r="B72" s="175">
        <v>46097</v>
      </c>
      <c r="C72" s="171" t="s">
        <v>110</v>
      </c>
      <c r="D72" s="171" t="s">
        <v>24</v>
      </c>
      <c r="E72" s="171" t="s">
        <v>40</v>
      </c>
      <c r="F72" s="171" t="s">
        <v>149</v>
      </c>
      <c r="G72" s="171" t="s">
        <v>112</v>
      </c>
      <c r="H72" s="176">
        <v>1</v>
      </c>
      <c r="I72" s="177">
        <v>2650</v>
      </c>
      <c r="J72" s="175">
        <v>46090</v>
      </c>
      <c r="K72" s="171" t="s">
        <v>113</v>
      </c>
      <c r="L72" s="171" t="s">
        <v>114</v>
      </c>
      <c r="M72" s="178">
        <v>0.43</v>
      </c>
      <c r="N72" s="176"/>
      <c r="O72" s="176">
        <v>43</v>
      </c>
      <c r="P72" s="179">
        <v>-154.33000000000001</v>
      </c>
    </row>
    <row r="73" spans="1:16" ht="19.5" hidden="1" customHeight="1">
      <c r="A73" s="171" t="s">
        <v>2971</v>
      </c>
      <c r="B73" s="175">
        <v>46097</v>
      </c>
      <c r="C73" s="171" t="s">
        <v>127</v>
      </c>
      <c r="D73" s="171" t="s">
        <v>128</v>
      </c>
      <c r="E73" s="171" t="s">
        <v>40</v>
      </c>
      <c r="F73" s="171" t="s">
        <v>149</v>
      </c>
      <c r="G73" s="171" t="s">
        <v>112</v>
      </c>
      <c r="H73" s="176">
        <v>1</v>
      </c>
      <c r="I73" s="177">
        <v>2650</v>
      </c>
      <c r="J73" s="175">
        <v>46090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1125.71</v>
      </c>
    </row>
    <row r="74" spans="1:16" ht="19.5" hidden="1" customHeight="1">
      <c r="A74" s="171" t="s">
        <v>2971</v>
      </c>
      <c r="B74" s="175">
        <v>46097</v>
      </c>
      <c r="C74" s="171" t="s">
        <v>127</v>
      </c>
      <c r="D74" s="171" t="s">
        <v>129</v>
      </c>
      <c r="E74" s="171" t="s">
        <v>40</v>
      </c>
      <c r="F74" s="171" t="s">
        <v>149</v>
      </c>
      <c r="G74" s="171" t="s">
        <v>112</v>
      </c>
      <c r="H74" s="176">
        <v>1</v>
      </c>
      <c r="I74" s="177">
        <v>2650</v>
      </c>
      <c r="J74" s="175">
        <v>46090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0</v>
      </c>
    </row>
    <row r="75" spans="1:16" ht="19.5" hidden="1" customHeight="1">
      <c r="A75" s="171" t="s">
        <v>2971</v>
      </c>
      <c r="B75" s="175">
        <v>46097</v>
      </c>
      <c r="C75" s="171" t="s">
        <v>127</v>
      </c>
      <c r="D75" s="171" t="s">
        <v>130</v>
      </c>
      <c r="E75" s="171" t="s">
        <v>40</v>
      </c>
      <c r="F75" s="171" t="s">
        <v>149</v>
      </c>
      <c r="G75" s="171" t="s">
        <v>112</v>
      </c>
      <c r="H75" s="176">
        <v>1</v>
      </c>
      <c r="I75" s="177">
        <v>2650</v>
      </c>
      <c r="J75" s="175">
        <v>46090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1524.29</v>
      </c>
    </row>
    <row r="76" spans="1:16" ht="19.5" hidden="1" customHeight="1">
      <c r="A76" s="171" t="s">
        <v>2971</v>
      </c>
      <c r="B76" s="175">
        <v>46097</v>
      </c>
      <c r="C76" s="171" t="s">
        <v>131</v>
      </c>
      <c r="D76" s="171" t="s">
        <v>132</v>
      </c>
      <c r="E76" s="171" t="s">
        <v>40</v>
      </c>
      <c r="F76" s="171" t="s">
        <v>149</v>
      </c>
      <c r="G76" s="171" t="s">
        <v>112</v>
      </c>
      <c r="H76" s="176">
        <v>1</v>
      </c>
      <c r="I76" s="177">
        <v>2650</v>
      </c>
      <c r="J76" s="175">
        <v>46090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-1139.5</v>
      </c>
    </row>
    <row r="77" spans="1:16" ht="19.5" customHeight="1">
      <c r="A77" s="171" t="s">
        <v>2971</v>
      </c>
      <c r="B77" s="175">
        <v>46097</v>
      </c>
      <c r="C77" s="171" t="s">
        <v>2119</v>
      </c>
      <c r="D77" s="171" t="s">
        <v>116</v>
      </c>
      <c r="E77" s="171" t="s">
        <v>40</v>
      </c>
      <c r="F77" s="171" t="s">
        <v>149</v>
      </c>
      <c r="G77" s="171" t="s">
        <v>112</v>
      </c>
      <c r="H77" s="176">
        <v>1</v>
      </c>
      <c r="I77" s="177">
        <v>2650</v>
      </c>
      <c r="J77" s="175">
        <v>46090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-12.63</v>
      </c>
    </row>
    <row r="78" spans="1:16" ht="19.5" customHeight="1">
      <c r="A78" s="171" t="s">
        <v>2970</v>
      </c>
      <c r="B78" s="175">
        <v>46097</v>
      </c>
      <c r="C78" s="171" t="s">
        <v>2119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46093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-18.84</v>
      </c>
    </row>
    <row r="79" spans="1:16" ht="19.5" hidden="1" customHeight="1">
      <c r="A79" s="171" t="s">
        <v>2972</v>
      </c>
      <c r="B79" s="175">
        <v>46097</v>
      </c>
      <c r="C79" s="171" t="s">
        <v>110</v>
      </c>
      <c r="D79" s="171" t="s">
        <v>24</v>
      </c>
      <c r="E79" s="171" t="s">
        <v>45</v>
      </c>
      <c r="F79" s="171" t="s">
        <v>162</v>
      </c>
      <c r="G79" s="171" t="s">
        <v>163</v>
      </c>
      <c r="H79" s="176">
        <v>1</v>
      </c>
      <c r="I79" s="177">
        <v>0</v>
      </c>
      <c r="J79" s="175">
        <v>46094</v>
      </c>
      <c r="K79" s="171" t="s">
        <v>113</v>
      </c>
      <c r="L79" s="171" t="s">
        <v>114</v>
      </c>
      <c r="M79" s="178">
        <v>0</v>
      </c>
      <c r="N79" s="176"/>
      <c r="O79" s="176">
        <v>40</v>
      </c>
      <c r="P79" s="179">
        <v>-46.77</v>
      </c>
    </row>
    <row r="80" spans="1:16" ht="19.5" customHeight="1">
      <c r="A80" s="171" t="s">
        <v>2972</v>
      </c>
      <c r="B80" s="175">
        <v>46097</v>
      </c>
      <c r="C80" s="171" t="s">
        <v>2119</v>
      </c>
      <c r="D80" s="171" t="s">
        <v>116</v>
      </c>
      <c r="E80" s="171" t="s">
        <v>45</v>
      </c>
      <c r="F80" s="171" t="s">
        <v>162</v>
      </c>
      <c r="G80" s="171" t="s">
        <v>163</v>
      </c>
      <c r="H80" s="176">
        <v>1</v>
      </c>
      <c r="I80" s="177">
        <v>0</v>
      </c>
      <c r="J80" s="175">
        <v>46094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-11.28</v>
      </c>
    </row>
    <row r="81" spans="1:16" ht="19.5" customHeight="1">
      <c r="A81" s="171" t="s">
        <v>2971</v>
      </c>
      <c r="B81" s="175">
        <v>46097</v>
      </c>
      <c r="C81" s="171" t="s">
        <v>2119</v>
      </c>
      <c r="D81" s="171" t="s">
        <v>135</v>
      </c>
      <c r="E81" s="171" t="s">
        <v>40</v>
      </c>
      <c r="F81" s="171" t="s">
        <v>149</v>
      </c>
      <c r="G81" s="171" t="s">
        <v>112</v>
      </c>
      <c r="H81" s="176">
        <v>1</v>
      </c>
      <c r="I81" s="177">
        <v>0</v>
      </c>
      <c r="J81" s="175">
        <v>46090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-11.26</v>
      </c>
    </row>
    <row r="82" spans="1:16" ht="19.5" hidden="1" customHeight="1">
      <c r="A82" s="171" t="s">
        <v>2972</v>
      </c>
      <c r="B82" s="175">
        <v>46097</v>
      </c>
      <c r="C82" s="171" t="s">
        <v>110</v>
      </c>
      <c r="D82" s="171" t="s">
        <v>117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46094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0</v>
      </c>
    </row>
    <row r="83" spans="1:16" ht="19.5" hidden="1" customHeight="1">
      <c r="A83" s="171" t="s">
        <v>2972</v>
      </c>
      <c r="B83" s="175">
        <v>46097</v>
      </c>
      <c r="C83" s="171" t="s">
        <v>110</v>
      </c>
      <c r="D83" s="171" t="s">
        <v>118</v>
      </c>
      <c r="E83" s="171" t="s">
        <v>45</v>
      </c>
      <c r="F83" s="171" t="s">
        <v>162</v>
      </c>
      <c r="G83" s="171" t="s">
        <v>163</v>
      </c>
      <c r="H83" s="176">
        <v>1</v>
      </c>
      <c r="I83" s="177">
        <v>0</v>
      </c>
      <c r="J83" s="175">
        <v>46094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-46.77</v>
      </c>
    </row>
    <row r="84" spans="1:16" ht="19.5" customHeight="1">
      <c r="A84" s="171" t="s">
        <v>2972</v>
      </c>
      <c r="B84" s="175">
        <v>46097</v>
      </c>
      <c r="C84" s="171" t="s">
        <v>2119</v>
      </c>
      <c r="D84" s="171" t="s">
        <v>119</v>
      </c>
      <c r="E84" s="171" t="s">
        <v>45</v>
      </c>
      <c r="F84" s="171" t="s">
        <v>162</v>
      </c>
      <c r="G84" s="171" t="s">
        <v>163</v>
      </c>
      <c r="H84" s="176">
        <v>1</v>
      </c>
      <c r="I84" s="177">
        <v>0</v>
      </c>
      <c r="J84" s="175">
        <v>46094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-15</v>
      </c>
    </row>
    <row r="85" spans="1:16" ht="19.5" customHeight="1">
      <c r="A85" s="171" t="s">
        <v>2973</v>
      </c>
      <c r="B85" s="175">
        <v>46097</v>
      </c>
      <c r="C85" s="171" t="s">
        <v>2119</v>
      </c>
      <c r="D85" s="171" t="s">
        <v>135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46097</v>
      </c>
      <c r="K85" s="171" t="s">
        <v>125</v>
      </c>
      <c r="L85" s="171" t="s">
        <v>125</v>
      </c>
      <c r="M85" s="178">
        <v>0</v>
      </c>
      <c r="N85" s="176"/>
      <c r="O85" s="176"/>
      <c r="P85" s="179">
        <v>-21.26</v>
      </c>
    </row>
    <row r="86" spans="1:16" ht="19.5" customHeight="1">
      <c r="A86" s="171" t="s">
        <v>2974</v>
      </c>
      <c r="B86" s="175">
        <v>46097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46097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-8.4499999999999993</v>
      </c>
    </row>
    <row r="87" spans="1:16" ht="19.5" hidden="1" customHeight="1">
      <c r="A87" s="171" t="s">
        <v>2975</v>
      </c>
      <c r="B87" s="175">
        <v>46097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2700</v>
      </c>
      <c r="J87" s="175">
        <v>46090</v>
      </c>
      <c r="K87" s="171" t="s">
        <v>113</v>
      </c>
      <c r="L87" s="171" t="s">
        <v>114</v>
      </c>
      <c r="M87" s="178">
        <v>0.43</v>
      </c>
      <c r="N87" s="176"/>
      <c r="O87" s="176">
        <v>43</v>
      </c>
      <c r="P87" s="179">
        <v>-155.83000000000001</v>
      </c>
    </row>
    <row r="88" spans="1:16" ht="19.5" hidden="1" customHeight="1">
      <c r="A88" s="171" t="s">
        <v>2975</v>
      </c>
      <c r="B88" s="175">
        <v>46097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2700</v>
      </c>
      <c r="J88" s="175">
        <v>46090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600.76</v>
      </c>
    </row>
    <row r="89" spans="1:16" ht="19.5" hidden="1" customHeight="1">
      <c r="A89" s="171" t="s">
        <v>2975</v>
      </c>
      <c r="B89" s="175">
        <v>46097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2700</v>
      </c>
      <c r="J89" s="175">
        <v>46090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2975</v>
      </c>
      <c r="B90" s="175">
        <v>46097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2700</v>
      </c>
      <c r="J90" s="175">
        <v>46090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2099.2399999999998</v>
      </c>
    </row>
    <row r="91" spans="1:16" ht="19.5" hidden="1" customHeight="1">
      <c r="A91" s="171" t="s">
        <v>2975</v>
      </c>
      <c r="B91" s="175">
        <v>46097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2700</v>
      </c>
      <c r="J91" s="175">
        <v>46090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-1161</v>
      </c>
    </row>
    <row r="92" spans="1:16" ht="19.5" hidden="1" customHeight="1">
      <c r="A92" s="171" t="s">
        <v>2976</v>
      </c>
      <c r="B92" s="175">
        <v>46097</v>
      </c>
      <c r="C92" s="171" t="s">
        <v>110</v>
      </c>
      <c r="D92" s="171" t="s">
        <v>24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>
        <v>40</v>
      </c>
      <c r="P92" s="179">
        <v>-46.77</v>
      </c>
    </row>
    <row r="93" spans="1:16" ht="19.5" customHeight="1">
      <c r="A93" s="171" t="s">
        <v>2976</v>
      </c>
      <c r="B93" s="175">
        <v>46097</v>
      </c>
      <c r="C93" s="171" t="s">
        <v>2119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-13.24</v>
      </c>
    </row>
    <row r="94" spans="1:16" ht="19.5" hidden="1" customHeight="1">
      <c r="A94" s="171" t="s">
        <v>2976</v>
      </c>
      <c r="B94" s="175">
        <v>46097</v>
      </c>
      <c r="C94" s="171" t="s">
        <v>110</v>
      </c>
      <c r="D94" s="171" t="s">
        <v>117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0</v>
      </c>
    </row>
    <row r="95" spans="1:16" ht="19.5" hidden="1" customHeight="1">
      <c r="A95" s="171" t="s">
        <v>2976</v>
      </c>
      <c r="B95" s="175">
        <v>46097</v>
      </c>
      <c r="C95" s="171" t="s">
        <v>110</v>
      </c>
      <c r="D95" s="171" t="s">
        <v>118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-46.77</v>
      </c>
    </row>
    <row r="96" spans="1:16" ht="19.5" customHeight="1">
      <c r="A96" s="171" t="s">
        <v>2976</v>
      </c>
      <c r="B96" s="175">
        <v>46097</v>
      </c>
      <c r="C96" s="171" t="s">
        <v>2119</v>
      </c>
      <c r="D96" s="171" t="s">
        <v>119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-15</v>
      </c>
    </row>
    <row r="97" spans="1:16" ht="19.5" hidden="1" customHeight="1">
      <c r="A97" s="171" t="s">
        <v>2977</v>
      </c>
      <c r="B97" s="175">
        <v>46097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2750</v>
      </c>
      <c r="J97" s="175">
        <v>46094</v>
      </c>
      <c r="K97" s="171" t="s">
        <v>113</v>
      </c>
      <c r="L97" s="171" t="s">
        <v>114</v>
      </c>
      <c r="M97" s="178">
        <v>0.43</v>
      </c>
      <c r="N97" s="176"/>
      <c r="O97" s="176">
        <v>40</v>
      </c>
      <c r="P97" s="179">
        <v>-140.75</v>
      </c>
    </row>
    <row r="98" spans="1:16" ht="19.5" hidden="1" customHeight="1">
      <c r="A98" s="171" t="s">
        <v>2977</v>
      </c>
      <c r="B98" s="175">
        <v>46097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2750</v>
      </c>
      <c r="J98" s="175">
        <v>46094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1039.55</v>
      </c>
    </row>
    <row r="99" spans="1:16" ht="19.5" hidden="1" customHeight="1">
      <c r="A99" s="171" t="s">
        <v>2977</v>
      </c>
      <c r="B99" s="175">
        <v>46097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2750</v>
      </c>
      <c r="J99" s="175">
        <v>46094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10.4</v>
      </c>
    </row>
    <row r="100" spans="1:16" ht="19.5" hidden="1" customHeight="1">
      <c r="A100" s="171" t="s">
        <v>2977</v>
      </c>
      <c r="B100" s="175">
        <v>46097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2750</v>
      </c>
      <c r="J100" s="175">
        <v>46094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1700.05</v>
      </c>
    </row>
    <row r="101" spans="1:16" ht="19.5" hidden="1" customHeight="1">
      <c r="A101" s="171" t="s">
        <v>2977</v>
      </c>
      <c r="B101" s="175">
        <v>46097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2750</v>
      </c>
      <c r="J101" s="175">
        <v>46094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-1182.5</v>
      </c>
    </row>
    <row r="102" spans="1:16" ht="19.5" customHeight="1">
      <c r="A102" s="171" t="s">
        <v>2977</v>
      </c>
      <c r="B102" s="175">
        <v>46097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2750</v>
      </c>
      <c r="J102" s="175">
        <v>46094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-12.81</v>
      </c>
    </row>
    <row r="103" spans="1:16" ht="19.5" customHeight="1">
      <c r="A103" s="171" t="s">
        <v>2978</v>
      </c>
      <c r="B103" s="175">
        <v>46097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46097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-3.76</v>
      </c>
    </row>
    <row r="104" spans="1:16" ht="19.5" customHeight="1">
      <c r="A104" s="171" t="s">
        <v>2977</v>
      </c>
      <c r="B104" s="175">
        <v>46097</v>
      </c>
      <c r="C104" s="171" t="s">
        <v>2119</v>
      </c>
      <c r="D104" s="171" t="s">
        <v>135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46094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-19.75</v>
      </c>
    </row>
    <row r="105" spans="1:16" ht="19.5" customHeight="1">
      <c r="A105" s="171" t="s">
        <v>2979</v>
      </c>
      <c r="B105" s="175">
        <v>46097</v>
      </c>
      <c r="C105" s="171" t="s">
        <v>2119</v>
      </c>
      <c r="D105" s="171" t="s">
        <v>135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46097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-22.42</v>
      </c>
    </row>
    <row r="106" spans="1:16" ht="19.5" hidden="1" customHeight="1">
      <c r="A106" s="171" t="s">
        <v>2980</v>
      </c>
      <c r="B106" s="175">
        <v>46097</v>
      </c>
      <c r="C106" s="171" t="s">
        <v>110</v>
      </c>
      <c r="D106" s="171" t="s">
        <v>24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0</v>
      </c>
      <c r="J106" s="175">
        <v>46090</v>
      </c>
      <c r="K106" s="171" t="s">
        <v>113</v>
      </c>
      <c r="L106" s="171" t="s">
        <v>114</v>
      </c>
      <c r="M106" s="178">
        <v>0</v>
      </c>
      <c r="N106" s="176"/>
      <c r="O106" s="176">
        <v>43</v>
      </c>
      <c r="P106" s="179">
        <v>-46.77</v>
      </c>
    </row>
    <row r="107" spans="1:16" ht="19.5" customHeight="1">
      <c r="A107" s="171" t="s">
        <v>2980</v>
      </c>
      <c r="B107" s="175">
        <v>46097</v>
      </c>
      <c r="C107" s="171" t="s">
        <v>2119</v>
      </c>
      <c r="D107" s="171" t="s">
        <v>116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0</v>
      </c>
      <c r="J107" s="175">
        <v>46090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-15.42</v>
      </c>
    </row>
    <row r="108" spans="1:16" ht="19.5" hidden="1" customHeight="1">
      <c r="A108" s="171" t="s">
        <v>2981</v>
      </c>
      <c r="B108" s="175">
        <v>46097</v>
      </c>
      <c r="C108" s="171" t="s">
        <v>110</v>
      </c>
      <c r="D108" s="171" t="s">
        <v>24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>
        <v>42</v>
      </c>
      <c r="P108" s="179">
        <v>-56.94</v>
      </c>
    </row>
    <row r="109" spans="1:16" ht="19.5" hidden="1" customHeight="1">
      <c r="A109" s="171" t="s">
        <v>2981</v>
      </c>
      <c r="B109" s="175">
        <v>46097</v>
      </c>
      <c r="C109" s="171" t="s">
        <v>2119</v>
      </c>
      <c r="D109" s="171" t="s">
        <v>116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46085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-14.77</v>
      </c>
    </row>
    <row r="110" spans="1:16" ht="19.5" hidden="1" customHeight="1">
      <c r="A110" s="171" t="s">
        <v>2735</v>
      </c>
      <c r="B110" s="175">
        <v>46097</v>
      </c>
      <c r="C110" s="171" t="s">
        <v>110</v>
      </c>
      <c r="D110" s="171" t="s">
        <v>121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0</v>
      </c>
      <c r="J110" s="175">
        <v>46090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0</v>
      </c>
    </row>
    <row r="111" spans="1:16" ht="19.5" hidden="1" customHeight="1">
      <c r="A111" s="171" t="s">
        <v>2735</v>
      </c>
      <c r="B111" s="175">
        <v>46097</v>
      </c>
      <c r="C111" s="171" t="s">
        <v>110</v>
      </c>
      <c r="D111" s="171" t="s">
        <v>118</v>
      </c>
      <c r="E111" s="171" t="s">
        <v>42</v>
      </c>
      <c r="F111" s="171" t="s">
        <v>248</v>
      </c>
      <c r="G111" s="171" t="s">
        <v>112</v>
      </c>
      <c r="H111" s="176">
        <v>1</v>
      </c>
      <c r="I111" s="177">
        <v>0</v>
      </c>
      <c r="J111" s="175">
        <v>46090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-46.77</v>
      </c>
    </row>
    <row r="112" spans="1:16" ht="19.5" customHeight="1">
      <c r="A112" s="171" t="s">
        <v>2735</v>
      </c>
      <c r="B112" s="175">
        <v>46097</v>
      </c>
      <c r="C112" s="171" t="s">
        <v>2119</v>
      </c>
      <c r="D112" s="171" t="s">
        <v>119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46090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-15</v>
      </c>
    </row>
    <row r="113" spans="1:16" ht="19.5" hidden="1" customHeight="1">
      <c r="A113" s="171" t="s">
        <v>2980</v>
      </c>
      <c r="B113" s="175">
        <v>46097</v>
      </c>
      <c r="C113" s="171" t="s">
        <v>110</v>
      </c>
      <c r="D113" s="171" t="s">
        <v>117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46090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2980</v>
      </c>
      <c r="B114" s="175">
        <v>46097</v>
      </c>
      <c r="C114" s="171" t="s">
        <v>110</v>
      </c>
      <c r="D114" s="171" t="s">
        <v>118</v>
      </c>
      <c r="E114" s="171" t="s">
        <v>43</v>
      </c>
      <c r="F114" s="171" t="s">
        <v>481</v>
      </c>
      <c r="G114" s="171" t="s">
        <v>214</v>
      </c>
      <c r="H114" s="176">
        <v>1</v>
      </c>
      <c r="I114" s="177">
        <v>0</v>
      </c>
      <c r="J114" s="175">
        <v>46090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customHeight="1">
      <c r="A115" s="171" t="s">
        <v>2980</v>
      </c>
      <c r="B115" s="175">
        <v>46097</v>
      </c>
      <c r="C115" s="171" t="s">
        <v>2119</v>
      </c>
      <c r="D115" s="171" t="s">
        <v>119</v>
      </c>
      <c r="E115" s="171" t="s">
        <v>43</v>
      </c>
      <c r="F115" s="171" t="s">
        <v>481</v>
      </c>
      <c r="G115" s="171" t="s">
        <v>214</v>
      </c>
      <c r="H115" s="176">
        <v>1</v>
      </c>
      <c r="I115" s="177">
        <v>0</v>
      </c>
      <c r="J115" s="175">
        <v>46090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hidden="1" customHeight="1">
      <c r="A116" s="171" t="s">
        <v>2981</v>
      </c>
      <c r="B116" s="175">
        <v>46097</v>
      </c>
      <c r="C116" s="171" t="s">
        <v>110</v>
      </c>
      <c r="D116" s="171" t="s">
        <v>117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46085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0</v>
      </c>
    </row>
    <row r="117" spans="1:16" ht="19.5" hidden="1" customHeight="1">
      <c r="A117" s="171" t="s">
        <v>2981</v>
      </c>
      <c r="B117" s="175">
        <v>46097</v>
      </c>
      <c r="C117" s="171" t="s">
        <v>110</v>
      </c>
      <c r="D117" s="171" t="s">
        <v>118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46085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-56.94</v>
      </c>
    </row>
    <row r="118" spans="1:16" ht="19.5" hidden="1" customHeight="1">
      <c r="A118" s="171" t="s">
        <v>2981</v>
      </c>
      <c r="B118" s="175">
        <v>46097</v>
      </c>
      <c r="C118" s="171" t="s">
        <v>2119</v>
      </c>
      <c r="D118" s="171" t="s">
        <v>119</v>
      </c>
      <c r="E118" s="171" t="s">
        <v>78</v>
      </c>
      <c r="F118" s="171" t="s">
        <v>176</v>
      </c>
      <c r="G118" s="171" t="s">
        <v>177</v>
      </c>
      <c r="H118" s="176">
        <v>1</v>
      </c>
      <c r="I118" s="177">
        <v>0</v>
      </c>
      <c r="J118" s="175">
        <v>46085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-15</v>
      </c>
    </row>
    <row r="119" spans="1:16" ht="19.5" hidden="1" customHeight="1">
      <c r="A119" s="171" t="s">
        <v>2152</v>
      </c>
      <c r="B119" s="175">
        <v>46097</v>
      </c>
      <c r="C119" s="171" t="s">
        <v>110</v>
      </c>
      <c r="D119" s="171" t="s">
        <v>121</v>
      </c>
      <c r="E119" s="171" t="s">
        <v>64</v>
      </c>
      <c r="F119" s="171" t="s">
        <v>721</v>
      </c>
      <c r="G119" s="171" t="s">
        <v>177</v>
      </c>
      <c r="H119" s="176">
        <v>1</v>
      </c>
      <c r="I119" s="177">
        <v>0</v>
      </c>
      <c r="J119" s="175">
        <v>46080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2152</v>
      </c>
      <c r="B120" s="175">
        <v>46097</v>
      </c>
      <c r="C120" s="171" t="s">
        <v>110</v>
      </c>
      <c r="D120" s="171" t="s">
        <v>118</v>
      </c>
      <c r="E120" s="171" t="s">
        <v>64</v>
      </c>
      <c r="F120" s="171" t="s">
        <v>721</v>
      </c>
      <c r="G120" s="171" t="s">
        <v>177</v>
      </c>
      <c r="H120" s="176">
        <v>1</v>
      </c>
      <c r="I120" s="177">
        <v>0</v>
      </c>
      <c r="J120" s="175">
        <v>46080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-56.94</v>
      </c>
    </row>
    <row r="121" spans="1:16" ht="19.5" hidden="1" customHeight="1">
      <c r="A121" s="171" t="s">
        <v>2152</v>
      </c>
      <c r="B121" s="175">
        <v>46097</v>
      </c>
      <c r="C121" s="171" t="s">
        <v>2119</v>
      </c>
      <c r="D121" s="171" t="s">
        <v>119</v>
      </c>
      <c r="E121" s="171" t="s">
        <v>64</v>
      </c>
      <c r="F121" s="171" t="s">
        <v>721</v>
      </c>
      <c r="G121" s="171" t="s">
        <v>177</v>
      </c>
      <c r="H121" s="176">
        <v>1</v>
      </c>
      <c r="I121" s="177">
        <v>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-15</v>
      </c>
    </row>
    <row r="122" spans="1:16" ht="19.5" hidden="1" customHeight="1">
      <c r="A122" s="171" t="s">
        <v>2027</v>
      </c>
      <c r="B122" s="175">
        <v>46097</v>
      </c>
      <c r="C122" s="171" t="s">
        <v>110</v>
      </c>
      <c r="D122" s="171" t="s">
        <v>121</v>
      </c>
      <c r="E122" s="171" t="s">
        <v>39</v>
      </c>
      <c r="F122" s="171" t="s">
        <v>141</v>
      </c>
      <c r="G122" s="171" t="s">
        <v>112</v>
      </c>
      <c r="H122" s="176">
        <v>1</v>
      </c>
      <c r="I122" s="177">
        <v>0</v>
      </c>
      <c r="J122" s="175">
        <v>46077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hidden="1" customHeight="1">
      <c r="A123" s="171" t="s">
        <v>2027</v>
      </c>
      <c r="B123" s="175">
        <v>46097</v>
      </c>
      <c r="C123" s="171" t="s">
        <v>110</v>
      </c>
      <c r="D123" s="171" t="s">
        <v>118</v>
      </c>
      <c r="E123" s="171" t="s">
        <v>39</v>
      </c>
      <c r="F123" s="171" t="s">
        <v>141</v>
      </c>
      <c r="G123" s="171" t="s">
        <v>112</v>
      </c>
      <c r="H123" s="176">
        <v>1</v>
      </c>
      <c r="I123" s="177">
        <v>0</v>
      </c>
      <c r="J123" s="175">
        <v>46077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-46.77</v>
      </c>
    </row>
    <row r="124" spans="1:16" ht="19.5" customHeight="1">
      <c r="A124" s="171" t="s">
        <v>2027</v>
      </c>
      <c r="B124" s="175">
        <v>46097</v>
      </c>
      <c r="C124" s="171" t="s">
        <v>2119</v>
      </c>
      <c r="D124" s="171" t="s">
        <v>119</v>
      </c>
      <c r="E124" s="171" t="s">
        <v>39</v>
      </c>
      <c r="F124" s="171" t="s">
        <v>141</v>
      </c>
      <c r="G124" s="171" t="s">
        <v>112</v>
      </c>
      <c r="H124" s="176">
        <v>1</v>
      </c>
      <c r="I124" s="177">
        <v>0</v>
      </c>
      <c r="J124" s="175">
        <v>46077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hidden="1" customHeight="1">
      <c r="A125" s="171" t="s">
        <v>2982</v>
      </c>
      <c r="B125" s="175">
        <v>46097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2750</v>
      </c>
      <c r="J125" s="175">
        <v>46094</v>
      </c>
      <c r="K125" s="171" t="s">
        <v>113</v>
      </c>
      <c r="L125" s="171" t="s">
        <v>114</v>
      </c>
      <c r="M125" s="178">
        <v>0.43</v>
      </c>
      <c r="N125" s="176"/>
      <c r="O125" s="176">
        <v>40</v>
      </c>
      <c r="P125" s="179">
        <v>-140.75</v>
      </c>
    </row>
    <row r="126" spans="1:16" ht="19.5" hidden="1" customHeight="1">
      <c r="A126" s="171" t="s">
        <v>2982</v>
      </c>
      <c r="B126" s="175">
        <v>46097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2750</v>
      </c>
      <c r="J126" s="175">
        <v>46094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990.49</v>
      </c>
    </row>
    <row r="127" spans="1:16" ht="19.5" hidden="1" customHeight="1">
      <c r="A127" s="171" t="s">
        <v>2982</v>
      </c>
      <c r="B127" s="175">
        <v>46097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2750</v>
      </c>
      <c r="J127" s="175">
        <v>46094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9.9</v>
      </c>
    </row>
    <row r="128" spans="1:16" ht="19.5" hidden="1" customHeight="1">
      <c r="A128" s="171" t="s">
        <v>2982</v>
      </c>
      <c r="B128" s="175">
        <v>46097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2750</v>
      </c>
      <c r="J128" s="175">
        <v>46094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1749.61</v>
      </c>
    </row>
    <row r="129" spans="1:16" ht="19.5" hidden="1" customHeight="1">
      <c r="A129" s="171" t="s">
        <v>2982</v>
      </c>
      <c r="B129" s="175">
        <v>46097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2750</v>
      </c>
      <c r="J129" s="175">
        <v>46094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-1182.5</v>
      </c>
    </row>
    <row r="130" spans="1:16" ht="19.5" customHeight="1">
      <c r="A130" s="171" t="s">
        <v>2982</v>
      </c>
      <c r="B130" s="175">
        <v>46097</v>
      </c>
      <c r="C130" s="171" t="s">
        <v>2119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2750</v>
      </c>
      <c r="J130" s="175">
        <v>46094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-12.59</v>
      </c>
    </row>
    <row r="131" spans="1:16" ht="19.5" hidden="1" customHeight="1">
      <c r="A131" s="171" t="s">
        <v>2459</v>
      </c>
      <c r="B131" s="175">
        <v>46097</v>
      </c>
      <c r="C131" s="171" t="s">
        <v>308</v>
      </c>
      <c r="D131" s="171" t="s">
        <v>419</v>
      </c>
      <c r="E131" s="171" t="s">
        <v>42</v>
      </c>
      <c r="F131" s="171" t="s">
        <v>248</v>
      </c>
      <c r="G131" s="171" t="s">
        <v>112</v>
      </c>
      <c r="H131" s="176">
        <v>1</v>
      </c>
      <c r="I131" s="177">
        <v>-2650</v>
      </c>
      <c r="J131" s="175">
        <v>46087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-1037.1400000000001</v>
      </c>
    </row>
    <row r="132" spans="1:16" ht="19.5" hidden="1" customHeight="1">
      <c r="A132" s="171" t="s">
        <v>2459</v>
      </c>
      <c r="B132" s="175">
        <v>46097</v>
      </c>
      <c r="C132" s="171" t="s">
        <v>308</v>
      </c>
      <c r="D132" s="171" t="s">
        <v>129</v>
      </c>
      <c r="E132" s="171" t="s">
        <v>42</v>
      </c>
      <c r="F132" s="171" t="s">
        <v>248</v>
      </c>
      <c r="G132" s="171" t="s">
        <v>112</v>
      </c>
      <c r="H132" s="176">
        <v>1</v>
      </c>
      <c r="I132" s="177">
        <v>-2650</v>
      </c>
      <c r="J132" s="175">
        <v>46087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-10.37</v>
      </c>
    </row>
    <row r="133" spans="1:16" ht="19.5" hidden="1" customHeight="1">
      <c r="A133" s="171" t="s">
        <v>2459</v>
      </c>
      <c r="B133" s="175">
        <v>46097</v>
      </c>
      <c r="C133" s="171" t="s">
        <v>308</v>
      </c>
      <c r="D133" s="171" t="s">
        <v>130</v>
      </c>
      <c r="E133" s="171" t="s">
        <v>42</v>
      </c>
      <c r="F133" s="171" t="s">
        <v>248</v>
      </c>
      <c r="G133" s="171" t="s">
        <v>112</v>
      </c>
      <c r="H133" s="176">
        <v>1</v>
      </c>
      <c r="I133" s="177">
        <v>-2650</v>
      </c>
      <c r="J133" s="175">
        <v>46087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-1602.49</v>
      </c>
    </row>
    <row r="134" spans="1:16" ht="19.5" hidden="1" customHeight="1">
      <c r="A134" s="171" t="s">
        <v>2459</v>
      </c>
      <c r="B134" s="175">
        <v>46097</v>
      </c>
      <c r="C134" s="171" t="s">
        <v>131</v>
      </c>
      <c r="D134" s="171" t="s">
        <v>420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-2650</v>
      </c>
      <c r="J134" s="175">
        <v>46087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1139.5</v>
      </c>
    </row>
    <row r="135" spans="1:16" ht="19.5" hidden="1" customHeight="1">
      <c r="A135" s="171" t="s">
        <v>2983</v>
      </c>
      <c r="B135" s="175">
        <v>46097</v>
      </c>
      <c r="C135" s="171" t="s">
        <v>110</v>
      </c>
      <c r="D135" s="171" t="s">
        <v>24</v>
      </c>
      <c r="E135" s="171" t="s">
        <v>45</v>
      </c>
      <c r="F135" s="171" t="s">
        <v>162</v>
      </c>
      <c r="G135" s="171" t="s">
        <v>163</v>
      </c>
      <c r="H135" s="176">
        <v>1</v>
      </c>
      <c r="I135" s="177">
        <v>2750</v>
      </c>
      <c r="J135" s="175">
        <v>46096</v>
      </c>
      <c r="K135" s="171" t="s">
        <v>113</v>
      </c>
      <c r="L135" s="171" t="s">
        <v>114</v>
      </c>
      <c r="M135" s="178">
        <v>0.43</v>
      </c>
      <c r="N135" s="176"/>
      <c r="O135" s="176">
        <v>39</v>
      </c>
      <c r="P135" s="179">
        <v>-135.22</v>
      </c>
    </row>
    <row r="136" spans="1:16" ht="19.5" hidden="1" customHeight="1">
      <c r="A136" s="171" t="s">
        <v>2983</v>
      </c>
      <c r="B136" s="175">
        <v>46097</v>
      </c>
      <c r="C136" s="171" t="s">
        <v>127</v>
      </c>
      <c r="D136" s="171" t="s">
        <v>128</v>
      </c>
      <c r="E136" s="171" t="s">
        <v>45</v>
      </c>
      <c r="F136" s="171" t="s">
        <v>162</v>
      </c>
      <c r="G136" s="171" t="s">
        <v>163</v>
      </c>
      <c r="H136" s="176">
        <v>1</v>
      </c>
      <c r="I136" s="177">
        <v>2750</v>
      </c>
      <c r="J136" s="175">
        <v>46096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1126.67</v>
      </c>
    </row>
    <row r="137" spans="1:16" ht="19.5" hidden="1" customHeight="1">
      <c r="A137" s="171" t="s">
        <v>2983</v>
      </c>
      <c r="B137" s="175">
        <v>46097</v>
      </c>
      <c r="C137" s="171" t="s">
        <v>127</v>
      </c>
      <c r="D137" s="171" t="s">
        <v>129</v>
      </c>
      <c r="E137" s="171" t="s">
        <v>45</v>
      </c>
      <c r="F137" s="171" t="s">
        <v>162</v>
      </c>
      <c r="G137" s="171" t="s">
        <v>163</v>
      </c>
      <c r="H137" s="176">
        <v>1</v>
      </c>
      <c r="I137" s="177">
        <v>2750</v>
      </c>
      <c r="J137" s="175">
        <v>46096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11.27</v>
      </c>
    </row>
    <row r="138" spans="1:16" ht="19.5" hidden="1" customHeight="1">
      <c r="A138" s="171" t="s">
        <v>2983</v>
      </c>
      <c r="B138" s="175">
        <v>46097</v>
      </c>
      <c r="C138" s="171" t="s">
        <v>127</v>
      </c>
      <c r="D138" s="171" t="s">
        <v>130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2750</v>
      </c>
      <c r="J138" s="175">
        <v>46096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1612.06</v>
      </c>
    </row>
    <row r="139" spans="1:16" ht="19.5" hidden="1" customHeight="1">
      <c r="A139" s="171" t="s">
        <v>2983</v>
      </c>
      <c r="B139" s="175">
        <v>46097</v>
      </c>
      <c r="C139" s="171" t="s">
        <v>131</v>
      </c>
      <c r="D139" s="171" t="s">
        <v>132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2750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-1182.5</v>
      </c>
    </row>
    <row r="140" spans="1:16" ht="19.5" customHeight="1">
      <c r="A140" s="171" t="s">
        <v>2983</v>
      </c>
      <c r="B140" s="175">
        <v>46097</v>
      </c>
      <c r="C140" s="171" t="s">
        <v>2119</v>
      </c>
      <c r="D140" s="171" t="s">
        <v>116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2750</v>
      </c>
      <c r="J140" s="175">
        <v>46096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-25</v>
      </c>
    </row>
    <row r="141" spans="1:16" ht="19.5" customHeight="1">
      <c r="A141" s="171" t="s">
        <v>2459</v>
      </c>
      <c r="B141" s="175">
        <v>46097</v>
      </c>
      <c r="C141" s="171" t="s">
        <v>2119</v>
      </c>
      <c r="D141" s="171" t="s">
        <v>135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0</v>
      </c>
      <c r="J141" s="175">
        <v>46087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19.71</v>
      </c>
    </row>
    <row r="142" spans="1:16" ht="19.5" hidden="1" customHeight="1">
      <c r="A142" s="171" t="s">
        <v>2984</v>
      </c>
      <c r="B142" s="175">
        <v>46097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2700</v>
      </c>
      <c r="J142" s="175">
        <v>46088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-155.83000000000001</v>
      </c>
    </row>
    <row r="143" spans="1:16" ht="19.5" hidden="1" customHeight="1">
      <c r="A143" s="171" t="s">
        <v>2984</v>
      </c>
      <c r="B143" s="175">
        <v>46097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2700</v>
      </c>
      <c r="J143" s="175">
        <v>46088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940.95</v>
      </c>
    </row>
    <row r="144" spans="1:16" ht="19.5" hidden="1" customHeight="1">
      <c r="A144" s="171" t="s">
        <v>2984</v>
      </c>
      <c r="B144" s="175">
        <v>46097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2700</v>
      </c>
      <c r="J144" s="175">
        <v>46088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9.41</v>
      </c>
    </row>
    <row r="145" spans="1:16" ht="19.5" hidden="1" customHeight="1">
      <c r="A145" s="171" t="s">
        <v>2984</v>
      </c>
      <c r="B145" s="175">
        <v>46097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2700</v>
      </c>
      <c r="J145" s="175">
        <v>46088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1749.64</v>
      </c>
    </row>
    <row r="146" spans="1:16" ht="19.5" hidden="1" customHeight="1">
      <c r="A146" s="171" t="s">
        <v>2984</v>
      </c>
      <c r="B146" s="175">
        <v>46097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2700</v>
      </c>
      <c r="J146" s="175">
        <v>46088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-1161</v>
      </c>
    </row>
    <row r="147" spans="1:16" ht="19.5" customHeight="1">
      <c r="A147" s="171" t="s">
        <v>2984</v>
      </c>
      <c r="B147" s="175">
        <v>46097</v>
      </c>
      <c r="C147" s="171" t="s">
        <v>2119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2700</v>
      </c>
      <c r="J147" s="175">
        <v>46088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-25</v>
      </c>
    </row>
    <row r="148" spans="1:16" ht="19.5" customHeight="1">
      <c r="A148" s="171" t="s">
        <v>2983</v>
      </c>
      <c r="B148" s="175">
        <v>46097</v>
      </c>
      <c r="C148" s="171" t="s">
        <v>2119</v>
      </c>
      <c r="D148" s="171" t="s">
        <v>135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0</v>
      </c>
      <c r="J148" s="175">
        <v>46096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-21.41</v>
      </c>
    </row>
    <row r="149" spans="1:16" ht="19.5" hidden="1" customHeight="1">
      <c r="A149" s="171" t="s">
        <v>2985</v>
      </c>
      <c r="B149" s="175">
        <v>46097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46091</v>
      </c>
      <c r="K149" s="171" t="s">
        <v>113</v>
      </c>
      <c r="L149" s="171" t="s">
        <v>114</v>
      </c>
      <c r="M149" s="178">
        <v>0</v>
      </c>
      <c r="N149" s="176"/>
      <c r="O149" s="176">
        <v>43</v>
      </c>
      <c r="P149" s="179">
        <v>-46.77</v>
      </c>
    </row>
    <row r="150" spans="1:16" ht="19.5" customHeight="1">
      <c r="A150" s="171" t="s">
        <v>2985</v>
      </c>
      <c r="B150" s="175">
        <v>46097</v>
      </c>
      <c r="C150" s="171" t="s">
        <v>2119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46091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-17.91</v>
      </c>
    </row>
    <row r="151" spans="1:16" ht="19.5" hidden="1" customHeight="1">
      <c r="A151" s="171" t="s">
        <v>2985</v>
      </c>
      <c r="B151" s="175">
        <v>46097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46091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hidden="1" customHeight="1">
      <c r="A152" s="171" t="s">
        <v>2985</v>
      </c>
      <c r="B152" s="175">
        <v>46097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46091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2985</v>
      </c>
      <c r="B153" s="175">
        <v>46097</v>
      </c>
      <c r="C153" s="171" t="s">
        <v>2119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46091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2984</v>
      </c>
      <c r="B154" s="175">
        <v>46097</v>
      </c>
      <c r="C154" s="171" t="s">
        <v>2119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46088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-17.88</v>
      </c>
    </row>
    <row r="155" spans="1:16" ht="19.5" customHeight="1">
      <c r="A155" s="171" t="s">
        <v>2986</v>
      </c>
      <c r="B155" s="175">
        <v>46097</v>
      </c>
      <c r="C155" s="171" t="s">
        <v>2119</v>
      </c>
      <c r="D155" s="171" t="s">
        <v>135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46097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-9.7100000000000009</v>
      </c>
    </row>
    <row r="156" spans="1:16" ht="19.5" hidden="1" customHeight="1">
      <c r="A156" s="171" t="s">
        <v>2987</v>
      </c>
      <c r="B156" s="175">
        <v>46097</v>
      </c>
      <c r="C156" s="171" t="s">
        <v>110</v>
      </c>
      <c r="D156" s="171" t="s">
        <v>24</v>
      </c>
      <c r="E156" s="171" t="s">
        <v>42</v>
      </c>
      <c r="F156" s="171" t="s">
        <v>248</v>
      </c>
      <c r="G156" s="171" t="s">
        <v>112</v>
      </c>
      <c r="H156" s="176">
        <v>1</v>
      </c>
      <c r="I156" s="177">
        <v>0</v>
      </c>
      <c r="J156" s="175">
        <v>46093</v>
      </c>
      <c r="K156" s="171" t="s">
        <v>113</v>
      </c>
      <c r="L156" s="171" t="s">
        <v>114</v>
      </c>
      <c r="M156" s="178">
        <v>0</v>
      </c>
      <c r="N156" s="176"/>
      <c r="O156" s="176">
        <v>40</v>
      </c>
      <c r="P156" s="179">
        <v>-46.77</v>
      </c>
    </row>
    <row r="157" spans="1:16" ht="19.5" customHeight="1">
      <c r="A157" s="171" t="s">
        <v>2987</v>
      </c>
      <c r="B157" s="175">
        <v>46097</v>
      </c>
      <c r="C157" s="171" t="s">
        <v>2119</v>
      </c>
      <c r="D157" s="171" t="s">
        <v>116</v>
      </c>
      <c r="E157" s="171" t="s">
        <v>42</v>
      </c>
      <c r="F157" s="171" t="s">
        <v>248</v>
      </c>
      <c r="G157" s="171" t="s">
        <v>112</v>
      </c>
      <c r="H157" s="176">
        <v>1</v>
      </c>
      <c r="I157" s="177">
        <v>0</v>
      </c>
      <c r="J157" s="175">
        <v>46093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-15.79</v>
      </c>
    </row>
    <row r="158" spans="1:16" ht="19.5" hidden="1" customHeight="1">
      <c r="A158" s="171" t="s">
        <v>2987</v>
      </c>
      <c r="B158" s="175">
        <v>46097</v>
      </c>
      <c r="C158" s="171" t="s">
        <v>110</v>
      </c>
      <c r="D158" s="171" t="s">
        <v>117</v>
      </c>
      <c r="E158" s="171" t="s">
        <v>42</v>
      </c>
      <c r="F158" s="171" t="s">
        <v>248</v>
      </c>
      <c r="G158" s="171" t="s">
        <v>112</v>
      </c>
      <c r="H158" s="176">
        <v>1</v>
      </c>
      <c r="I158" s="177">
        <v>0</v>
      </c>
      <c r="J158" s="175">
        <v>46093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2987</v>
      </c>
      <c r="B159" s="175">
        <v>46097</v>
      </c>
      <c r="C159" s="171" t="s">
        <v>110</v>
      </c>
      <c r="D159" s="171" t="s">
        <v>118</v>
      </c>
      <c r="E159" s="171" t="s">
        <v>42</v>
      </c>
      <c r="F159" s="171" t="s">
        <v>248</v>
      </c>
      <c r="G159" s="171" t="s">
        <v>112</v>
      </c>
      <c r="H159" s="176">
        <v>1</v>
      </c>
      <c r="I159" s="177">
        <v>0</v>
      </c>
      <c r="J159" s="175">
        <v>46093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2987</v>
      </c>
      <c r="B160" s="175">
        <v>46097</v>
      </c>
      <c r="C160" s="171" t="s">
        <v>2119</v>
      </c>
      <c r="D160" s="171" t="s">
        <v>119</v>
      </c>
      <c r="E160" s="171" t="s">
        <v>42</v>
      </c>
      <c r="F160" s="171" t="s">
        <v>248</v>
      </c>
      <c r="G160" s="171" t="s">
        <v>112</v>
      </c>
      <c r="H160" s="176">
        <v>1</v>
      </c>
      <c r="I160" s="177">
        <v>0</v>
      </c>
      <c r="J160" s="175">
        <v>46093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2818</v>
      </c>
      <c r="B161" s="175">
        <v>46097</v>
      </c>
      <c r="C161" s="171" t="s">
        <v>308</v>
      </c>
      <c r="D161" s="171" t="s">
        <v>419</v>
      </c>
      <c r="E161" s="171" t="s">
        <v>71</v>
      </c>
      <c r="F161" s="171" t="s">
        <v>185</v>
      </c>
      <c r="G161" s="171" t="s">
        <v>177</v>
      </c>
      <c r="H161" s="176">
        <v>1</v>
      </c>
      <c r="I161" s="177">
        <v>-6500</v>
      </c>
      <c r="J161" s="175">
        <v>46091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-3319.22</v>
      </c>
    </row>
    <row r="162" spans="1:16" ht="19.5" hidden="1" customHeight="1">
      <c r="A162" s="171" t="s">
        <v>2818</v>
      </c>
      <c r="B162" s="175">
        <v>46097</v>
      </c>
      <c r="C162" s="171" t="s">
        <v>308</v>
      </c>
      <c r="D162" s="171" t="s">
        <v>129</v>
      </c>
      <c r="E162" s="171" t="s">
        <v>71</v>
      </c>
      <c r="F162" s="171" t="s">
        <v>185</v>
      </c>
      <c r="G162" s="171" t="s">
        <v>177</v>
      </c>
      <c r="H162" s="176">
        <v>1</v>
      </c>
      <c r="I162" s="177">
        <v>-6500</v>
      </c>
      <c r="J162" s="175">
        <v>46091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-33.19</v>
      </c>
    </row>
    <row r="163" spans="1:16" ht="19.5" hidden="1" customHeight="1">
      <c r="A163" s="171" t="s">
        <v>2818</v>
      </c>
      <c r="B163" s="175">
        <v>46097</v>
      </c>
      <c r="C163" s="171" t="s">
        <v>308</v>
      </c>
      <c r="D163" s="171" t="s">
        <v>130</v>
      </c>
      <c r="E163" s="171" t="s">
        <v>71</v>
      </c>
      <c r="F163" s="171" t="s">
        <v>185</v>
      </c>
      <c r="G163" s="171" t="s">
        <v>177</v>
      </c>
      <c r="H163" s="176">
        <v>1</v>
      </c>
      <c r="I163" s="177">
        <v>-6500</v>
      </c>
      <c r="J163" s="175">
        <v>46091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-3147.59</v>
      </c>
    </row>
    <row r="164" spans="1:16" ht="19.5" hidden="1" customHeight="1">
      <c r="A164" s="171" t="s">
        <v>2818</v>
      </c>
      <c r="B164" s="175">
        <v>46097</v>
      </c>
      <c r="C164" s="171" t="s">
        <v>131</v>
      </c>
      <c r="D164" s="171" t="s">
        <v>420</v>
      </c>
      <c r="E164" s="171" t="s">
        <v>71</v>
      </c>
      <c r="F164" s="171" t="s">
        <v>185</v>
      </c>
      <c r="G164" s="171" t="s">
        <v>177</v>
      </c>
      <c r="H164" s="176">
        <v>1</v>
      </c>
      <c r="I164" s="177">
        <v>-6500</v>
      </c>
      <c r="J164" s="175">
        <v>46091</v>
      </c>
      <c r="K164" s="171" t="s">
        <v>113</v>
      </c>
      <c r="L164" s="171" t="s">
        <v>114</v>
      </c>
      <c r="M164" s="178">
        <v>0.43</v>
      </c>
      <c r="N164" s="176"/>
      <c r="O164" s="176"/>
      <c r="P164" s="179">
        <v>2795</v>
      </c>
    </row>
    <row r="165" spans="1:16" ht="19.5" hidden="1" customHeight="1">
      <c r="A165" s="171" t="s">
        <v>2817</v>
      </c>
      <c r="B165" s="175">
        <v>46097</v>
      </c>
      <c r="C165" s="171" t="s">
        <v>308</v>
      </c>
      <c r="D165" s="171" t="s">
        <v>419</v>
      </c>
      <c r="E165" s="171" t="s">
        <v>77</v>
      </c>
      <c r="F165" s="171" t="s">
        <v>194</v>
      </c>
      <c r="G165" s="171" t="s">
        <v>177</v>
      </c>
      <c r="H165" s="176">
        <v>1</v>
      </c>
      <c r="I165" s="177">
        <v>-6500</v>
      </c>
      <c r="J165" s="175">
        <v>46091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-2348.1999999999998</v>
      </c>
    </row>
    <row r="166" spans="1:16" ht="19.5" hidden="1" customHeight="1">
      <c r="A166" s="171" t="s">
        <v>2817</v>
      </c>
      <c r="B166" s="175">
        <v>46097</v>
      </c>
      <c r="C166" s="171" t="s">
        <v>308</v>
      </c>
      <c r="D166" s="171" t="s">
        <v>129</v>
      </c>
      <c r="E166" s="171" t="s">
        <v>77</v>
      </c>
      <c r="F166" s="171" t="s">
        <v>194</v>
      </c>
      <c r="G166" s="171" t="s">
        <v>177</v>
      </c>
      <c r="H166" s="176">
        <v>1</v>
      </c>
      <c r="I166" s="177">
        <v>-6500</v>
      </c>
      <c r="J166" s="175">
        <v>46091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-23.48</v>
      </c>
    </row>
    <row r="167" spans="1:16" ht="19.5" hidden="1" customHeight="1">
      <c r="A167" s="171" t="s">
        <v>2817</v>
      </c>
      <c r="B167" s="175">
        <v>46097</v>
      </c>
      <c r="C167" s="171" t="s">
        <v>308</v>
      </c>
      <c r="D167" s="171" t="s">
        <v>130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-6500</v>
      </c>
      <c r="J167" s="175">
        <v>46091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-4128.32</v>
      </c>
    </row>
    <row r="168" spans="1:16" ht="19.5" hidden="1" customHeight="1">
      <c r="A168" s="171" t="s">
        <v>2817</v>
      </c>
      <c r="B168" s="175">
        <v>46097</v>
      </c>
      <c r="C168" s="171" t="s">
        <v>131</v>
      </c>
      <c r="D168" s="171" t="s">
        <v>420</v>
      </c>
      <c r="E168" s="171" t="s">
        <v>77</v>
      </c>
      <c r="F168" s="171" t="s">
        <v>194</v>
      </c>
      <c r="G168" s="171" t="s">
        <v>177</v>
      </c>
      <c r="H168" s="176">
        <v>1</v>
      </c>
      <c r="I168" s="177">
        <v>-6500</v>
      </c>
      <c r="J168" s="175">
        <v>46091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2795</v>
      </c>
    </row>
    <row r="169" spans="1:16" ht="19.5" hidden="1" customHeight="1">
      <c r="A169" s="171" t="s">
        <v>2988</v>
      </c>
      <c r="B169" s="175">
        <v>46097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46096</v>
      </c>
      <c r="K169" s="171" t="s">
        <v>113</v>
      </c>
      <c r="L169" s="171" t="s">
        <v>114</v>
      </c>
      <c r="M169" s="178">
        <v>0.43</v>
      </c>
      <c r="N169" s="176"/>
      <c r="O169" s="176">
        <v>39</v>
      </c>
      <c r="P169" s="179">
        <v>-135.22</v>
      </c>
    </row>
    <row r="170" spans="1:16" ht="19.5" hidden="1" customHeight="1">
      <c r="A170" s="171" t="s">
        <v>2988</v>
      </c>
      <c r="B170" s="175">
        <v>46097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46096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629.21</v>
      </c>
    </row>
    <row r="171" spans="1:16" ht="19.5" hidden="1" customHeight="1">
      <c r="A171" s="171" t="s">
        <v>2988</v>
      </c>
      <c r="B171" s="175">
        <v>46097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46096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6.29</v>
      </c>
    </row>
    <row r="172" spans="1:16" ht="19.5" hidden="1" customHeight="1">
      <c r="A172" s="171" t="s">
        <v>2988</v>
      </c>
      <c r="B172" s="175">
        <v>46097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2750</v>
      </c>
      <c r="J172" s="175">
        <v>46096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2114.5</v>
      </c>
    </row>
    <row r="173" spans="1:16" ht="19.5" hidden="1" customHeight="1">
      <c r="A173" s="171" t="s">
        <v>2988</v>
      </c>
      <c r="B173" s="175">
        <v>46097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46096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-1182.5</v>
      </c>
    </row>
    <row r="174" spans="1:16" ht="19.5" customHeight="1">
      <c r="A174" s="171" t="s">
        <v>2988</v>
      </c>
      <c r="B174" s="175">
        <v>46097</v>
      </c>
      <c r="C174" s="171" t="s">
        <v>2119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46096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-13.27</v>
      </c>
    </row>
    <row r="175" spans="1:16" ht="19.5" hidden="1" customHeight="1">
      <c r="A175" s="171" t="s">
        <v>2796</v>
      </c>
      <c r="B175" s="175">
        <v>46097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46091</v>
      </c>
      <c r="K175" s="171" t="s">
        <v>113</v>
      </c>
      <c r="L175" s="171" t="s">
        <v>114</v>
      </c>
      <c r="M175" s="178">
        <v>0</v>
      </c>
      <c r="N175" s="176"/>
      <c r="O175" s="176">
        <v>43</v>
      </c>
      <c r="P175" s="179">
        <v>-46.77</v>
      </c>
    </row>
    <row r="176" spans="1:16" ht="19.5" customHeight="1">
      <c r="A176" s="171" t="s">
        <v>2796</v>
      </c>
      <c r="B176" s="175">
        <v>46097</v>
      </c>
      <c r="C176" s="171" t="s">
        <v>2119</v>
      </c>
      <c r="D176" s="171" t="s">
        <v>116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46091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</v>
      </c>
    </row>
    <row r="177" spans="1:16" ht="19.5" hidden="1" customHeight="1">
      <c r="A177" s="171" t="s">
        <v>2553</v>
      </c>
      <c r="B177" s="175">
        <v>46097</v>
      </c>
      <c r="C177" s="171" t="s">
        <v>2119</v>
      </c>
      <c r="D177" s="171" t="s">
        <v>135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46091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44.62</v>
      </c>
    </row>
    <row r="178" spans="1:16" ht="19.5" hidden="1" customHeight="1">
      <c r="A178" s="171" t="s">
        <v>2553</v>
      </c>
      <c r="B178" s="175">
        <v>46097</v>
      </c>
      <c r="C178" s="171" t="s">
        <v>2119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46091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63.07</v>
      </c>
    </row>
    <row r="179" spans="1:16" ht="19.5" hidden="1" customHeight="1">
      <c r="A179" s="171" t="s">
        <v>2796</v>
      </c>
      <c r="B179" s="175">
        <v>46097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46091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hidden="1" customHeight="1">
      <c r="A180" s="171" t="s">
        <v>2796</v>
      </c>
      <c r="B180" s="175">
        <v>46097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46091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2796</v>
      </c>
      <c r="B181" s="175">
        <v>46097</v>
      </c>
      <c r="C181" s="171" t="s">
        <v>2119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46091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2988</v>
      </c>
      <c r="B182" s="175">
        <v>46097</v>
      </c>
      <c r="C182" s="171" t="s">
        <v>2119</v>
      </c>
      <c r="D182" s="171" t="s">
        <v>135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46096</v>
      </c>
      <c r="K182" s="171" t="s">
        <v>125</v>
      </c>
      <c r="L182" s="171" t="s">
        <v>125</v>
      </c>
      <c r="M182" s="178">
        <v>0</v>
      </c>
      <c r="N182" s="176"/>
      <c r="O182" s="176"/>
      <c r="P182" s="179">
        <v>-11.95</v>
      </c>
    </row>
    <row r="183" spans="1:16" ht="19.5" hidden="1" customHeight="1">
      <c r="A183" s="171" t="s">
        <v>2629</v>
      </c>
      <c r="B183" s="175">
        <v>46097</v>
      </c>
      <c r="C183" s="171" t="s">
        <v>110</v>
      </c>
      <c r="D183" s="171" t="s">
        <v>121</v>
      </c>
      <c r="E183" s="171" t="s">
        <v>41</v>
      </c>
      <c r="F183" s="171" t="s">
        <v>138</v>
      </c>
      <c r="G183" s="171" t="s">
        <v>112</v>
      </c>
      <c r="H183" s="176">
        <v>1</v>
      </c>
      <c r="I183" s="177">
        <v>0</v>
      </c>
      <c r="J183" s="175">
        <v>46086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2629</v>
      </c>
      <c r="B184" s="175">
        <v>46097</v>
      </c>
      <c r="C184" s="171" t="s">
        <v>110</v>
      </c>
      <c r="D184" s="171" t="s">
        <v>118</v>
      </c>
      <c r="E184" s="171" t="s">
        <v>41</v>
      </c>
      <c r="F184" s="171" t="s">
        <v>138</v>
      </c>
      <c r="G184" s="171" t="s">
        <v>112</v>
      </c>
      <c r="H184" s="176">
        <v>1</v>
      </c>
      <c r="I184" s="177">
        <v>0</v>
      </c>
      <c r="J184" s="175">
        <v>46086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-46.77</v>
      </c>
    </row>
    <row r="185" spans="1:16" ht="19.5" customHeight="1">
      <c r="A185" s="171" t="s">
        <v>2629</v>
      </c>
      <c r="B185" s="175">
        <v>46097</v>
      </c>
      <c r="C185" s="171" t="s">
        <v>2119</v>
      </c>
      <c r="D185" s="171" t="s">
        <v>119</v>
      </c>
      <c r="E185" s="171" t="s">
        <v>41</v>
      </c>
      <c r="F185" s="171" t="s">
        <v>138</v>
      </c>
      <c r="G185" s="171" t="s">
        <v>112</v>
      </c>
      <c r="H185" s="176">
        <v>1</v>
      </c>
      <c r="I185" s="177">
        <v>0</v>
      </c>
      <c r="J185" s="175">
        <v>46086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2989</v>
      </c>
      <c r="B186" s="175">
        <v>46097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46096</v>
      </c>
      <c r="K186" s="171" t="s">
        <v>113</v>
      </c>
      <c r="L186" s="171" t="s">
        <v>114</v>
      </c>
      <c r="M186" s="178">
        <v>0.43</v>
      </c>
      <c r="N186" s="176"/>
      <c r="O186" s="176">
        <v>39</v>
      </c>
      <c r="P186" s="179">
        <v>-135.22</v>
      </c>
    </row>
    <row r="187" spans="1:16" ht="19.5" hidden="1" customHeight="1">
      <c r="A187" s="171" t="s">
        <v>2989</v>
      </c>
      <c r="B187" s="175">
        <v>46097</v>
      </c>
      <c r="C187" s="171" t="s">
        <v>127</v>
      </c>
      <c r="D187" s="171" t="s">
        <v>128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46096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1224.76</v>
      </c>
    </row>
    <row r="188" spans="1:16" ht="19.5" hidden="1" customHeight="1">
      <c r="A188" s="171" t="s">
        <v>2989</v>
      </c>
      <c r="B188" s="175">
        <v>46097</v>
      </c>
      <c r="C188" s="171" t="s">
        <v>127</v>
      </c>
      <c r="D188" s="171" t="s">
        <v>129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46096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hidden="1" customHeight="1">
      <c r="A189" s="171" t="s">
        <v>2989</v>
      </c>
      <c r="B189" s="175">
        <v>46097</v>
      </c>
      <c r="C189" s="171" t="s">
        <v>127</v>
      </c>
      <c r="D189" s="171" t="s">
        <v>130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46096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1525.24</v>
      </c>
    </row>
    <row r="190" spans="1:16" ht="19.5" hidden="1" customHeight="1">
      <c r="A190" s="171" t="s">
        <v>2989</v>
      </c>
      <c r="B190" s="175">
        <v>46097</v>
      </c>
      <c r="C190" s="171" t="s">
        <v>131</v>
      </c>
      <c r="D190" s="171" t="s">
        <v>132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2750</v>
      </c>
      <c r="J190" s="175">
        <v>46096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-1182.5</v>
      </c>
    </row>
    <row r="191" spans="1:16" ht="19.5" customHeight="1">
      <c r="A191" s="171" t="s">
        <v>2989</v>
      </c>
      <c r="B191" s="175">
        <v>46097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2750</v>
      </c>
      <c r="J191" s="175">
        <v>46096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-13.56</v>
      </c>
    </row>
    <row r="192" spans="1:16" ht="19.5" customHeight="1">
      <c r="A192" s="171" t="s">
        <v>2990</v>
      </c>
      <c r="B192" s="175">
        <v>46097</v>
      </c>
      <c r="C192" s="171" t="s">
        <v>2119</v>
      </c>
      <c r="D192" s="171" t="s">
        <v>135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0</v>
      </c>
      <c r="J192" s="175">
        <v>46097</v>
      </c>
      <c r="K192" s="171" t="s">
        <v>125</v>
      </c>
      <c r="L192" s="171" t="s">
        <v>125</v>
      </c>
      <c r="M192" s="178">
        <v>0</v>
      </c>
      <c r="N192" s="176"/>
      <c r="O192" s="176"/>
      <c r="P192" s="179">
        <v>-8.3699999999999992</v>
      </c>
    </row>
    <row r="193" spans="1:16" ht="19.5" hidden="1" customHeight="1">
      <c r="A193" s="171" t="s">
        <v>2991</v>
      </c>
      <c r="B193" s="175">
        <v>46097</v>
      </c>
      <c r="C193" s="171" t="s">
        <v>110</v>
      </c>
      <c r="D193" s="171" t="s">
        <v>24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2500</v>
      </c>
      <c r="J193" s="175">
        <v>46095</v>
      </c>
      <c r="K193" s="171" t="s">
        <v>113</v>
      </c>
      <c r="L193" s="171" t="s">
        <v>114</v>
      </c>
      <c r="M193" s="178">
        <v>0.43</v>
      </c>
      <c r="N193" s="176"/>
      <c r="O193" s="176">
        <v>40</v>
      </c>
      <c r="P193" s="179">
        <v>-134.37</v>
      </c>
    </row>
    <row r="194" spans="1:16" ht="19.5" hidden="1" customHeight="1">
      <c r="A194" s="171" t="s">
        <v>2991</v>
      </c>
      <c r="B194" s="175">
        <v>46097</v>
      </c>
      <c r="C194" s="171" t="s">
        <v>127</v>
      </c>
      <c r="D194" s="171" t="s">
        <v>128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2500</v>
      </c>
      <c r="J194" s="175">
        <v>46095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767.48</v>
      </c>
    </row>
    <row r="195" spans="1:16" ht="19.5" hidden="1" customHeight="1">
      <c r="A195" s="171" t="s">
        <v>2991</v>
      </c>
      <c r="B195" s="175">
        <v>46097</v>
      </c>
      <c r="C195" s="171" t="s">
        <v>127</v>
      </c>
      <c r="D195" s="171" t="s">
        <v>129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2500</v>
      </c>
      <c r="J195" s="175">
        <v>46095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7.67</v>
      </c>
    </row>
    <row r="196" spans="1:16" ht="19.5" hidden="1" customHeight="1">
      <c r="A196" s="171" t="s">
        <v>2991</v>
      </c>
      <c r="B196" s="175">
        <v>46097</v>
      </c>
      <c r="C196" s="171" t="s">
        <v>127</v>
      </c>
      <c r="D196" s="171" t="s">
        <v>130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2500</v>
      </c>
      <c r="J196" s="175">
        <v>46095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1724.85</v>
      </c>
    </row>
    <row r="197" spans="1:16" ht="19.5" hidden="1" customHeight="1">
      <c r="A197" s="171" t="s">
        <v>2991</v>
      </c>
      <c r="B197" s="175">
        <v>46097</v>
      </c>
      <c r="C197" s="171" t="s">
        <v>131</v>
      </c>
      <c r="D197" s="171" t="s">
        <v>132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2500</v>
      </c>
      <c r="J197" s="175">
        <v>46095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-1075</v>
      </c>
    </row>
    <row r="198" spans="1:16" ht="19.5" customHeight="1">
      <c r="A198" s="171" t="s">
        <v>2991</v>
      </c>
      <c r="B198" s="175">
        <v>46097</v>
      </c>
      <c r="C198" s="171" t="s">
        <v>2119</v>
      </c>
      <c r="D198" s="171" t="s">
        <v>116</v>
      </c>
      <c r="E198" s="171" t="s">
        <v>44</v>
      </c>
      <c r="F198" s="171" t="s">
        <v>213</v>
      </c>
      <c r="G198" s="171" t="s">
        <v>214</v>
      </c>
      <c r="H198" s="176">
        <v>1</v>
      </c>
      <c r="I198" s="177">
        <v>2500</v>
      </c>
      <c r="J198" s="175">
        <v>46095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-12.47</v>
      </c>
    </row>
    <row r="199" spans="1:16" ht="19.5" hidden="1" customHeight="1">
      <c r="A199" s="171" t="s">
        <v>2992</v>
      </c>
      <c r="B199" s="175">
        <v>46097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2750</v>
      </c>
      <c r="J199" s="175">
        <v>46096</v>
      </c>
      <c r="K199" s="171" t="s">
        <v>113</v>
      </c>
      <c r="L199" s="171" t="s">
        <v>114</v>
      </c>
      <c r="M199" s="178">
        <v>0.43</v>
      </c>
      <c r="N199" s="176"/>
      <c r="O199" s="176">
        <v>39</v>
      </c>
      <c r="P199" s="179">
        <v>-135.22</v>
      </c>
    </row>
    <row r="200" spans="1:16" ht="19.5" hidden="1" customHeight="1">
      <c r="A200" s="171" t="s">
        <v>2992</v>
      </c>
      <c r="B200" s="175">
        <v>46097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2750</v>
      </c>
      <c r="J200" s="175">
        <v>46096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1311.13</v>
      </c>
    </row>
    <row r="201" spans="1:16" ht="19.5" hidden="1" customHeight="1">
      <c r="A201" s="171" t="s">
        <v>2992</v>
      </c>
      <c r="B201" s="175">
        <v>46097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2750</v>
      </c>
      <c r="J201" s="175">
        <v>46096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0</v>
      </c>
    </row>
    <row r="202" spans="1:16" ht="19.5" hidden="1" customHeight="1">
      <c r="A202" s="171" t="s">
        <v>2992</v>
      </c>
      <c r="B202" s="175">
        <v>46097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2750</v>
      </c>
      <c r="J202" s="175">
        <v>46096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1438.87</v>
      </c>
    </row>
    <row r="203" spans="1:16" ht="19.5" hidden="1" customHeight="1">
      <c r="A203" s="171" t="s">
        <v>2992</v>
      </c>
      <c r="B203" s="175">
        <v>46097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2750</v>
      </c>
      <c r="J203" s="175">
        <v>46096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-1182.5</v>
      </c>
    </row>
    <row r="204" spans="1:16" ht="19.5" customHeight="1">
      <c r="A204" s="171" t="s">
        <v>2992</v>
      </c>
      <c r="B204" s="175">
        <v>46097</v>
      </c>
      <c r="C204" s="171" t="s">
        <v>2119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2750</v>
      </c>
      <c r="J204" s="175">
        <v>46096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-12.93</v>
      </c>
    </row>
    <row r="205" spans="1:16" ht="19.5" hidden="1" customHeight="1">
      <c r="A205" s="171" t="s">
        <v>2993</v>
      </c>
      <c r="B205" s="175">
        <v>46097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2650</v>
      </c>
      <c r="J205" s="175">
        <v>46096</v>
      </c>
      <c r="K205" s="171" t="s">
        <v>113</v>
      </c>
      <c r="L205" s="171" t="s">
        <v>114</v>
      </c>
      <c r="M205" s="178">
        <v>0.43</v>
      </c>
      <c r="N205" s="176"/>
      <c r="O205" s="176">
        <v>39</v>
      </c>
      <c r="P205" s="179">
        <v>-132.82</v>
      </c>
    </row>
    <row r="206" spans="1:16" ht="19.5" hidden="1" customHeight="1">
      <c r="A206" s="171" t="s">
        <v>2993</v>
      </c>
      <c r="B206" s="175">
        <v>46097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2650</v>
      </c>
      <c r="J206" s="175">
        <v>46096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1205.32</v>
      </c>
    </row>
    <row r="207" spans="1:16" ht="19.5" hidden="1" customHeight="1">
      <c r="A207" s="171" t="s">
        <v>2993</v>
      </c>
      <c r="B207" s="175">
        <v>46097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2650</v>
      </c>
      <c r="J207" s="175">
        <v>46096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12.05</v>
      </c>
    </row>
    <row r="208" spans="1:16" ht="19.5" hidden="1" customHeight="1">
      <c r="A208" s="171" t="s">
        <v>2993</v>
      </c>
      <c r="B208" s="175">
        <v>46097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2650</v>
      </c>
      <c r="J208" s="175">
        <v>46096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1432.63</v>
      </c>
    </row>
    <row r="209" spans="1:16" ht="19.5" hidden="1" customHeight="1">
      <c r="A209" s="171" t="s">
        <v>2993</v>
      </c>
      <c r="B209" s="175">
        <v>46097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2650</v>
      </c>
      <c r="J209" s="175">
        <v>46096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-1139.5</v>
      </c>
    </row>
    <row r="210" spans="1:16" ht="19.5" customHeight="1">
      <c r="A210" s="171" t="s">
        <v>2993</v>
      </c>
      <c r="B210" s="175">
        <v>46097</v>
      </c>
      <c r="C210" s="171" t="s">
        <v>2119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2650</v>
      </c>
      <c r="J210" s="175">
        <v>46096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-11.95</v>
      </c>
    </row>
    <row r="211" spans="1:16" ht="19.5" customHeight="1">
      <c r="A211" s="171" t="s">
        <v>2991</v>
      </c>
      <c r="B211" s="175">
        <v>46097</v>
      </c>
      <c r="C211" s="171" t="s">
        <v>2119</v>
      </c>
      <c r="D211" s="171" t="s">
        <v>135</v>
      </c>
      <c r="E211" s="171" t="s">
        <v>44</v>
      </c>
      <c r="F211" s="171" t="s">
        <v>213</v>
      </c>
      <c r="G211" s="171" t="s">
        <v>214</v>
      </c>
      <c r="H211" s="176">
        <v>1</v>
      </c>
      <c r="I211" s="177">
        <v>0</v>
      </c>
      <c r="J211" s="175">
        <v>46095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2993</v>
      </c>
      <c r="B212" s="175">
        <v>46097</v>
      </c>
      <c r="C212" s="171" t="s">
        <v>2119</v>
      </c>
      <c r="D212" s="171" t="s">
        <v>135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46096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-22.9</v>
      </c>
    </row>
    <row r="213" spans="1:16" ht="19.5" hidden="1" customHeight="1">
      <c r="A213" s="171" t="s">
        <v>2994</v>
      </c>
      <c r="B213" s="175">
        <v>46097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2750</v>
      </c>
      <c r="J213" s="175">
        <v>46095</v>
      </c>
      <c r="K213" s="171" t="s">
        <v>113</v>
      </c>
      <c r="L213" s="171" t="s">
        <v>114</v>
      </c>
      <c r="M213" s="178">
        <v>0.43</v>
      </c>
      <c r="N213" s="176"/>
      <c r="O213" s="176">
        <v>40</v>
      </c>
      <c r="P213" s="179">
        <v>-140.75</v>
      </c>
    </row>
    <row r="214" spans="1:16" ht="19.5" hidden="1" customHeight="1">
      <c r="A214" s="171" t="s">
        <v>2994</v>
      </c>
      <c r="B214" s="175">
        <v>46097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2750</v>
      </c>
      <c r="J214" s="175">
        <v>46095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1080.95</v>
      </c>
    </row>
    <row r="215" spans="1:16" ht="19.5" hidden="1" customHeight="1">
      <c r="A215" s="171" t="s">
        <v>2994</v>
      </c>
      <c r="B215" s="175">
        <v>46097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2750</v>
      </c>
      <c r="J215" s="175">
        <v>46095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10.81</v>
      </c>
    </row>
    <row r="216" spans="1:16" ht="19.5" hidden="1" customHeight="1">
      <c r="A216" s="171" t="s">
        <v>2994</v>
      </c>
      <c r="B216" s="175">
        <v>46097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2750</v>
      </c>
      <c r="J216" s="175">
        <v>46095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1658.24</v>
      </c>
    </row>
    <row r="217" spans="1:16" ht="19.5" hidden="1" customHeight="1">
      <c r="A217" s="171" t="s">
        <v>2994</v>
      </c>
      <c r="B217" s="175">
        <v>46097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2750</v>
      </c>
      <c r="J217" s="175">
        <v>46095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-1182.5</v>
      </c>
    </row>
    <row r="218" spans="1:16" ht="19.5" customHeight="1">
      <c r="A218" s="171" t="s">
        <v>2994</v>
      </c>
      <c r="B218" s="175">
        <v>46097</v>
      </c>
      <c r="C218" s="171" t="s">
        <v>2119</v>
      </c>
      <c r="D218" s="171" t="s">
        <v>116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2750</v>
      </c>
      <c r="J218" s="175">
        <v>46095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-15.71</v>
      </c>
    </row>
    <row r="219" spans="1:16" ht="19.5" customHeight="1">
      <c r="A219" s="171" t="s">
        <v>2995</v>
      </c>
      <c r="B219" s="175">
        <v>46097</v>
      </c>
      <c r="C219" s="171" t="s">
        <v>2119</v>
      </c>
      <c r="D219" s="171" t="s">
        <v>135</v>
      </c>
      <c r="E219" s="171" t="s">
        <v>40</v>
      </c>
      <c r="F219" s="171" t="s">
        <v>149</v>
      </c>
      <c r="G219" s="171" t="s">
        <v>112</v>
      </c>
      <c r="H219" s="176">
        <v>1</v>
      </c>
      <c r="I219" s="177">
        <v>0</v>
      </c>
      <c r="J219" s="175">
        <v>46097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-14.44</v>
      </c>
    </row>
    <row r="220" spans="1:16" ht="19.5" hidden="1" customHeight="1">
      <c r="A220" s="171" t="s">
        <v>2996</v>
      </c>
      <c r="B220" s="175">
        <v>46097</v>
      </c>
      <c r="C220" s="171" t="s">
        <v>110</v>
      </c>
      <c r="D220" s="171" t="s">
        <v>24</v>
      </c>
      <c r="E220" s="171" t="s">
        <v>45</v>
      </c>
      <c r="F220" s="171" t="s">
        <v>162</v>
      </c>
      <c r="G220" s="171" t="s">
        <v>163</v>
      </c>
      <c r="H220" s="176">
        <v>1</v>
      </c>
      <c r="I220" s="177">
        <v>0</v>
      </c>
      <c r="J220" s="175">
        <v>46090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-46.77</v>
      </c>
    </row>
    <row r="221" spans="1:16" ht="19.5" customHeight="1">
      <c r="A221" s="171" t="s">
        <v>2996</v>
      </c>
      <c r="B221" s="175">
        <v>46097</v>
      </c>
      <c r="C221" s="171" t="s">
        <v>2119</v>
      </c>
      <c r="D221" s="171" t="s">
        <v>116</v>
      </c>
      <c r="E221" s="171" t="s">
        <v>45</v>
      </c>
      <c r="F221" s="171" t="s">
        <v>162</v>
      </c>
      <c r="G221" s="171" t="s">
        <v>163</v>
      </c>
      <c r="H221" s="176">
        <v>1</v>
      </c>
      <c r="I221" s="177">
        <v>0</v>
      </c>
      <c r="J221" s="175">
        <v>46090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-15.63</v>
      </c>
    </row>
    <row r="222" spans="1:16" ht="19.5" hidden="1" customHeight="1">
      <c r="A222" s="171" t="s">
        <v>2997</v>
      </c>
      <c r="B222" s="175">
        <v>46097</v>
      </c>
      <c r="C222" s="171" t="s">
        <v>110</v>
      </c>
      <c r="D222" s="171" t="s">
        <v>24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46096</v>
      </c>
      <c r="K222" s="171" t="s">
        <v>113</v>
      </c>
      <c r="L222" s="171" t="s">
        <v>114</v>
      </c>
      <c r="M222" s="178">
        <v>0.43</v>
      </c>
      <c r="N222" s="176"/>
      <c r="O222" s="176">
        <v>39</v>
      </c>
      <c r="P222" s="179">
        <v>-135.22</v>
      </c>
    </row>
    <row r="223" spans="1:16" ht="19.5" hidden="1" customHeight="1">
      <c r="A223" s="171" t="s">
        <v>2997</v>
      </c>
      <c r="B223" s="175">
        <v>46097</v>
      </c>
      <c r="C223" s="171" t="s">
        <v>127</v>
      </c>
      <c r="D223" s="171" t="s">
        <v>128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46096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531.39</v>
      </c>
    </row>
    <row r="224" spans="1:16" ht="19.5" hidden="1" customHeight="1">
      <c r="A224" s="171" t="s">
        <v>2997</v>
      </c>
      <c r="B224" s="175">
        <v>46097</v>
      </c>
      <c r="C224" s="171" t="s">
        <v>127</v>
      </c>
      <c r="D224" s="171" t="s">
        <v>129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46096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5.31</v>
      </c>
    </row>
    <row r="225" spans="1:16" ht="19.5" hidden="1" customHeight="1">
      <c r="A225" s="171" t="s">
        <v>2997</v>
      </c>
      <c r="B225" s="175">
        <v>46097</v>
      </c>
      <c r="C225" s="171" t="s">
        <v>127</v>
      </c>
      <c r="D225" s="171" t="s">
        <v>130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2750</v>
      </c>
      <c r="J225" s="175">
        <v>46096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2213.3000000000002</v>
      </c>
    </row>
    <row r="226" spans="1:16" ht="19.5" hidden="1" customHeight="1">
      <c r="A226" s="171" t="s">
        <v>2997</v>
      </c>
      <c r="B226" s="175">
        <v>46097</v>
      </c>
      <c r="C226" s="171" t="s">
        <v>131</v>
      </c>
      <c r="D226" s="171" t="s">
        <v>132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2750</v>
      </c>
      <c r="J226" s="175">
        <v>46096</v>
      </c>
      <c r="K226" s="171" t="s">
        <v>113</v>
      </c>
      <c r="L226" s="171" t="s">
        <v>114</v>
      </c>
      <c r="M226" s="178">
        <v>0.43</v>
      </c>
      <c r="N226" s="176"/>
      <c r="O226" s="176"/>
      <c r="P226" s="179">
        <v>-1182.5</v>
      </c>
    </row>
    <row r="227" spans="1:16" ht="19.5" customHeight="1">
      <c r="A227" s="171" t="s">
        <v>2997</v>
      </c>
      <c r="B227" s="175">
        <v>46097</v>
      </c>
      <c r="C227" s="171" t="s">
        <v>2119</v>
      </c>
      <c r="D227" s="171" t="s">
        <v>116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46096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-14.16</v>
      </c>
    </row>
    <row r="228" spans="1:16" ht="19.5" hidden="1" customHeight="1">
      <c r="A228" s="171" t="s">
        <v>2996</v>
      </c>
      <c r="B228" s="175">
        <v>46097</v>
      </c>
      <c r="C228" s="171" t="s">
        <v>110</v>
      </c>
      <c r="D228" s="171" t="s">
        <v>117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0</v>
      </c>
      <c r="J228" s="175">
        <v>46090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hidden="1" customHeight="1">
      <c r="A229" s="171" t="s">
        <v>2996</v>
      </c>
      <c r="B229" s="175">
        <v>46097</v>
      </c>
      <c r="C229" s="171" t="s">
        <v>110</v>
      </c>
      <c r="D229" s="171" t="s">
        <v>118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0</v>
      </c>
      <c r="J229" s="175">
        <v>46090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2996</v>
      </c>
      <c r="B230" s="175">
        <v>46097</v>
      </c>
      <c r="C230" s="171" t="s">
        <v>2119</v>
      </c>
      <c r="D230" s="171" t="s">
        <v>119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0</v>
      </c>
      <c r="J230" s="175">
        <v>46090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hidden="1" customHeight="1">
      <c r="A231" s="171" t="s">
        <v>2501</v>
      </c>
      <c r="B231" s="175">
        <v>46097</v>
      </c>
      <c r="C231" s="171" t="s">
        <v>308</v>
      </c>
      <c r="D231" s="171" t="s">
        <v>419</v>
      </c>
      <c r="E231" s="171" t="s">
        <v>69</v>
      </c>
      <c r="F231" s="171" t="s">
        <v>674</v>
      </c>
      <c r="G231" s="171" t="s">
        <v>177</v>
      </c>
      <c r="H231" s="176">
        <v>1</v>
      </c>
      <c r="I231" s="177">
        <v>-3855</v>
      </c>
      <c r="J231" s="175">
        <v>46084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-1350.48</v>
      </c>
    </row>
    <row r="232" spans="1:16" ht="19.5" hidden="1" customHeight="1">
      <c r="A232" s="171" t="s">
        <v>2501</v>
      </c>
      <c r="B232" s="175">
        <v>46097</v>
      </c>
      <c r="C232" s="171" t="s">
        <v>308</v>
      </c>
      <c r="D232" s="171" t="s">
        <v>129</v>
      </c>
      <c r="E232" s="171" t="s">
        <v>69</v>
      </c>
      <c r="F232" s="171" t="s">
        <v>674</v>
      </c>
      <c r="G232" s="171" t="s">
        <v>177</v>
      </c>
      <c r="H232" s="176">
        <v>1</v>
      </c>
      <c r="I232" s="177">
        <v>-3855</v>
      </c>
      <c r="J232" s="175">
        <v>46084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-13.5</v>
      </c>
    </row>
    <row r="233" spans="1:16" ht="19.5" hidden="1" customHeight="1">
      <c r="A233" s="171" t="s">
        <v>2501</v>
      </c>
      <c r="B233" s="175">
        <v>46097</v>
      </c>
      <c r="C233" s="171" t="s">
        <v>308</v>
      </c>
      <c r="D233" s="171" t="s">
        <v>130</v>
      </c>
      <c r="E233" s="171" t="s">
        <v>69</v>
      </c>
      <c r="F233" s="171" t="s">
        <v>674</v>
      </c>
      <c r="G233" s="171" t="s">
        <v>177</v>
      </c>
      <c r="H233" s="176">
        <v>1</v>
      </c>
      <c r="I233" s="177">
        <v>-3855</v>
      </c>
      <c r="J233" s="175">
        <v>46084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-2491.02</v>
      </c>
    </row>
    <row r="234" spans="1:16" ht="19.5" hidden="1" customHeight="1">
      <c r="A234" s="171" t="s">
        <v>2501</v>
      </c>
      <c r="B234" s="175">
        <v>46097</v>
      </c>
      <c r="C234" s="171" t="s">
        <v>131</v>
      </c>
      <c r="D234" s="171" t="s">
        <v>420</v>
      </c>
      <c r="E234" s="171" t="s">
        <v>69</v>
      </c>
      <c r="F234" s="171" t="s">
        <v>674</v>
      </c>
      <c r="G234" s="171" t="s">
        <v>177</v>
      </c>
      <c r="H234" s="176">
        <v>1</v>
      </c>
      <c r="I234" s="177">
        <v>-3855</v>
      </c>
      <c r="J234" s="175">
        <v>46084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1657.65</v>
      </c>
    </row>
    <row r="235" spans="1:16" ht="19.5" hidden="1" customHeight="1">
      <c r="A235" s="171" t="s">
        <v>2998</v>
      </c>
      <c r="B235" s="175">
        <v>46097</v>
      </c>
      <c r="C235" s="171" t="s">
        <v>110</v>
      </c>
      <c r="D235" s="171" t="s">
        <v>24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2750</v>
      </c>
      <c r="J235" s="175">
        <v>46096</v>
      </c>
      <c r="K235" s="171" t="s">
        <v>113</v>
      </c>
      <c r="L235" s="171" t="s">
        <v>114</v>
      </c>
      <c r="M235" s="178">
        <v>0.43</v>
      </c>
      <c r="N235" s="176"/>
      <c r="O235" s="176">
        <v>39</v>
      </c>
      <c r="P235" s="179">
        <v>-135.22</v>
      </c>
    </row>
    <row r="236" spans="1:16" ht="19.5" hidden="1" customHeight="1">
      <c r="A236" s="171" t="s">
        <v>2998</v>
      </c>
      <c r="B236" s="175">
        <v>46097</v>
      </c>
      <c r="C236" s="171" t="s">
        <v>127</v>
      </c>
      <c r="D236" s="171" t="s">
        <v>128</v>
      </c>
      <c r="E236" s="171" t="s">
        <v>39</v>
      </c>
      <c r="F236" s="171" t="s">
        <v>141</v>
      </c>
      <c r="G236" s="171" t="s">
        <v>112</v>
      </c>
      <c r="H236" s="176">
        <v>1</v>
      </c>
      <c r="I236" s="177">
        <v>2750</v>
      </c>
      <c r="J236" s="175">
        <v>46096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1312.74</v>
      </c>
    </row>
    <row r="237" spans="1:16" ht="19.5" hidden="1" customHeight="1">
      <c r="A237" s="171" t="s">
        <v>2998</v>
      </c>
      <c r="B237" s="175">
        <v>46097</v>
      </c>
      <c r="C237" s="171" t="s">
        <v>127</v>
      </c>
      <c r="D237" s="171" t="s">
        <v>129</v>
      </c>
      <c r="E237" s="171" t="s">
        <v>39</v>
      </c>
      <c r="F237" s="171" t="s">
        <v>141</v>
      </c>
      <c r="G237" s="171" t="s">
        <v>112</v>
      </c>
      <c r="H237" s="176">
        <v>1</v>
      </c>
      <c r="I237" s="177">
        <v>2750</v>
      </c>
      <c r="J237" s="175">
        <v>46096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13.13</v>
      </c>
    </row>
    <row r="238" spans="1:16" ht="19.5" hidden="1" customHeight="1">
      <c r="A238" s="171" t="s">
        <v>2998</v>
      </c>
      <c r="B238" s="175">
        <v>46097</v>
      </c>
      <c r="C238" s="171" t="s">
        <v>127</v>
      </c>
      <c r="D238" s="171" t="s">
        <v>130</v>
      </c>
      <c r="E238" s="171" t="s">
        <v>39</v>
      </c>
      <c r="F238" s="171" t="s">
        <v>141</v>
      </c>
      <c r="G238" s="171" t="s">
        <v>112</v>
      </c>
      <c r="H238" s="176">
        <v>1</v>
      </c>
      <c r="I238" s="177">
        <v>2750</v>
      </c>
      <c r="J238" s="175">
        <v>46096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1424.13</v>
      </c>
    </row>
    <row r="239" spans="1:16" ht="19.5" hidden="1" customHeight="1">
      <c r="A239" s="171" t="s">
        <v>2998</v>
      </c>
      <c r="B239" s="175">
        <v>46097</v>
      </c>
      <c r="C239" s="171" t="s">
        <v>131</v>
      </c>
      <c r="D239" s="171" t="s">
        <v>132</v>
      </c>
      <c r="E239" s="171" t="s">
        <v>39</v>
      </c>
      <c r="F239" s="171" t="s">
        <v>141</v>
      </c>
      <c r="G239" s="171" t="s">
        <v>112</v>
      </c>
      <c r="H239" s="176">
        <v>1</v>
      </c>
      <c r="I239" s="177">
        <v>2750</v>
      </c>
      <c r="J239" s="175">
        <v>46096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-1182.5</v>
      </c>
    </row>
    <row r="240" spans="1:16" ht="19.5" customHeight="1">
      <c r="A240" s="171" t="s">
        <v>2998</v>
      </c>
      <c r="B240" s="175">
        <v>46097</v>
      </c>
      <c r="C240" s="171" t="s">
        <v>2119</v>
      </c>
      <c r="D240" s="171" t="s">
        <v>116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2750</v>
      </c>
      <c r="J240" s="175">
        <v>46096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-17.05</v>
      </c>
    </row>
    <row r="241" spans="1:16" ht="19.5" hidden="1" customHeight="1">
      <c r="A241" s="171" t="s">
        <v>2217</v>
      </c>
      <c r="B241" s="175">
        <v>46097</v>
      </c>
      <c r="C241" s="171" t="s">
        <v>2119</v>
      </c>
      <c r="D241" s="171" t="s">
        <v>135</v>
      </c>
      <c r="E241" s="171" t="s">
        <v>69</v>
      </c>
      <c r="F241" s="171" t="s">
        <v>674</v>
      </c>
      <c r="G241" s="171" t="s">
        <v>177</v>
      </c>
      <c r="H241" s="176">
        <v>1</v>
      </c>
      <c r="I241" s="177">
        <v>0</v>
      </c>
      <c r="J241" s="175">
        <v>46084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25.66</v>
      </c>
    </row>
    <row r="242" spans="1:16" ht="19.5" hidden="1" customHeight="1">
      <c r="A242" s="171" t="s">
        <v>2999</v>
      </c>
      <c r="B242" s="175">
        <v>46097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46093</v>
      </c>
      <c r="K242" s="171" t="s">
        <v>113</v>
      </c>
      <c r="L242" s="171" t="s">
        <v>114</v>
      </c>
      <c r="M242" s="178">
        <v>0</v>
      </c>
      <c r="N242" s="176"/>
      <c r="O242" s="176">
        <v>40</v>
      </c>
      <c r="P242" s="179">
        <v>-46.77</v>
      </c>
    </row>
    <row r="243" spans="1:16" ht="19.5" customHeight="1">
      <c r="A243" s="171" t="s">
        <v>2999</v>
      </c>
      <c r="B243" s="175">
        <v>46097</v>
      </c>
      <c r="C243" s="171" t="s">
        <v>2119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46093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-11.82</v>
      </c>
    </row>
    <row r="244" spans="1:16" ht="19.5" hidden="1" customHeight="1">
      <c r="A244" s="171" t="s">
        <v>2999</v>
      </c>
      <c r="B244" s="175">
        <v>46097</v>
      </c>
      <c r="C244" s="171" t="s">
        <v>110</v>
      </c>
      <c r="D244" s="171" t="s">
        <v>117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46093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2999</v>
      </c>
      <c r="B245" s="175">
        <v>46097</v>
      </c>
      <c r="C245" s="171" t="s">
        <v>110</v>
      </c>
      <c r="D245" s="171" t="s">
        <v>118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46093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customHeight="1">
      <c r="A246" s="171" t="s">
        <v>2999</v>
      </c>
      <c r="B246" s="175">
        <v>46097</v>
      </c>
      <c r="C246" s="171" t="s">
        <v>2119</v>
      </c>
      <c r="D246" s="171" t="s">
        <v>119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46093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-15</v>
      </c>
    </row>
    <row r="247" spans="1:16" ht="19.5" customHeight="1">
      <c r="A247" s="171" t="s">
        <v>2998</v>
      </c>
      <c r="B247" s="175">
        <v>46097</v>
      </c>
      <c r="C247" s="171" t="s">
        <v>2119</v>
      </c>
      <c r="D247" s="171" t="s">
        <v>135</v>
      </c>
      <c r="E247" s="171" t="s">
        <v>39</v>
      </c>
      <c r="F247" s="171" t="s">
        <v>141</v>
      </c>
      <c r="G247" s="171" t="s">
        <v>112</v>
      </c>
      <c r="H247" s="176">
        <v>1</v>
      </c>
      <c r="I247" s="177">
        <v>0</v>
      </c>
      <c r="J247" s="175">
        <v>46096</v>
      </c>
      <c r="K247" s="171" t="s">
        <v>125</v>
      </c>
      <c r="L247" s="171" t="s">
        <v>125</v>
      </c>
      <c r="M247" s="178">
        <v>0</v>
      </c>
      <c r="N247" s="176"/>
      <c r="O247" s="176"/>
      <c r="P247" s="179">
        <v>-24.94</v>
      </c>
    </row>
    <row r="248" spans="1:16" ht="19.5" hidden="1" customHeight="1">
      <c r="A248" s="171" t="s">
        <v>3000</v>
      </c>
      <c r="B248" s="175">
        <v>46097</v>
      </c>
      <c r="C248" s="171" t="s">
        <v>110</v>
      </c>
      <c r="D248" s="171" t="s">
        <v>24</v>
      </c>
      <c r="E248" s="171" t="s">
        <v>40</v>
      </c>
      <c r="F248" s="171" t="s">
        <v>149</v>
      </c>
      <c r="G248" s="171" t="s">
        <v>112</v>
      </c>
      <c r="H248" s="176">
        <v>1</v>
      </c>
      <c r="I248" s="177">
        <v>2750</v>
      </c>
      <c r="J248" s="175">
        <v>46092</v>
      </c>
      <c r="K248" s="171" t="s">
        <v>113</v>
      </c>
      <c r="L248" s="171" t="s">
        <v>114</v>
      </c>
      <c r="M248" s="178">
        <v>0.43</v>
      </c>
      <c r="N248" s="176"/>
      <c r="O248" s="176">
        <v>42</v>
      </c>
      <c r="P248" s="179">
        <v>-151.81</v>
      </c>
    </row>
    <row r="249" spans="1:16" ht="19.5" hidden="1" customHeight="1">
      <c r="A249" s="171" t="s">
        <v>3000</v>
      </c>
      <c r="B249" s="175">
        <v>46097</v>
      </c>
      <c r="C249" s="171" t="s">
        <v>127</v>
      </c>
      <c r="D249" s="171" t="s">
        <v>128</v>
      </c>
      <c r="E249" s="171" t="s">
        <v>40</v>
      </c>
      <c r="F249" s="171" t="s">
        <v>149</v>
      </c>
      <c r="G249" s="171" t="s">
        <v>112</v>
      </c>
      <c r="H249" s="176">
        <v>1</v>
      </c>
      <c r="I249" s="177">
        <v>2750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1028.52</v>
      </c>
    </row>
    <row r="250" spans="1:16" ht="19.5" hidden="1" customHeight="1">
      <c r="A250" s="171" t="s">
        <v>3000</v>
      </c>
      <c r="B250" s="175">
        <v>46097</v>
      </c>
      <c r="C250" s="171" t="s">
        <v>127</v>
      </c>
      <c r="D250" s="171" t="s">
        <v>129</v>
      </c>
      <c r="E250" s="171" t="s">
        <v>40</v>
      </c>
      <c r="F250" s="171" t="s">
        <v>149</v>
      </c>
      <c r="G250" s="171" t="s">
        <v>112</v>
      </c>
      <c r="H250" s="176">
        <v>1</v>
      </c>
      <c r="I250" s="177">
        <v>2750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10.29</v>
      </c>
    </row>
    <row r="251" spans="1:16" ht="19.5" hidden="1" customHeight="1">
      <c r="A251" s="171" t="s">
        <v>3000</v>
      </c>
      <c r="B251" s="175">
        <v>46097</v>
      </c>
      <c r="C251" s="171" t="s">
        <v>127</v>
      </c>
      <c r="D251" s="171" t="s">
        <v>130</v>
      </c>
      <c r="E251" s="171" t="s">
        <v>40</v>
      </c>
      <c r="F251" s="171" t="s">
        <v>149</v>
      </c>
      <c r="G251" s="171" t="s">
        <v>112</v>
      </c>
      <c r="H251" s="176">
        <v>1</v>
      </c>
      <c r="I251" s="177">
        <v>2750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1711.19</v>
      </c>
    </row>
    <row r="252" spans="1:16" ht="19.5" hidden="1" customHeight="1">
      <c r="A252" s="171" t="s">
        <v>3000</v>
      </c>
      <c r="B252" s="175">
        <v>46097</v>
      </c>
      <c r="C252" s="171" t="s">
        <v>131</v>
      </c>
      <c r="D252" s="171" t="s">
        <v>132</v>
      </c>
      <c r="E252" s="171" t="s">
        <v>40</v>
      </c>
      <c r="F252" s="171" t="s">
        <v>149</v>
      </c>
      <c r="G252" s="171" t="s">
        <v>112</v>
      </c>
      <c r="H252" s="176">
        <v>1</v>
      </c>
      <c r="I252" s="177">
        <v>2750</v>
      </c>
      <c r="J252" s="175">
        <v>46092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-1182.5</v>
      </c>
    </row>
    <row r="253" spans="1:16" ht="19.5" customHeight="1">
      <c r="A253" s="171" t="s">
        <v>3000</v>
      </c>
      <c r="B253" s="175">
        <v>46097</v>
      </c>
      <c r="C253" s="171" t="s">
        <v>2119</v>
      </c>
      <c r="D253" s="171" t="s">
        <v>116</v>
      </c>
      <c r="E253" s="171" t="s">
        <v>40</v>
      </c>
      <c r="F253" s="171" t="s">
        <v>149</v>
      </c>
      <c r="G253" s="171" t="s">
        <v>112</v>
      </c>
      <c r="H253" s="176">
        <v>1</v>
      </c>
      <c r="I253" s="177">
        <v>2750</v>
      </c>
      <c r="J253" s="175">
        <v>46092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-10.81</v>
      </c>
    </row>
    <row r="254" spans="1:16" ht="19.5" hidden="1" customHeight="1">
      <c r="A254" s="171" t="s">
        <v>3001</v>
      </c>
      <c r="B254" s="175">
        <v>46097</v>
      </c>
      <c r="C254" s="171" t="s">
        <v>110</v>
      </c>
      <c r="D254" s="171" t="s">
        <v>24</v>
      </c>
      <c r="E254" s="171" t="s">
        <v>41</v>
      </c>
      <c r="F254" s="171" t="s">
        <v>138</v>
      </c>
      <c r="G254" s="171" t="s">
        <v>112</v>
      </c>
      <c r="H254" s="176">
        <v>1</v>
      </c>
      <c r="I254" s="177">
        <v>0</v>
      </c>
      <c r="J254" s="175">
        <v>46091</v>
      </c>
      <c r="K254" s="171" t="s">
        <v>113</v>
      </c>
      <c r="L254" s="171" t="s">
        <v>114</v>
      </c>
      <c r="M254" s="178">
        <v>0</v>
      </c>
      <c r="N254" s="176"/>
      <c r="O254" s="176">
        <v>43</v>
      </c>
      <c r="P254" s="179">
        <v>-46.77</v>
      </c>
    </row>
    <row r="255" spans="1:16" ht="19.5" customHeight="1">
      <c r="A255" s="171" t="s">
        <v>3001</v>
      </c>
      <c r="B255" s="175">
        <v>46097</v>
      </c>
      <c r="C255" s="171" t="s">
        <v>2119</v>
      </c>
      <c r="D255" s="171" t="s">
        <v>116</v>
      </c>
      <c r="E255" s="171" t="s">
        <v>41</v>
      </c>
      <c r="F255" s="171" t="s">
        <v>138</v>
      </c>
      <c r="G255" s="171" t="s">
        <v>112</v>
      </c>
      <c r="H255" s="176">
        <v>1</v>
      </c>
      <c r="I255" s="177">
        <v>0</v>
      </c>
      <c r="J255" s="175">
        <v>46091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-25</v>
      </c>
    </row>
    <row r="256" spans="1:16" ht="19.5" customHeight="1">
      <c r="A256" s="171" t="s">
        <v>2647</v>
      </c>
      <c r="B256" s="175">
        <v>46097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46093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18.86</v>
      </c>
    </row>
    <row r="257" spans="1:16" ht="19.5" hidden="1" customHeight="1">
      <c r="A257" s="171" t="s">
        <v>3001</v>
      </c>
      <c r="B257" s="175">
        <v>46097</v>
      </c>
      <c r="C257" s="171" t="s">
        <v>110</v>
      </c>
      <c r="D257" s="171" t="s">
        <v>117</v>
      </c>
      <c r="E257" s="171" t="s">
        <v>41</v>
      </c>
      <c r="F257" s="171" t="s">
        <v>138</v>
      </c>
      <c r="G257" s="171" t="s">
        <v>112</v>
      </c>
      <c r="H257" s="176">
        <v>1</v>
      </c>
      <c r="I257" s="177">
        <v>0</v>
      </c>
      <c r="J257" s="175">
        <v>46091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3001</v>
      </c>
      <c r="B258" s="175">
        <v>46097</v>
      </c>
      <c r="C258" s="171" t="s">
        <v>110</v>
      </c>
      <c r="D258" s="171" t="s">
        <v>118</v>
      </c>
      <c r="E258" s="171" t="s">
        <v>41</v>
      </c>
      <c r="F258" s="171" t="s">
        <v>138</v>
      </c>
      <c r="G258" s="171" t="s">
        <v>112</v>
      </c>
      <c r="H258" s="176">
        <v>1</v>
      </c>
      <c r="I258" s="177">
        <v>0</v>
      </c>
      <c r="J258" s="175">
        <v>46091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-46.77</v>
      </c>
    </row>
    <row r="259" spans="1:16" ht="19.5" hidden="1" customHeight="1">
      <c r="A259" s="171" t="s">
        <v>3002</v>
      </c>
      <c r="B259" s="175">
        <v>46097</v>
      </c>
      <c r="C259" s="171" t="s">
        <v>110</v>
      </c>
      <c r="D259" s="171" t="s">
        <v>24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46096</v>
      </c>
      <c r="K259" s="171" t="s">
        <v>113</v>
      </c>
      <c r="L259" s="171" t="s">
        <v>114</v>
      </c>
      <c r="M259" s="178">
        <v>0.43</v>
      </c>
      <c r="N259" s="176"/>
      <c r="O259" s="176">
        <v>39</v>
      </c>
      <c r="P259" s="179">
        <v>-135.22</v>
      </c>
    </row>
    <row r="260" spans="1:16" ht="19.5" hidden="1" customHeight="1">
      <c r="A260" s="171" t="s">
        <v>3002</v>
      </c>
      <c r="B260" s="175">
        <v>46097</v>
      </c>
      <c r="C260" s="171" t="s">
        <v>127</v>
      </c>
      <c r="D260" s="171" t="s">
        <v>128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46096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1222.43</v>
      </c>
    </row>
    <row r="261" spans="1:16" ht="19.5" hidden="1" customHeight="1">
      <c r="A261" s="171" t="s">
        <v>3002</v>
      </c>
      <c r="B261" s="175">
        <v>46097</v>
      </c>
      <c r="C261" s="171" t="s">
        <v>127</v>
      </c>
      <c r="D261" s="171" t="s">
        <v>129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46096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hidden="1" customHeight="1">
      <c r="A262" s="171" t="s">
        <v>3002</v>
      </c>
      <c r="B262" s="175">
        <v>46097</v>
      </c>
      <c r="C262" s="171" t="s">
        <v>127</v>
      </c>
      <c r="D262" s="171" t="s">
        <v>130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46096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1527.57</v>
      </c>
    </row>
    <row r="263" spans="1:16" ht="19.5" hidden="1" customHeight="1">
      <c r="A263" s="171" t="s">
        <v>3002</v>
      </c>
      <c r="B263" s="175">
        <v>46097</v>
      </c>
      <c r="C263" s="171" t="s">
        <v>131</v>
      </c>
      <c r="D263" s="171" t="s">
        <v>132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46096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-1182.5</v>
      </c>
    </row>
    <row r="264" spans="1:16" ht="19.5" customHeight="1">
      <c r="A264" s="171" t="s">
        <v>3002</v>
      </c>
      <c r="B264" s="175">
        <v>46097</v>
      </c>
      <c r="C264" s="171" t="s">
        <v>2119</v>
      </c>
      <c r="D264" s="171" t="s">
        <v>116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46096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-14.26</v>
      </c>
    </row>
    <row r="265" spans="1:16" ht="19.5" hidden="1" customHeight="1">
      <c r="A265" s="171" t="s">
        <v>2751</v>
      </c>
      <c r="B265" s="175">
        <v>46097</v>
      </c>
      <c r="C265" s="171" t="s">
        <v>308</v>
      </c>
      <c r="D265" s="171" t="s">
        <v>419</v>
      </c>
      <c r="E265" s="171" t="s">
        <v>61</v>
      </c>
      <c r="F265" s="171" t="s">
        <v>776</v>
      </c>
      <c r="G265" s="171" t="s">
        <v>177</v>
      </c>
      <c r="H265" s="176">
        <v>1</v>
      </c>
      <c r="I265" s="177">
        <v>-4000</v>
      </c>
      <c r="J265" s="175">
        <v>46093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-1577.94</v>
      </c>
    </row>
    <row r="266" spans="1:16" ht="19.5" hidden="1" customHeight="1">
      <c r="A266" s="171" t="s">
        <v>2751</v>
      </c>
      <c r="B266" s="175">
        <v>46097</v>
      </c>
      <c r="C266" s="171" t="s">
        <v>308</v>
      </c>
      <c r="D266" s="171" t="s">
        <v>129</v>
      </c>
      <c r="E266" s="171" t="s">
        <v>61</v>
      </c>
      <c r="F266" s="171" t="s">
        <v>776</v>
      </c>
      <c r="G266" s="171" t="s">
        <v>177</v>
      </c>
      <c r="H266" s="176">
        <v>1</v>
      </c>
      <c r="I266" s="177">
        <v>-4000</v>
      </c>
      <c r="J266" s="175">
        <v>46093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2751</v>
      </c>
      <c r="B267" s="175">
        <v>46097</v>
      </c>
      <c r="C267" s="171" t="s">
        <v>308</v>
      </c>
      <c r="D267" s="171" t="s">
        <v>130</v>
      </c>
      <c r="E267" s="171" t="s">
        <v>61</v>
      </c>
      <c r="F267" s="171" t="s">
        <v>776</v>
      </c>
      <c r="G267" s="171" t="s">
        <v>177</v>
      </c>
      <c r="H267" s="176">
        <v>1</v>
      </c>
      <c r="I267" s="177">
        <v>-4000</v>
      </c>
      <c r="J267" s="175">
        <v>46093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-2422.06</v>
      </c>
    </row>
    <row r="268" spans="1:16" ht="19.5" hidden="1" customHeight="1">
      <c r="A268" s="171" t="s">
        <v>2751</v>
      </c>
      <c r="B268" s="175">
        <v>46097</v>
      </c>
      <c r="C268" s="171" t="s">
        <v>131</v>
      </c>
      <c r="D268" s="171" t="s">
        <v>420</v>
      </c>
      <c r="E268" s="171" t="s">
        <v>61</v>
      </c>
      <c r="F268" s="171" t="s">
        <v>776</v>
      </c>
      <c r="G268" s="171" t="s">
        <v>177</v>
      </c>
      <c r="H268" s="176">
        <v>1</v>
      </c>
      <c r="I268" s="177">
        <v>-4000</v>
      </c>
      <c r="J268" s="175">
        <v>46093</v>
      </c>
      <c r="K268" s="171" t="s">
        <v>113</v>
      </c>
      <c r="L268" s="171" t="s">
        <v>114</v>
      </c>
      <c r="M268" s="178">
        <v>0.43</v>
      </c>
      <c r="N268" s="176"/>
      <c r="O268" s="176"/>
      <c r="P268" s="179">
        <v>1720</v>
      </c>
    </row>
    <row r="269" spans="1:16" ht="19.5" hidden="1" customHeight="1">
      <c r="A269" s="171" t="s">
        <v>3003</v>
      </c>
      <c r="B269" s="175">
        <v>46097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2750</v>
      </c>
      <c r="J269" s="175">
        <v>46095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-140.75</v>
      </c>
    </row>
    <row r="270" spans="1:16" ht="19.5" hidden="1" customHeight="1">
      <c r="A270" s="171" t="s">
        <v>3003</v>
      </c>
      <c r="B270" s="175">
        <v>46097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2750</v>
      </c>
      <c r="J270" s="175">
        <v>46095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1104.5999999999999</v>
      </c>
    </row>
    <row r="271" spans="1:16" ht="19.5" hidden="1" customHeight="1">
      <c r="A271" s="171" t="s">
        <v>3003</v>
      </c>
      <c r="B271" s="175">
        <v>46097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2750</v>
      </c>
      <c r="J271" s="175">
        <v>46095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11.05</v>
      </c>
    </row>
    <row r="272" spans="1:16" ht="19.5" hidden="1" customHeight="1">
      <c r="A272" s="171" t="s">
        <v>3003</v>
      </c>
      <c r="B272" s="175">
        <v>46097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2750</v>
      </c>
      <c r="J272" s="175">
        <v>46095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1634.35</v>
      </c>
    </row>
    <row r="273" spans="1:16" ht="19.5" hidden="1" customHeight="1">
      <c r="A273" s="171" t="s">
        <v>3003</v>
      </c>
      <c r="B273" s="175">
        <v>46097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2750</v>
      </c>
      <c r="J273" s="175">
        <v>46095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-1182.5</v>
      </c>
    </row>
    <row r="274" spans="1:16" ht="19.5" customHeight="1">
      <c r="A274" s="171" t="s">
        <v>3003</v>
      </c>
      <c r="B274" s="175">
        <v>46097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2750</v>
      </c>
      <c r="J274" s="175">
        <v>46095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-11.99</v>
      </c>
    </row>
    <row r="275" spans="1:16" ht="19.5" customHeight="1">
      <c r="A275" s="171" t="s">
        <v>3000</v>
      </c>
      <c r="B275" s="175">
        <v>46097</v>
      </c>
      <c r="C275" s="171" t="s">
        <v>2119</v>
      </c>
      <c r="D275" s="171" t="s">
        <v>135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46092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-19.54</v>
      </c>
    </row>
    <row r="276" spans="1:16" ht="19.5" hidden="1" customHeight="1">
      <c r="A276" s="171" t="s">
        <v>2750</v>
      </c>
      <c r="B276" s="175">
        <v>46097</v>
      </c>
      <c r="C276" s="171" t="s">
        <v>308</v>
      </c>
      <c r="D276" s="171" t="s">
        <v>419</v>
      </c>
      <c r="E276" s="171" t="s">
        <v>69</v>
      </c>
      <c r="F276" s="171" t="s">
        <v>674</v>
      </c>
      <c r="G276" s="171" t="s">
        <v>177</v>
      </c>
      <c r="H276" s="176">
        <v>1</v>
      </c>
      <c r="I276" s="177">
        <v>-4161</v>
      </c>
      <c r="J276" s="175">
        <v>46093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-1635</v>
      </c>
    </row>
    <row r="277" spans="1:16" ht="19.5" hidden="1" customHeight="1">
      <c r="A277" s="171" t="s">
        <v>2750</v>
      </c>
      <c r="B277" s="175">
        <v>46097</v>
      </c>
      <c r="C277" s="171" t="s">
        <v>308</v>
      </c>
      <c r="D277" s="171" t="s">
        <v>129</v>
      </c>
      <c r="E277" s="171" t="s">
        <v>69</v>
      </c>
      <c r="F277" s="171" t="s">
        <v>674</v>
      </c>
      <c r="G277" s="171" t="s">
        <v>177</v>
      </c>
      <c r="H277" s="176">
        <v>1</v>
      </c>
      <c r="I277" s="177">
        <v>-4161</v>
      </c>
      <c r="J277" s="175">
        <v>46093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0</v>
      </c>
    </row>
    <row r="278" spans="1:16" ht="19.5" hidden="1" customHeight="1">
      <c r="A278" s="171" t="s">
        <v>2750</v>
      </c>
      <c r="B278" s="175">
        <v>46097</v>
      </c>
      <c r="C278" s="171" t="s">
        <v>308</v>
      </c>
      <c r="D278" s="171" t="s">
        <v>130</v>
      </c>
      <c r="E278" s="171" t="s">
        <v>69</v>
      </c>
      <c r="F278" s="171" t="s">
        <v>674</v>
      </c>
      <c r="G278" s="171" t="s">
        <v>177</v>
      </c>
      <c r="H278" s="176">
        <v>1</v>
      </c>
      <c r="I278" s="177">
        <v>-4161</v>
      </c>
      <c r="J278" s="175">
        <v>46093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-2526</v>
      </c>
    </row>
    <row r="279" spans="1:16" ht="19.5" hidden="1" customHeight="1">
      <c r="A279" s="171" t="s">
        <v>2750</v>
      </c>
      <c r="B279" s="175">
        <v>46097</v>
      </c>
      <c r="C279" s="171" t="s">
        <v>131</v>
      </c>
      <c r="D279" s="171" t="s">
        <v>420</v>
      </c>
      <c r="E279" s="171" t="s">
        <v>69</v>
      </c>
      <c r="F279" s="171" t="s">
        <v>674</v>
      </c>
      <c r="G279" s="171" t="s">
        <v>177</v>
      </c>
      <c r="H279" s="176">
        <v>1</v>
      </c>
      <c r="I279" s="177">
        <v>-4161</v>
      </c>
      <c r="J279" s="175">
        <v>46093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1789.23</v>
      </c>
    </row>
    <row r="280" spans="1:16" ht="19.5" hidden="1" customHeight="1">
      <c r="A280" s="171" t="s">
        <v>3004</v>
      </c>
      <c r="B280" s="175">
        <v>46097</v>
      </c>
      <c r="C280" s="171" t="s">
        <v>110</v>
      </c>
      <c r="D280" s="171" t="s">
        <v>24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2750</v>
      </c>
      <c r="J280" s="175">
        <v>46095</v>
      </c>
      <c r="K280" s="171" t="s">
        <v>113</v>
      </c>
      <c r="L280" s="171" t="s">
        <v>114</v>
      </c>
      <c r="M280" s="178">
        <v>0.43</v>
      </c>
      <c r="N280" s="176"/>
      <c r="O280" s="176">
        <v>40</v>
      </c>
      <c r="P280" s="179">
        <v>-140.75</v>
      </c>
    </row>
    <row r="281" spans="1:16" ht="19.5" hidden="1" customHeight="1">
      <c r="A281" s="171" t="s">
        <v>3004</v>
      </c>
      <c r="B281" s="175">
        <v>46097</v>
      </c>
      <c r="C281" s="171" t="s">
        <v>127</v>
      </c>
      <c r="D281" s="171" t="s">
        <v>128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2750</v>
      </c>
      <c r="J281" s="175">
        <v>46095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1140.95</v>
      </c>
    </row>
    <row r="282" spans="1:16" ht="19.5" hidden="1" customHeight="1">
      <c r="A282" s="171" t="s">
        <v>3004</v>
      </c>
      <c r="B282" s="175">
        <v>46097</v>
      </c>
      <c r="C282" s="171" t="s">
        <v>127</v>
      </c>
      <c r="D282" s="171" t="s">
        <v>129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2750</v>
      </c>
      <c r="J282" s="175">
        <v>46095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11.41</v>
      </c>
    </row>
    <row r="283" spans="1:16" ht="19.5" hidden="1" customHeight="1">
      <c r="A283" s="171" t="s">
        <v>3004</v>
      </c>
      <c r="B283" s="175">
        <v>46097</v>
      </c>
      <c r="C283" s="171" t="s">
        <v>127</v>
      </c>
      <c r="D283" s="171" t="s">
        <v>130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2750</v>
      </c>
      <c r="J283" s="175">
        <v>46095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1597.64</v>
      </c>
    </row>
    <row r="284" spans="1:16" ht="19.5" hidden="1" customHeight="1">
      <c r="A284" s="171" t="s">
        <v>3004</v>
      </c>
      <c r="B284" s="175">
        <v>46097</v>
      </c>
      <c r="C284" s="171" t="s">
        <v>131</v>
      </c>
      <c r="D284" s="171" t="s">
        <v>132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2750</v>
      </c>
      <c r="J284" s="175">
        <v>46095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-1182.5</v>
      </c>
    </row>
    <row r="285" spans="1:16" ht="19.5" customHeight="1">
      <c r="A285" s="171" t="s">
        <v>3004</v>
      </c>
      <c r="B285" s="175">
        <v>46097</v>
      </c>
      <c r="C285" s="171" t="s">
        <v>2119</v>
      </c>
      <c r="D285" s="171" t="s">
        <v>116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2750</v>
      </c>
      <c r="J285" s="175">
        <v>46095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-16.68</v>
      </c>
    </row>
    <row r="286" spans="1:16" ht="19.5" customHeight="1">
      <c r="A286" s="171" t="s">
        <v>3003</v>
      </c>
      <c r="B286" s="175">
        <v>46097</v>
      </c>
      <c r="C286" s="171" t="s">
        <v>2119</v>
      </c>
      <c r="D286" s="171" t="s">
        <v>135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46095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-20.99</v>
      </c>
    </row>
    <row r="287" spans="1:16" ht="19.5" hidden="1" customHeight="1">
      <c r="A287" s="171" t="s">
        <v>2643</v>
      </c>
      <c r="B287" s="175">
        <v>46097</v>
      </c>
      <c r="C287" s="171" t="s">
        <v>2119</v>
      </c>
      <c r="D287" s="171" t="s">
        <v>135</v>
      </c>
      <c r="E287" s="171" t="s">
        <v>69</v>
      </c>
      <c r="F287" s="171" t="s">
        <v>674</v>
      </c>
      <c r="G287" s="171" t="s">
        <v>177</v>
      </c>
      <c r="H287" s="176">
        <v>1</v>
      </c>
      <c r="I287" s="177">
        <v>0</v>
      </c>
      <c r="J287" s="175">
        <v>46093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16.510000000000002</v>
      </c>
    </row>
    <row r="288" spans="1:16" ht="19.5" hidden="1" customHeight="1">
      <c r="A288" s="171" t="s">
        <v>2643</v>
      </c>
      <c r="B288" s="175">
        <v>46097</v>
      </c>
      <c r="C288" s="171" t="s">
        <v>2119</v>
      </c>
      <c r="D288" s="171" t="s">
        <v>135</v>
      </c>
      <c r="E288" s="171" t="s">
        <v>61</v>
      </c>
      <c r="F288" s="171" t="s">
        <v>776</v>
      </c>
      <c r="G288" s="171" t="s">
        <v>177</v>
      </c>
      <c r="H288" s="176">
        <v>1</v>
      </c>
      <c r="I288" s="177">
        <v>0</v>
      </c>
      <c r="J288" s="175">
        <v>46093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15.94</v>
      </c>
    </row>
    <row r="289" spans="1:16" ht="19.5" hidden="1" customHeight="1">
      <c r="A289" s="171" t="s">
        <v>2868</v>
      </c>
      <c r="B289" s="175">
        <v>46097</v>
      </c>
      <c r="C289" s="171" t="s">
        <v>308</v>
      </c>
      <c r="D289" s="171" t="s">
        <v>419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-2750</v>
      </c>
      <c r="J289" s="175">
        <v>46094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-1041.51</v>
      </c>
    </row>
    <row r="290" spans="1:16" ht="19.5" hidden="1" customHeight="1">
      <c r="A290" s="171" t="s">
        <v>2868</v>
      </c>
      <c r="B290" s="175">
        <v>46097</v>
      </c>
      <c r="C290" s="171" t="s">
        <v>308</v>
      </c>
      <c r="D290" s="171" t="s">
        <v>129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-2750</v>
      </c>
      <c r="J290" s="175">
        <v>46094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-10.42</v>
      </c>
    </row>
    <row r="291" spans="1:16" ht="19.5" hidden="1" customHeight="1">
      <c r="A291" s="171" t="s">
        <v>2868</v>
      </c>
      <c r="B291" s="175">
        <v>46097</v>
      </c>
      <c r="C291" s="171" t="s">
        <v>308</v>
      </c>
      <c r="D291" s="171" t="s">
        <v>130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-2750</v>
      </c>
      <c r="J291" s="175">
        <v>46094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-1698.07</v>
      </c>
    </row>
    <row r="292" spans="1:16" ht="19.5" hidden="1" customHeight="1">
      <c r="A292" s="171" t="s">
        <v>2868</v>
      </c>
      <c r="B292" s="175">
        <v>46097</v>
      </c>
      <c r="C292" s="171" t="s">
        <v>131</v>
      </c>
      <c r="D292" s="171" t="s">
        <v>420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-2750</v>
      </c>
      <c r="J292" s="175">
        <v>46094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1182.5</v>
      </c>
    </row>
    <row r="293" spans="1:16" ht="19.5" hidden="1" customHeight="1">
      <c r="A293" s="171" t="s">
        <v>3005</v>
      </c>
      <c r="B293" s="175">
        <v>46097</v>
      </c>
      <c r="C293" s="171" t="s">
        <v>110</v>
      </c>
      <c r="D293" s="171" t="s">
        <v>24</v>
      </c>
      <c r="E293" s="171" t="s">
        <v>63</v>
      </c>
      <c r="F293" s="171" t="s">
        <v>897</v>
      </c>
      <c r="G293" s="171" t="s">
        <v>177</v>
      </c>
      <c r="H293" s="176">
        <v>1</v>
      </c>
      <c r="I293" s="177">
        <v>3800</v>
      </c>
      <c r="J293" s="175">
        <v>46095</v>
      </c>
      <c r="K293" s="171" t="s">
        <v>113</v>
      </c>
      <c r="L293" s="171" t="s">
        <v>114</v>
      </c>
      <c r="M293" s="178">
        <v>0.43</v>
      </c>
      <c r="N293" s="176"/>
      <c r="O293" s="176">
        <v>40</v>
      </c>
      <c r="P293" s="179">
        <v>-182.88</v>
      </c>
    </row>
    <row r="294" spans="1:16" ht="19.5" hidden="1" customHeight="1">
      <c r="A294" s="171" t="s">
        <v>3005</v>
      </c>
      <c r="B294" s="175">
        <v>46097</v>
      </c>
      <c r="C294" s="171" t="s">
        <v>127</v>
      </c>
      <c r="D294" s="171" t="s">
        <v>128</v>
      </c>
      <c r="E294" s="171" t="s">
        <v>63</v>
      </c>
      <c r="F294" s="171" t="s">
        <v>897</v>
      </c>
      <c r="G294" s="171" t="s">
        <v>177</v>
      </c>
      <c r="H294" s="176">
        <v>1</v>
      </c>
      <c r="I294" s="177">
        <v>3800</v>
      </c>
      <c r="J294" s="175">
        <v>46095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1324.76</v>
      </c>
    </row>
    <row r="295" spans="1:16" ht="19.5" hidden="1" customHeight="1">
      <c r="A295" s="171" t="s">
        <v>3005</v>
      </c>
      <c r="B295" s="175">
        <v>46097</v>
      </c>
      <c r="C295" s="171" t="s">
        <v>127</v>
      </c>
      <c r="D295" s="171" t="s">
        <v>129</v>
      </c>
      <c r="E295" s="171" t="s">
        <v>63</v>
      </c>
      <c r="F295" s="171" t="s">
        <v>897</v>
      </c>
      <c r="G295" s="171" t="s">
        <v>177</v>
      </c>
      <c r="H295" s="176">
        <v>1</v>
      </c>
      <c r="I295" s="177">
        <v>3800</v>
      </c>
      <c r="J295" s="175">
        <v>46095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13.25</v>
      </c>
    </row>
    <row r="296" spans="1:16" ht="19.5" hidden="1" customHeight="1">
      <c r="A296" s="171" t="s">
        <v>3005</v>
      </c>
      <c r="B296" s="175">
        <v>46097</v>
      </c>
      <c r="C296" s="171" t="s">
        <v>127</v>
      </c>
      <c r="D296" s="171" t="s">
        <v>130</v>
      </c>
      <c r="E296" s="171" t="s">
        <v>63</v>
      </c>
      <c r="F296" s="171" t="s">
        <v>897</v>
      </c>
      <c r="G296" s="171" t="s">
        <v>177</v>
      </c>
      <c r="H296" s="176">
        <v>1</v>
      </c>
      <c r="I296" s="177">
        <v>3800</v>
      </c>
      <c r="J296" s="175">
        <v>46095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2461.9899999999998</v>
      </c>
    </row>
    <row r="297" spans="1:16" ht="19.5" hidden="1" customHeight="1">
      <c r="A297" s="171" t="s">
        <v>3005</v>
      </c>
      <c r="B297" s="175">
        <v>46097</v>
      </c>
      <c r="C297" s="171" t="s">
        <v>131</v>
      </c>
      <c r="D297" s="171" t="s">
        <v>132</v>
      </c>
      <c r="E297" s="171" t="s">
        <v>63</v>
      </c>
      <c r="F297" s="171" t="s">
        <v>897</v>
      </c>
      <c r="G297" s="171" t="s">
        <v>177</v>
      </c>
      <c r="H297" s="176">
        <v>1</v>
      </c>
      <c r="I297" s="177">
        <v>3800</v>
      </c>
      <c r="J297" s="175">
        <v>46095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-1634</v>
      </c>
    </row>
    <row r="298" spans="1:16" ht="19.5" hidden="1" customHeight="1">
      <c r="A298" s="171" t="s">
        <v>3005</v>
      </c>
      <c r="B298" s="175">
        <v>46097</v>
      </c>
      <c r="C298" s="171" t="s">
        <v>2119</v>
      </c>
      <c r="D298" s="171" t="s">
        <v>116</v>
      </c>
      <c r="E298" s="171" t="s">
        <v>63</v>
      </c>
      <c r="F298" s="171" t="s">
        <v>897</v>
      </c>
      <c r="G298" s="171" t="s">
        <v>177</v>
      </c>
      <c r="H298" s="176">
        <v>1</v>
      </c>
      <c r="I298" s="177">
        <v>3800</v>
      </c>
      <c r="J298" s="175">
        <v>46095</v>
      </c>
      <c r="K298" s="171" t="s">
        <v>113</v>
      </c>
      <c r="L298" s="171" t="s">
        <v>114</v>
      </c>
      <c r="M298" s="178">
        <v>0.43</v>
      </c>
      <c r="N298" s="176"/>
      <c r="O298" s="176"/>
      <c r="P298" s="179">
        <v>-14.35</v>
      </c>
    </row>
    <row r="299" spans="1:16" ht="19.5" customHeight="1">
      <c r="A299" s="171" t="s">
        <v>3006</v>
      </c>
      <c r="B299" s="175">
        <v>46097</v>
      </c>
      <c r="C299" s="171" t="s">
        <v>2119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46097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-23.22</v>
      </c>
    </row>
    <row r="300" spans="1:16" ht="19.5" customHeight="1">
      <c r="A300" s="171" t="s">
        <v>2868</v>
      </c>
      <c r="B300" s="175">
        <v>46097</v>
      </c>
      <c r="C300" s="171" t="s">
        <v>2119</v>
      </c>
      <c r="D300" s="171" t="s">
        <v>135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46094</v>
      </c>
      <c r="K300" s="171" t="s">
        <v>125</v>
      </c>
      <c r="L300" s="171" t="s">
        <v>125</v>
      </c>
      <c r="M300" s="178">
        <v>0</v>
      </c>
      <c r="N300" s="176"/>
      <c r="O300" s="176"/>
      <c r="P300" s="179">
        <v>19.79</v>
      </c>
    </row>
    <row r="301" spans="1:16" ht="19.5" customHeight="1">
      <c r="A301" s="171" t="s">
        <v>3007</v>
      </c>
      <c r="B301" s="175">
        <v>46097</v>
      </c>
      <c r="C301" s="171" t="s">
        <v>2119</v>
      </c>
      <c r="D301" s="171" t="s">
        <v>135</v>
      </c>
      <c r="E301" s="171" t="s">
        <v>47</v>
      </c>
      <c r="F301" s="171" t="s">
        <v>430</v>
      </c>
      <c r="G301" s="171" t="s">
        <v>112</v>
      </c>
      <c r="H301" s="176">
        <v>1</v>
      </c>
      <c r="I301" s="177">
        <v>0</v>
      </c>
      <c r="J301" s="175">
        <v>46097</v>
      </c>
      <c r="K301" s="171" t="s">
        <v>125</v>
      </c>
      <c r="L301" s="171" t="s">
        <v>125</v>
      </c>
      <c r="M301" s="178">
        <v>0</v>
      </c>
      <c r="N301" s="176"/>
      <c r="O301" s="176"/>
      <c r="P301" s="179">
        <v>-20.95</v>
      </c>
    </row>
    <row r="302" spans="1:16" ht="19.5" hidden="1" customHeight="1">
      <c r="A302" s="171" t="s">
        <v>3008</v>
      </c>
      <c r="B302" s="175">
        <v>46097</v>
      </c>
      <c r="C302" s="171" t="s">
        <v>110</v>
      </c>
      <c r="D302" s="171" t="s">
        <v>24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2750</v>
      </c>
      <c r="J302" s="175">
        <v>46096</v>
      </c>
      <c r="K302" s="171" t="s">
        <v>113</v>
      </c>
      <c r="L302" s="171" t="s">
        <v>114</v>
      </c>
      <c r="M302" s="178">
        <v>0.43</v>
      </c>
      <c r="N302" s="176"/>
      <c r="O302" s="176">
        <v>39</v>
      </c>
      <c r="P302" s="179">
        <v>-135.22</v>
      </c>
    </row>
    <row r="303" spans="1:16" ht="19.5" hidden="1" customHeight="1">
      <c r="A303" s="171" t="s">
        <v>3008</v>
      </c>
      <c r="B303" s="175">
        <v>46097</v>
      </c>
      <c r="C303" s="171" t="s">
        <v>127</v>
      </c>
      <c r="D303" s="171" t="s">
        <v>128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2750</v>
      </c>
      <c r="J303" s="175">
        <v>46096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1199.81</v>
      </c>
    </row>
    <row r="304" spans="1:16" ht="19.5" hidden="1" customHeight="1">
      <c r="A304" s="171" t="s">
        <v>3008</v>
      </c>
      <c r="B304" s="175">
        <v>46097</v>
      </c>
      <c r="C304" s="171" t="s">
        <v>127</v>
      </c>
      <c r="D304" s="171" t="s">
        <v>129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2750</v>
      </c>
      <c r="J304" s="175">
        <v>46096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12</v>
      </c>
    </row>
    <row r="305" spans="1:16" ht="19.5" hidden="1" customHeight="1">
      <c r="A305" s="171" t="s">
        <v>3008</v>
      </c>
      <c r="B305" s="175">
        <v>46097</v>
      </c>
      <c r="C305" s="171" t="s">
        <v>127</v>
      </c>
      <c r="D305" s="171" t="s">
        <v>130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2750</v>
      </c>
      <c r="J305" s="175">
        <v>46096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1538.19</v>
      </c>
    </row>
    <row r="306" spans="1:16" ht="19.5" hidden="1" customHeight="1">
      <c r="A306" s="171" t="s">
        <v>3008</v>
      </c>
      <c r="B306" s="175">
        <v>46097</v>
      </c>
      <c r="C306" s="171" t="s">
        <v>131</v>
      </c>
      <c r="D306" s="171" t="s">
        <v>132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2750</v>
      </c>
      <c r="J306" s="175">
        <v>46096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-1182.5</v>
      </c>
    </row>
    <row r="307" spans="1:16" ht="19.5" customHeight="1">
      <c r="A307" s="171" t="s">
        <v>3008</v>
      </c>
      <c r="B307" s="175">
        <v>46097</v>
      </c>
      <c r="C307" s="171" t="s">
        <v>2119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2750</v>
      </c>
      <c r="J307" s="175">
        <v>46096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-21.54</v>
      </c>
    </row>
    <row r="308" spans="1:16" ht="19.5" hidden="1" customHeight="1">
      <c r="A308" s="171" t="s">
        <v>3009</v>
      </c>
      <c r="B308" s="175">
        <v>46097</v>
      </c>
      <c r="C308" s="171" t="s">
        <v>110</v>
      </c>
      <c r="D308" s="171" t="s">
        <v>24</v>
      </c>
      <c r="E308" s="171" t="s">
        <v>40</v>
      </c>
      <c r="F308" s="171" t="s">
        <v>149</v>
      </c>
      <c r="G308" s="171" t="s">
        <v>112</v>
      </c>
      <c r="H308" s="176">
        <v>1</v>
      </c>
      <c r="I308" s="177">
        <v>2750</v>
      </c>
      <c r="J308" s="175">
        <v>46092</v>
      </c>
      <c r="K308" s="171" t="s">
        <v>113</v>
      </c>
      <c r="L308" s="171" t="s">
        <v>114</v>
      </c>
      <c r="M308" s="178">
        <v>0.43</v>
      </c>
      <c r="N308" s="176"/>
      <c r="O308" s="176">
        <v>42</v>
      </c>
      <c r="P308" s="179">
        <v>-151.81</v>
      </c>
    </row>
    <row r="309" spans="1:16" ht="19.5" hidden="1" customHeight="1">
      <c r="A309" s="171" t="s">
        <v>3009</v>
      </c>
      <c r="B309" s="175">
        <v>46097</v>
      </c>
      <c r="C309" s="171" t="s">
        <v>127</v>
      </c>
      <c r="D309" s="171" t="s">
        <v>128</v>
      </c>
      <c r="E309" s="171" t="s">
        <v>40</v>
      </c>
      <c r="F309" s="171" t="s">
        <v>149</v>
      </c>
      <c r="G309" s="171" t="s">
        <v>112</v>
      </c>
      <c r="H309" s="176">
        <v>1</v>
      </c>
      <c r="I309" s="177">
        <v>2750</v>
      </c>
      <c r="J309" s="175">
        <v>46092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958.1</v>
      </c>
    </row>
    <row r="310" spans="1:16" ht="19.5" hidden="1" customHeight="1">
      <c r="A310" s="171" t="s">
        <v>3009</v>
      </c>
      <c r="B310" s="175">
        <v>46097</v>
      </c>
      <c r="C310" s="171" t="s">
        <v>127</v>
      </c>
      <c r="D310" s="171" t="s">
        <v>129</v>
      </c>
      <c r="E310" s="171" t="s">
        <v>40</v>
      </c>
      <c r="F310" s="171" t="s">
        <v>149</v>
      </c>
      <c r="G310" s="171" t="s">
        <v>112</v>
      </c>
      <c r="H310" s="176">
        <v>1</v>
      </c>
      <c r="I310" s="177">
        <v>2750</v>
      </c>
      <c r="J310" s="175">
        <v>46092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9.58</v>
      </c>
    </row>
    <row r="311" spans="1:16" ht="19.5" hidden="1" customHeight="1">
      <c r="A311" s="171" t="s">
        <v>3009</v>
      </c>
      <c r="B311" s="175">
        <v>46097</v>
      </c>
      <c r="C311" s="171" t="s">
        <v>127</v>
      </c>
      <c r="D311" s="171" t="s">
        <v>130</v>
      </c>
      <c r="E311" s="171" t="s">
        <v>40</v>
      </c>
      <c r="F311" s="171" t="s">
        <v>149</v>
      </c>
      <c r="G311" s="171" t="s">
        <v>112</v>
      </c>
      <c r="H311" s="176">
        <v>1</v>
      </c>
      <c r="I311" s="177">
        <v>2750</v>
      </c>
      <c r="J311" s="175">
        <v>46092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1782.32</v>
      </c>
    </row>
    <row r="312" spans="1:16" ht="19.5" hidden="1" customHeight="1">
      <c r="A312" s="171" t="s">
        <v>3009</v>
      </c>
      <c r="B312" s="175">
        <v>46097</v>
      </c>
      <c r="C312" s="171" t="s">
        <v>131</v>
      </c>
      <c r="D312" s="171" t="s">
        <v>132</v>
      </c>
      <c r="E312" s="171" t="s">
        <v>40</v>
      </c>
      <c r="F312" s="171" t="s">
        <v>149</v>
      </c>
      <c r="G312" s="171" t="s">
        <v>112</v>
      </c>
      <c r="H312" s="176">
        <v>1</v>
      </c>
      <c r="I312" s="177">
        <v>2750</v>
      </c>
      <c r="J312" s="175">
        <v>46092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-1182.5</v>
      </c>
    </row>
    <row r="313" spans="1:16" ht="19.5" customHeight="1">
      <c r="A313" s="171" t="s">
        <v>3009</v>
      </c>
      <c r="B313" s="175">
        <v>46097</v>
      </c>
      <c r="C313" s="171" t="s">
        <v>2119</v>
      </c>
      <c r="D313" s="171" t="s">
        <v>116</v>
      </c>
      <c r="E313" s="171" t="s">
        <v>40</v>
      </c>
      <c r="F313" s="171" t="s">
        <v>149</v>
      </c>
      <c r="G313" s="171" t="s">
        <v>112</v>
      </c>
      <c r="H313" s="176">
        <v>1</v>
      </c>
      <c r="I313" s="177">
        <v>2750</v>
      </c>
      <c r="J313" s="175">
        <v>46092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-25</v>
      </c>
    </row>
    <row r="314" spans="1:16" ht="19.5" hidden="1" customHeight="1">
      <c r="A314" s="171" t="s">
        <v>3005</v>
      </c>
      <c r="B314" s="175">
        <v>46097</v>
      </c>
      <c r="C314" s="171" t="s">
        <v>2119</v>
      </c>
      <c r="D314" s="171" t="s">
        <v>135</v>
      </c>
      <c r="E314" s="171" t="s">
        <v>63</v>
      </c>
      <c r="F314" s="171" t="s">
        <v>897</v>
      </c>
      <c r="G314" s="171" t="s">
        <v>177</v>
      </c>
      <c r="H314" s="176">
        <v>1</v>
      </c>
      <c r="I314" s="177">
        <v>0</v>
      </c>
      <c r="J314" s="175">
        <v>46095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-25.17</v>
      </c>
    </row>
    <row r="315" spans="1:16" ht="19.5" hidden="1" customHeight="1">
      <c r="A315" s="171" t="s">
        <v>3010</v>
      </c>
      <c r="B315" s="175">
        <v>46097</v>
      </c>
      <c r="C315" s="171" t="s">
        <v>1315</v>
      </c>
      <c r="D315" s="171" t="s">
        <v>508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-5</v>
      </c>
    </row>
    <row r="316" spans="1:16" ht="19.5" customHeight="1">
      <c r="A316" s="171" t="s">
        <v>3010</v>
      </c>
      <c r="B316" s="175">
        <v>46097</v>
      </c>
      <c r="C316" s="171" t="s">
        <v>2119</v>
      </c>
      <c r="D316" s="171" t="s">
        <v>510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46094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-10</v>
      </c>
    </row>
    <row r="317" spans="1:16" ht="19.5" hidden="1" customHeight="1">
      <c r="A317" s="171" t="s">
        <v>3011</v>
      </c>
      <c r="B317" s="175">
        <v>46097</v>
      </c>
      <c r="C317" s="171" t="s">
        <v>110</v>
      </c>
      <c r="D317" s="171" t="s">
        <v>24</v>
      </c>
      <c r="E317" s="171" t="s">
        <v>61</v>
      </c>
      <c r="F317" s="171" t="s">
        <v>776</v>
      </c>
      <c r="G317" s="171" t="s">
        <v>177</v>
      </c>
      <c r="H317" s="176">
        <v>1</v>
      </c>
      <c r="I317" s="177">
        <v>4000</v>
      </c>
      <c r="J317" s="175">
        <v>46095</v>
      </c>
      <c r="K317" s="171" t="s">
        <v>113</v>
      </c>
      <c r="L317" s="171" t="s">
        <v>114</v>
      </c>
      <c r="M317" s="178">
        <v>0.43</v>
      </c>
      <c r="N317" s="176"/>
      <c r="O317" s="176">
        <v>40</v>
      </c>
      <c r="P317" s="179">
        <v>-187.98</v>
      </c>
    </row>
    <row r="318" spans="1:16" ht="19.5" hidden="1" customHeight="1">
      <c r="A318" s="171" t="s">
        <v>3011</v>
      </c>
      <c r="B318" s="175">
        <v>46097</v>
      </c>
      <c r="C318" s="171" t="s">
        <v>127</v>
      </c>
      <c r="D318" s="171" t="s">
        <v>128</v>
      </c>
      <c r="E318" s="171" t="s">
        <v>61</v>
      </c>
      <c r="F318" s="171" t="s">
        <v>776</v>
      </c>
      <c r="G318" s="171" t="s">
        <v>177</v>
      </c>
      <c r="H318" s="176">
        <v>1</v>
      </c>
      <c r="I318" s="177">
        <v>4000</v>
      </c>
      <c r="J318" s="175">
        <v>46095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1387.68</v>
      </c>
    </row>
    <row r="319" spans="1:16" ht="19.5" hidden="1" customHeight="1">
      <c r="A319" s="171" t="s">
        <v>3011</v>
      </c>
      <c r="B319" s="175">
        <v>46097</v>
      </c>
      <c r="C319" s="171" t="s">
        <v>127</v>
      </c>
      <c r="D319" s="171" t="s">
        <v>129</v>
      </c>
      <c r="E319" s="171" t="s">
        <v>61</v>
      </c>
      <c r="F319" s="171" t="s">
        <v>776</v>
      </c>
      <c r="G319" s="171" t="s">
        <v>177</v>
      </c>
      <c r="H319" s="176">
        <v>1</v>
      </c>
      <c r="I319" s="177">
        <v>4000</v>
      </c>
      <c r="J319" s="175">
        <v>46095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13.88</v>
      </c>
    </row>
    <row r="320" spans="1:16" ht="19.5" hidden="1" customHeight="1">
      <c r="A320" s="171" t="s">
        <v>3011</v>
      </c>
      <c r="B320" s="175">
        <v>46097</v>
      </c>
      <c r="C320" s="171" t="s">
        <v>127</v>
      </c>
      <c r="D320" s="171" t="s">
        <v>130</v>
      </c>
      <c r="E320" s="171" t="s">
        <v>61</v>
      </c>
      <c r="F320" s="171" t="s">
        <v>776</v>
      </c>
      <c r="G320" s="171" t="s">
        <v>177</v>
      </c>
      <c r="H320" s="176">
        <v>1</v>
      </c>
      <c r="I320" s="177">
        <v>4000</v>
      </c>
      <c r="J320" s="175">
        <v>46095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2598.44</v>
      </c>
    </row>
    <row r="321" spans="1:16" ht="19.5" hidden="1" customHeight="1">
      <c r="A321" s="171" t="s">
        <v>3011</v>
      </c>
      <c r="B321" s="175">
        <v>46097</v>
      </c>
      <c r="C321" s="171" t="s">
        <v>131</v>
      </c>
      <c r="D321" s="171" t="s">
        <v>132</v>
      </c>
      <c r="E321" s="171" t="s">
        <v>61</v>
      </c>
      <c r="F321" s="171" t="s">
        <v>776</v>
      </c>
      <c r="G321" s="171" t="s">
        <v>177</v>
      </c>
      <c r="H321" s="176">
        <v>1</v>
      </c>
      <c r="I321" s="177">
        <v>4000</v>
      </c>
      <c r="J321" s="175">
        <v>46095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-1720</v>
      </c>
    </row>
    <row r="322" spans="1:16" ht="19.5" hidden="1" customHeight="1">
      <c r="A322" s="171" t="s">
        <v>3011</v>
      </c>
      <c r="B322" s="175">
        <v>46097</v>
      </c>
      <c r="C322" s="171" t="s">
        <v>2119</v>
      </c>
      <c r="D322" s="171" t="s">
        <v>116</v>
      </c>
      <c r="E322" s="171" t="s">
        <v>61</v>
      </c>
      <c r="F322" s="171" t="s">
        <v>776</v>
      </c>
      <c r="G322" s="171" t="s">
        <v>177</v>
      </c>
      <c r="H322" s="176">
        <v>1</v>
      </c>
      <c r="I322" s="177">
        <v>4000</v>
      </c>
      <c r="J322" s="175">
        <v>46095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-14.43</v>
      </c>
    </row>
    <row r="323" spans="1:16" ht="19.5" hidden="1" customHeight="1">
      <c r="A323" s="171" t="s">
        <v>3012</v>
      </c>
      <c r="B323" s="175">
        <v>46097</v>
      </c>
      <c r="C323" s="171" t="s">
        <v>110</v>
      </c>
      <c r="D323" s="171" t="s">
        <v>24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46089</v>
      </c>
      <c r="K323" s="171" t="s">
        <v>113</v>
      </c>
      <c r="L323" s="171" t="s">
        <v>114</v>
      </c>
      <c r="M323" s="178">
        <v>0</v>
      </c>
      <c r="N323" s="176"/>
      <c r="O323" s="176">
        <v>43</v>
      </c>
      <c r="P323" s="179">
        <v>-46.77</v>
      </c>
    </row>
    <row r="324" spans="1:16" ht="19.5" customHeight="1">
      <c r="A324" s="171" t="s">
        <v>3012</v>
      </c>
      <c r="B324" s="175">
        <v>46097</v>
      </c>
      <c r="C324" s="171" t="s">
        <v>2119</v>
      </c>
      <c r="D324" s="171" t="s">
        <v>116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46089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-14.97</v>
      </c>
    </row>
    <row r="325" spans="1:16" ht="19.5" hidden="1" customHeight="1">
      <c r="A325" s="171" t="s">
        <v>3012</v>
      </c>
      <c r="B325" s="175">
        <v>46097</v>
      </c>
      <c r="C325" s="171" t="s">
        <v>110</v>
      </c>
      <c r="D325" s="171" t="s">
        <v>117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46089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hidden="1" customHeight="1">
      <c r="A326" s="171" t="s">
        <v>3012</v>
      </c>
      <c r="B326" s="175">
        <v>46097</v>
      </c>
      <c r="C326" s="171" t="s">
        <v>110</v>
      </c>
      <c r="D326" s="171" t="s">
        <v>118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46089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-46.77</v>
      </c>
    </row>
    <row r="327" spans="1:16" ht="19.5" customHeight="1">
      <c r="A327" s="171" t="s">
        <v>3012</v>
      </c>
      <c r="B327" s="175">
        <v>46097</v>
      </c>
      <c r="C327" s="171" t="s">
        <v>2119</v>
      </c>
      <c r="D327" s="171" t="s">
        <v>119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46089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3008</v>
      </c>
      <c r="B328" s="175">
        <v>46097</v>
      </c>
      <c r="C328" s="171" t="s">
        <v>2119</v>
      </c>
      <c r="D328" s="171" t="s">
        <v>135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46096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-22.8</v>
      </c>
    </row>
    <row r="329" spans="1:16" ht="19.5" customHeight="1">
      <c r="A329" s="171" t="s">
        <v>3009</v>
      </c>
      <c r="B329" s="175">
        <v>46097</v>
      </c>
      <c r="C329" s="171" t="s">
        <v>2119</v>
      </c>
      <c r="D329" s="171" t="s">
        <v>135</v>
      </c>
      <c r="E329" s="171" t="s">
        <v>40</v>
      </c>
      <c r="F329" s="171" t="s">
        <v>149</v>
      </c>
      <c r="G329" s="171" t="s">
        <v>112</v>
      </c>
      <c r="H329" s="176">
        <v>1</v>
      </c>
      <c r="I329" s="177">
        <v>0</v>
      </c>
      <c r="J329" s="175">
        <v>46092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-18.2</v>
      </c>
    </row>
    <row r="330" spans="1:16" ht="19.5" hidden="1" customHeight="1">
      <c r="A330" s="171" t="s">
        <v>3011</v>
      </c>
      <c r="B330" s="175">
        <v>46097</v>
      </c>
      <c r="C330" s="171" t="s">
        <v>2119</v>
      </c>
      <c r="D330" s="171" t="s">
        <v>135</v>
      </c>
      <c r="E330" s="171" t="s">
        <v>61</v>
      </c>
      <c r="F330" s="171" t="s">
        <v>776</v>
      </c>
      <c r="G330" s="171" t="s">
        <v>177</v>
      </c>
      <c r="H330" s="176">
        <v>1</v>
      </c>
      <c r="I330" s="177">
        <v>0</v>
      </c>
      <c r="J330" s="175">
        <v>46095</v>
      </c>
      <c r="K330" s="171" t="s">
        <v>125</v>
      </c>
      <c r="L330" s="171" t="s">
        <v>125</v>
      </c>
      <c r="M330" s="178">
        <v>0</v>
      </c>
      <c r="N330" s="176"/>
      <c r="O330" s="176"/>
      <c r="P330" s="179">
        <v>-26.37</v>
      </c>
    </row>
    <row r="331" spans="1:16" ht="19.5" hidden="1" customHeight="1">
      <c r="A331" s="171" t="s">
        <v>3013</v>
      </c>
      <c r="B331" s="175">
        <v>46097</v>
      </c>
      <c r="C331" s="171" t="s">
        <v>110</v>
      </c>
      <c r="D331" s="171" t="s">
        <v>24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2750</v>
      </c>
      <c r="J331" s="175">
        <v>46096</v>
      </c>
      <c r="K331" s="171" t="s">
        <v>113</v>
      </c>
      <c r="L331" s="171" t="s">
        <v>114</v>
      </c>
      <c r="M331" s="178">
        <v>0.43</v>
      </c>
      <c r="N331" s="176"/>
      <c r="O331" s="176">
        <v>39</v>
      </c>
      <c r="P331" s="179">
        <v>-135.22</v>
      </c>
    </row>
    <row r="332" spans="1:16" ht="19.5" hidden="1" customHeight="1">
      <c r="A332" s="171" t="s">
        <v>3013</v>
      </c>
      <c r="B332" s="175">
        <v>46097</v>
      </c>
      <c r="C332" s="171" t="s">
        <v>127</v>
      </c>
      <c r="D332" s="171" t="s">
        <v>128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2750</v>
      </c>
      <c r="J332" s="175">
        <v>46096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1115.6400000000001</v>
      </c>
    </row>
    <row r="333" spans="1:16" ht="19.5" hidden="1" customHeight="1">
      <c r="A333" s="171" t="s">
        <v>3013</v>
      </c>
      <c r="B333" s="175">
        <v>46097</v>
      </c>
      <c r="C333" s="171" t="s">
        <v>127</v>
      </c>
      <c r="D333" s="171" t="s">
        <v>129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2750</v>
      </c>
      <c r="J333" s="175">
        <v>46096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11.16</v>
      </c>
    </row>
    <row r="334" spans="1:16" ht="19.5" hidden="1" customHeight="1">
      <c r="A334" s="171" t="s">
        <v>3013</v>
      </c>
      <c r="B334" s="175">
        <v>46097</v>
      </c>
      <c r="C334" s="171" t="s">
        <v>127</v>
      </c>
      <c r="D334" s="171" t="s">
        <v>130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2750</v>
      </c>
      <c r="J334" s="175">
        <v>46096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1623.2</v>
      </c>
    </row>
    <row r="335" spans="1:16" ht="19.5" hidden="1" customHeight="1">
      <c r="A335" s="171" t="s">
        <v>3013</v>
      </c>
      <c r="B335" s="175">
        <v>46097</v>
      </c>
      <c r="C335" s="171" t="s">
        <v>131</v>
      </c>
      <c r="D335" s="171" t="s">
        <v>132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2750</v>
      </c>
      <c r="J335" s="175">
        <v>46096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-1182.5</v>
      </c>
    </row>
    <row r="336" spans="1:16" ht="19.5" customHeight="1">
      <c r="A336" s="171" t="s">
        <v>3013</v>
      </c>
      <c r="B336" s="175">
        <v>46097</v>
      </c>
      <c r="C336" s="171" t="s">
        <v>2119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2750</v>
      </c>
      <c r="J336" s="175">
        <v>46096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-13.93</v>
      </c>
    </row>
    <row r="337" spans="1:16" ht="19.5" hidden="1" customHeight="1">
      <c r="A337" s="171" t="s">
        <v>3014</v>
      </c>
      <c r="B337" s="175">
        <v>46097</v>
      </c>
      <c r="C337" s="171" t="s">
        <v>110</v>
      </c>
      <c r="D337" s="171" t="s">
        <v>24</v>
      </c>
      <c r="E337" s="171" t="s">
        <v>79</v>
      </c>
      <c r="F337" s="171" t="s">
        <v>441</v>
      </c>
      <c r="G337" s="171" t="s">
        <v>177</v>
      </c>
      <c r="H337" s="176">
        <v>1</v>
      </c>
      <c r="I337" s="177">
        <v>4500</v>
      </c>
      <c r="J337" s="175">
        <v>46094</v>
      </c>
      <c r="K337" s="171" t="s">
        <v>113</v>
      </c>
      <c r="L337" s="171" t="s">
        <v>114</v>
      </c>
      <c r="M337" s="178">
        <v>0.43</v>
      </c>
      <c r="N337" s="176"/>
      <c r="O337" s="176">
        <v>40</v>
      </c>
      <c r="P337" s="179">
        <v>-200.73</v>
      </c>
    </row>
    <row r="338" spans="1:16" ht="19.5" hidden="1" customHeight="1">
      <c r="A338" s="171" t="s">
        <v>3014</v>
      </c>
      <c r="B338" s="175">
        <v>46097</v>
      </c>
      <c r="C338" s="171" t="s">
        <v>127</v>
      </c>
      <c r="D338" s="171" t="s">
        <v>128</v>
      </c>
      <c r="E338" s="171" t="s">
        <v>79</v>
      </c>
      <c r="F338" s="171" t="s">
        <v>441</v>
      </c>
      <c r="G338" s="171" t="s">
        <v>177</v>
      </c>
      <c r="H338" s="176">
        <v>1</v>
      </c>
      <c r="I338" s="177">
        <v>4500</v>
      </c>
      <c r="J338" s="175">
        <v>46094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1568.57</v>
      </c>
    </row>
    <row r="339" spans="1:16" ht="19.5" hidden="1" customHeight="1">
      <c r="A339" s="171" t="s">
        <v>3014</v>
      </c>
      <c r="B339" s="175">
        <v>46097</v>
      </c>
      <c r="C339" s="171" t="s">
        <v>127</v>
      </c>
      <c r="D339" s="171" t="s">
        <v>129</v>
      </c>
      <c r="E339" s="171" t="s">
        <v>79</v>
      </c>
      <c r="F339" s="171" t="s">
        <v>441</v>
      </c>
      <c r="G339" s="171" t="s">
        <v>177</v>
      </c>
      <c r="H339" s="176">
        <v>1</v>
      </c>
      <c r="I339" s="177">
        <v>4500</v>
      </c>
      <c r="J339" s="175">
        <v>46094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15.69</v>
      </c>
    </row>
    <row r="340" spans="1:16" ht="19.5" hidden="1" customHeight="1">
      <c r="A340" s="171" t="s">
        <v>3014</v>
      </c>
      <c r="B340" s="175">
        <v>46097</v>
      </c>
      <c r="C340" s="171" t="s">
        <v>127</v>
      </c>
      <c r="D340" s="171" t="s">
        <v>130</v>
      </c>
      <c r="E340" s="171" t="s">
        <v>79</v>
      </c>
      <c r="F340" s="171" t="s">
        <v>441</v>
      </c>
      <c r="G340" s="171" t="s">
        <v>177</v>
      </c>
      <c r="H340" s="176">
        <v>1</v>
      </c>
      <c r="I340" s="177">
        <v>4500</v>
      </c>
      <c r="J340" s="175">
        <v>46094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2915.74</v>
      </c>
    </row>
    <row r="341" spans="1:16" ht="19.5" hidden="1" customHeight="1">
      <c r="A341" s="171" t="s">
        <v>3014</v>
      </c>
      <c r="B341" s="175">
        <v>46097</v>
      </c>
      <c r="C341" s="171" t="s">
        <v>131</v>
      </c>
      <c r="D341" s="171" t="s">
        <v>132</v>
      </c>
      <c r="E341" s="171" t="s">
        <v>79</v>
      </c>
      <c r="F341" s="171" t="s">
        <v>441</v>
      </c>
      <c r="G341" s="171" t="s">
        <v>177</v>
      </c>
      <c r="H341" s="176">
        <v>1</v>
      </c>
      <c r="I341" s="177">
        <v>4500</v>
      </c>
      <c r="J341" s="175">
        <v>46094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-1935</v>
      </c>
    </row>
    <row r="342" spans="1:16" ht="19.5" hidden="1" customHeight="1">
      <c r="A342" s="171" t="s">
        <v>3014</v>
      </c>
      <c r="B342" s="175">
        <v>46097</v>
      </c>
      <c r="C342" s="171" t="s">
        <v>2119</v>
      </c>
      <c r="D342" s="171" t="s">
        <v>116</v>
      </c>
      <c r="E342" s="171" t="s">
        <v>79</v>
      </c>
      <c r="F342" s="171" t="s">
        <v>441</v>
      </c>
      <c r="G342" s="171" t="s">
        <v>177</v>
      </c>
      <c r="H342" s="176">
        <v>1</v>
      </c>
      <c r="I342" s="177">
        <v>4500</v>
      </c>
      <c r="J342" s="175">
        <v>46094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-14.34</v>
      </c>
    </row>
    <row r="343" spans="1:16" ht="19.5" hidden="1" customHeight="1">
      <c r="A343" s="171" t="s">
        <v>3015</v>
      </c>
      <c r="B343" s="175">
        <v>46097</v>
      </c>
      <c r="C343" s="171" t="s">
        <v>2119</v>
      </c>
      <c r="D343" s="171" t="s">
        <v>135</v>
      </c>
      <c r="E343" s="171" t="s">
        <v>79</v>
      </c>
      <c r="F343" s="171" t="s">
        <v>441</v>
      </c>
      <c r="G343" s="171" t="s">
        <v>177</v>
      </c>
      <c r="H343" s="176">
        <v>1</v>
      </c>
      <c r="I343" s="177">
        <v>0</v>
      </c>
      <c r="J343" s="175">
        <v>46097</v>
      </c>
      <c r="K343" s="171" t="s">
        <v>125</v>
      </c>
      <c r="L343" s="171" t="s">
        <v>125</v>
      </c>
      <c r="M343" s="178">
        <v>0</v>
      </c>
      <c r="N343" s="176"/>
      <c r="O343" s="176"/>
      <c r="P343" s="179">
        <v>-11.81</v>
      </c>
    </row>
    <row r="344" spans="1:16" ht="19.5" hidden="1" customHeight="1">
      <c r="A344" s="171" t="s">
        <v>3016</v>
      </c>
      <c r="B344" s="175">
        <v>46097</v>
      </c>
      <c r="C344" s="171" t="s">
        <v>110</v>
      </c>
      <c r="D344" s="171" t="s">
        <v>24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46095</v>
      </c>
      <c r="K344" s="171" t="s">
        <v>113</v>
      </c>
      <c r="L344" s="171" t="s">
        <v>114</v>
      </c>
      <c r="M344" s="178">
        <v>0.43</v>
      </c>
      <c r="N344" s="176"/>
      <c r="O344" s="176">
        <v>40</v>
      </c>
      <c r="P344" s="179">
        <v>-140.75</v>
      </c>
    </row>
    <row r="345" spans="1:16" ht="19.5" hidden="1" customHeight="1">
      <c r="A345" s="171" t="s">
        <v>3016</v>
      </c>
      <c r="B345" s="175">
        <v>46097</v>
      </c>
      <c r="C345" s="171" t="s">
        <v>127</v>
      </c>
      <c r="D345" s="171" t="s">
        <v>128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46095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1200.95</v>
      </c>
    </row>
    <row r="346" spans="1:16" ht="19.5" hidden="1" customHeight="1">
      <c r="A346" s="171" t="s">
        <v>3016</v>
      </c>
      <c r="B346" s="175">
        <v>46097</v>
      </c>
      <c r="C346" s="171" t="s">
        <v>127</v>
      </c>
      <c r="D346" s="171" t="s">
        <v>129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2750</v>
      </c>
      <c r="J346" s="175">
        <v>46095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12.01</v>
      </c>
    </row>
    <row r="347" spans="1:16" ht="19.5" hidden="1" customHeight="1">
      <c r="A347" s="171" t="s">
        <v>3016</v>
      </c>
      <c r="B347" s="175">
        <v>46097</v>
      </c>
      <c r="C347" s="171" t="s">
        <v>127</v>
      </c>
      <c r="D347" s="171" t="s">
        <v>130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2750</v>
      </c>
      <c r="J347" s="175">
        <v>46095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1537.04</v>
      </c>
    </row>
    <row r="348" spans="1:16" ht="19.5" hidden="1" customHeight="1">
      <c r="A348" s="171" t="s">
        <v>3016</v>
      </c>
      <c r="B348" s="175">
        <v>46097</v>
      </c>
      <c r="C348" s="171" t="s">
        <v>131</v>
      </c>
      <c r="D348" s="171" t="s">
        <v>132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2750</v>
      </c>
      <c r="J348" s="175">
        <v>46095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-1182.5</v>
      </c>
    </row>
    <row r="349" spans="1:16" ht="19.5" customHeight="1">
      <c r="A349" s="171" t="s">
        <v>3016</v>
      </c>
      <c r="B349" s="175">
        <v>46097</v>
      </c>
      <c r="C349" s="171" t="s">
        <v>2119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2750</v>
      </c>
      <c r="J349" s="175">
        <v>46095</v>
      </c>
      <c r="K349" s="171" t="s">
        <v>113</v>
      </c>
      <c r="L349" s="171" t="s">
        <v>114</v>
      </c>
      <c r="M349" s="178">
        <v>0.43</v>
      </c>
      <c r="N349" s="176"/>
      <c r="O349" s="176"/>
      <c r="P349" s="179">
        <v>-12.26</v>
      </c>
    </row>
    <row r="350" spans="1:16" ht="19.5" hidden="1" customHeight="1">
      <c r="A350" s="171" t="s">
        <v>3014</v>
      </c>
      <c r="B350" s="175">
        <v>46097</v>
      </c>
      <c r="C350" s="171" t="s">
        <v>2119</v>
      </c>
      <c r="D350" s="171" t="s">
        <v>135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0</v>
      </c>
      <c r="J350" s="175">
        <v>46094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-29.8</v>
      </c>
    </row>
    <row r="351" spans="1:16" ht="19.5" hidden="1" customHeight="1">
      <c r="A351" s="171" t="s">
        <v>3017</v>
      </c>
      <c r="B351" s="175">
        <v>46097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46094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3017</v>
      </c>
      <c r="B352" s="175">
        <v>46097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46094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989.54</v>
      </c>
    </row>
    <row r="353" spans="1:16" ht="19.5" hidden="1" customHeight="1">
      <c r="A353" s="171" t="s">
        <v>3017</v>
      </c>
      <c r="B353" s="175">
        <v>46097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46094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9.9</v>
      </c>
    </row>
    <row r="354" spans="1:16" ht="19.5" hidden="1" customHeight="1">
      <c r="A354" s="171" t="s">
        <v>3017</v>
      </c>
      <c r="B354" s="175">
        <v>46097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46094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1750.56</v>
      </c>
    </row>
    <row r="355" spans="1:16" ht="19.5" hidden="1" customHeight="1">
      <c r="A355" s="171" t="s">
        <v>3017</v>
      </c>
      <c r="B355" s="175">
        <v>46097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46094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customHeight="1">
      <c r="A356" s="171" t="s">
        <v>3017</v>
      </c>
      <c r="B356" s="175">
        <v>46097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2750</v>
      </c>
      <c r="J356" s="175">
        <v>46094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-10.9</v>
      </c>
    </row>
    <row r="357" spans="1:16" ht="19.5" hidden="1" customHeight="1">
      <c r="A357" s="171" t="s">
        <v>3018</v>
      </c>
      <c r="B357" s="175">
        <v>46097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46092</v>
      </c>
      <c r="K357" s="171" t="s">
        <v>113</v>
      </c>
      <c r="L357" s="171" t="s">
        <v>114</v>
      </c>
      <c r="M357" s="178">
        <v>0</v>
      </c>
      <c r="N357" s="176"/>
      <c r="O357" s="176">
        <v>42</v>
      </c>
      <c r="P357" s="179">
        <v>-46.77</v>
      </c>
    </row>
    <row r="358" spans="1:16" ht="19.5" customHeight="1">
      <c r="A358" s="171" t="s">
        <v>3018</v>
      </c>
      <c r="B358" s="175">
        <v>46097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-16.89</v>
      </c>
    </row>
    <row r="359" spans="1:16" ht="19.5" hidden="1" customHeight="1">
      <c r="A359" s="171" t="s">
        <v>3018</v>
      </c>
      <c r="B359" s="175">
        <v>46097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46092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3018</v>
      </c>
      <c r="B360" s="175">
        <v>46097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46092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3018</v>
      </c>
      <c r="B361" s="175">
        <v>46097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46092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3016</v>
      </c>
      <c r="B362" s="175">
        <v>46097</v>
      </c>
      <c r="C362" s="171" t="s">
        <v>2119</v>
      </c>
      <c r="D362" s="171" t="s">
        <v>135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46095</v>
      </c>
      <c r="K362" s="171" t="s">
        <v>125</v>
      </c>
      <c r="L362" s="171" t="s">
        <v>125</v>
      </c>
      <c r="M362" s="178">
        <v>0</v>
      </c>
      <c r="N362" s="176"/>
      <c r="O362" s="176"/>
      <c r="P362" s="179">
        <v>-22.82</v>
      </c>
    </row>
    <row r="363" spans="1:16" ht="19.5" customHeight="1">
      <c r="A363" s="171" t="s">
        <v>3017</v>
      </c>
      <c r="B363" s="175">
        <v>46097</v>
      </c>
      <c r="C363" s="171" t="s">
        <v>2119</v>
      </c>
      <c r="D363" s="171" t="s">
        <v>135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125</v>
      </c>
      <c r="L363" s="171" t="s">
        <v>125</v>
      </c>
      <c r="M363" s="178">
        <v>0</v>
      </c>
      <c r="N363" s="176"/>
      <c r="O363" s="176"/>
      <c r="P363" s="179">
        <v>-18.8</v>
      </c>
    </row>
    <row r="364" spans="1:16" ht="19.5" customHeight="1">
      <c r="A364" s="171" t="s">
        <v>3019</v>
      </c>
      <c r="B364" s="175">
        <v>46097</v>
      </c>
      <c r="C364" s="171" t="s">
        <v>2119</v>
      </c>
      <c r="D364" s="171" t="s">
        <v>135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46097</v>
      </c>
      <c r="K364" s="171" t="s">
        <v>125</v>
      </c>
      <c r="L364" s="171" t="s">
        <v>125</v>
      </c>
      <c r="M364" s="178">
        <v>0</v>
      </c>
      <c r="N364" s="176"/>
      <c r="O364" s="176"/>
      <c r="P364" s="179">
        <v>-22.08</v>
      </c>
    </row>
    <row r="365" spans="1:16" ht="19.5" hidden="1" customHeight="1">
      <c r="A365" s="171" t="s">
        <v>3020</v>
      </c>
      <c r="B365" s="175">
        <v>46097</v>
      </c>
      <c r="C365" s="171" t="s">
        <v>110</v>
      </c>
      <c r="D365" s="171" t="s">
        <v>24</v>
      </c>
      <c r="E365" s="171" t="s">
        <v>41</v>
      </c>
      <c r="F365" s="171" t="s">
        <v>138</v>
      </c>
      <c r="G365" s="171" t="s">
        <v>112</v>
      </c>
      <c r="H365" s="176">
        <v>1</v>
      </c>
      <c r="I365" s="177">
        <v>2650</v>
      </c>
      <c r="J365" s="175">
        <v>46094</v>
      </c>
      <c r="K365" s="171" t="s">
        <v>113</v>
      </c>
      <c r="L365" s="171" t="s">
        <v>114</v>
      </c>
      <c r="M365" s="178">
        <v>0.43</v>
      </c>
      <c r="N365" s="176"/>
      <c r="O365" s="176">
        <v>40</v>
      </c>
      <c r="P365" s="179">
        <v>-138.19999999999999</v>
      </c>
    </row>
    <row r="366" spans="1:16" ht="19.5" hidden="1" customHeight="1">
      <c r="A366" s="171" t="s">
        <v>3020</v>
      </c>
      <c r="B366" s="175">
        <v>46097</v>
      </c>
      <c r="C366" s="171" t="s">
        <v>127</v>
      </c>
      <c r="D366" s="171" t="s">
        <v>128</v>
      </c>
      <c r="E366" s="171" t="s">
        <v>41</v>
      </c>
      <c r="F366" s="171" t="s">
        <v>138</v>
      </c>
      <c r="G366" s="171" t="s">
        <v>112</v>
      </c>
      <c r="H366" s="176">
        <v>1</v>
      </c>
      <c r="I366" s="177">
        <v>2650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1257.82</v>
      </c>
    </row>
    <row r="367" spans="1:16" ht="19.5" hidden="1" customHeight="1">
      <c r="A367" s="171" t="s">
        <v>3020</v>
      </c>
      <c r="B367" s="175">
        <v>46097</v>
      </c>
      <c r="C367" s="171" t="s">
        <v>127</v>
      </c>
      <c r="D367" s="171" t="s">
        <v>129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2650</v>
      </c>
      <c r="J367" s="175">
        <v>46094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12.58</v>
      </c>
    </row>
    <row r="368" spans="1:16" ht="19.5" hidden="1" customHeight="1">
      <c r="A368" s="171" t="s">
        <v>3020</v>
      </c>
      <c r="B368" s="175">
        <v>46097</v>
      </c>
      <c r="C368" s="171" t="s">
        <v>127</v>
      </c>
      <c r="D368" s="171" t="s">
        <v>130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2650</v>
      </c>
      <c r="J368" s="175">
        <v>46094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1379.6</v>
      </c>
    </row>
    <row r="369" spans="1:16" ht="19.5" hidden="1" customHeight="1">
      <c r="A369" s="171" t="s">
        <v>3020</v>
      </c>
      <c r="B369" s="175">
        <v>46097</v>
      </c>
      <c r="C369" s="171" t="s">
        <v>131</v>
      </c>
      <c r="D369" s="171" t="s">
        <v>132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2650</v>
      </c>
      <c r="J369" s="175">
        <v>46094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-1139.5</v>
      </c>
    </row>
    <row r="370" spans="1:16" ht="19.5" customHeight="1">
      <c r="A370" s="171" t="s">
        <v>3020</v>
      </c>
      <c r="B370" s="175">
        <v>46097</v>
      </c>
      <c r="C370" s="171" t="s">
        <v>2119</v>
      </c>
      <c r="D370" s="171" t="s">
        <v>116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2650</v>
      </c>
      <c r="J370" s="175">
        <v>46094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-13.07</v>
      </c>
    </row>
    <row r="371" spans="1:16" ht="19.5" customHeight="1">
      <c r="A371" s="171" t="s">
        <v>3020</v>
      </c>
      <c r="B371" s="175">
        <v>46097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-23.9</v>
      </c>
    </row>
    <row r="372" spans="1:16" ht="19.5" hidden="1" customHeight="1">
      <c r="A372" s="171" t="s">
        <v>3021</v>
      </c>
      <c r="B372" s="175">
        <v>46097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46093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-46.77</v>
      </c>
    </row>
    <row r="373" spans="1:16" ht="19.5" customHeight="1">
      <c r="A373" s="171" t="s">
        <v>3021</v>
      </c>
      <c r="B373" s="175">
        <v>46097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46093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-15.77</v>
      </c>
    </row>
    <row r="374" spans="1:16" ht="19.5" hidden="1" customHeight="1">
      <c r="A374" s="171" t="s">
        <v>3021</v>
      </c>
      <c r="B374" s="175">
        <v>46097</v>
      </c>
      <c r="C374" s="171" t="s">
        <v>110</v>
      </c>
      <c r="D374" s="171" t="s">
        <v>117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46093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3021</v>
      </c>
      <c r="B375" s="175">
        <v>46097</v>
      </c>
      <c r="C375" s="171" t="s">
        <v>110</v>
      </c>
      <c r="D375" s="171" t="s">
        <v>118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46093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-46.77</v>
      </c>
    </row>
    <row r="376" spans="1:16" ht="19.5" customHeight="1">
      <c r="A376" s="171" t="s">
        <v>3021</v>
      </c>
      <c r="B376" s="175">
        <v>46097</v>
      </c>
      <c r="C376" s="171" t="s">
        <v>2119</v>
      </c>
      <c r="D376" s="171" t="s">
        <v>119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46093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customHeight="1">
      <c r="A377" s="171" t="s">
        <v>3022</v>
      </c>
      <c r="B377" s="175">
        <v>46097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46097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-23.22</v>
      </c>
    </row>
    <row r="378" spans="1:16" ht="19.5" customHeight="1">
      <c r="A378" s="171" t="s">
        <v>3023</v>
      </c>
      <c r="B378" s="175">
        <v>46097</v>
      </c>
      <c r="C378" s="171" t="s">
        <v>2119</v>
      </c>
      <c r="D378" s="171" t="s">
        <v>135</v>
      </c>
      <c r="E378" s="171" t="s">
        <v>44</v>
      </c>
      <c r="F378" s="171" t="s">
        <v>213</v>
      </c>
      <c r="G378" s="171" t="s">
        <v>214</v>
      </c>
      <c r="H378" s="176">
        <v>1</v>
      </c>
      <c r="I378" s="177">
        <v>0</v>
      </c>
      <c r="J378" s="175">
        <v>46097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-4.3099999999999996</v>
      </c>
    </row>
    <row r="379" spans="1:16" ht="19.5" hidden="1" customHeight="1">
      <c r="A379" s="171" t="s">
        <v>3024</v>
      </c>
      <c r="B379" s="175">
        <v>46097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46088</v>
      </c>
      <c r="K379" s="171" t="s">
        <v>113</v>
      </c>
      <c r="L379" s="171" t="s">
        <v>114</v>
      </c>
      <c r="M379" s="178">
        <v>0</v>
      </c>
      <c r="N379" s="176"/>
      <c r="O379" s="176">
        <v>43</v>
      </c>
      <c r="P379" s="179">
        <v>-46.77</v>
      </c>
    </row>
    <row r="380" spans="1:16" ht="19.5" hidden="1" customHeight="1">
      <c r="A380" s="171" t="s">
        <v>3024</v>
      </c>
      <c r="B380" s="175">
        <v>46097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46088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3024</v>
      </c>
      <c r="B381" s="175">
        <v>46097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46088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3024</v>
      </c>
      <c r="B382" s="175">
        <v>46097</v>
      </c>
      <c r="C382" s="171" t="s">
        <v>2119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46088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3025</v>
      </c>
      <c r="B383" s="175">
        <v>46097</v>
      </c>
      <c r="C383" s="171" t="s">
        <v>110</v>
      </c>
      <c r="D383" s="171" t="s">
        <v>24</v>
      </c>
      <c r="E383" s="171" t="s">
        <v>45</v>
      </c>
      <c r="F383" s="171" t="s">
        <v>162</v>
      </c>
      <c r="G383" s="171" t="s">
        <v>163</v>
      </c>
      <c r="H383" s="176">
        <v>1</v>
      </c>
      <c r="I383" s="177">
        <v>0</v>
      </c>
      <c r="J383" s="175">
        <v>46091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customHeight="1">
      <c r="A384" s="171" t="s">
        <v>3025</v>
      </c>
      <c r="B384" s="175">
        <v>46097</v>
      </c>
      <c r="C384" s="171" t="s">
        <v>2119</v>
      </c>
      <c r="D384" s="171" t="s">
        <v>116</v>
      </c>
      <c r="E384" s="171" t="s">
        <v>45</v>
      </c>
      <c r="F384" s="171" t="s">
        <v>162</v>
      </c>
      <c r="G384" s="171" t="s">
        <v>163</v>
      </c>
      <c r="H384" s="176">
        <v>1</v>
      </c>
      <c r="I384" s="177">
        <v>0</v>
      </c>
      <c r="J384" s="175">
        <v>46091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-17.440000000000001</v>
      </c>
    </row>
    <row r="385" spans="1:16" ht="19.5" hidden="1" customHeight="1">
      <c r="A385" s="171" t="s">
        <v>3025</v>
      </c>
      <c r="B385" s="175">
        <v>46097</v>
      </c>
      <c r="C385" s="171" t="s">
        <v>110</v>
      </c>
      <c r="D385" s="171" t="s">
        <v>117</v>
      </c>
      <c r="E385" s="171" t="s">
        <v>45</v>
      </c>
      <c r="F385" s="171" t="s">
        <v>162</v>
      </c>
      <c r="G385" s="171" t="s">
        <v>163</v>
      </c>
      <c r="H385" s="176">
        <v>1</v>
      </c>
      <c r="I385" s="177">
        <v>0</v>
      </c>
      <c r="J385" s="175">
        <v>46091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hidden="1" customHeight="1">
      <c r="A386" s="171" t="s">
        <v>3025</v>
      </c>
      <c r="B386" s="175">
        <v>46097</v>
      </c>
      <c r="C386" s="171" t="s">
        <v>110</v>
      </c>
      <c r="D386" s="171" t="s">
        <v>118</v>
      </c>
      <c r="E386" s="171" t="s">
        <v>45</v>
      </c>
      <c r="F386" s="171" t="s">
        <v>162</v>
      </c>
      <c r="G386" s="171" t="s">
        <v>163</v>
      </c>
      <c r="H386" s="176">
        <v>1</v>
      </c>
      <c r="I386" s="177">
        <v>0</v>
      </c>
      <c r="J386" s="175">
        <v>46091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3025</v>
      </c>
      <c r="B387" s="175">
        <v>46097</v>
      </c>
      <c r="C387" s="171" t="s">
        <v>2119</v>
      </c>
      <c r="D387" s="171" t="s">
        <v>119</v>
      </c>
      <c r="E387" s="171" t="s">
        <v>45</v>
      </c>
      <c r="F387" s="171" t="s">
        <v>162</v>
      </c>
      <c r="G387" s="171" t="s">
        <v>163</v>
      </c>
      <c r="H387" s="176">
        <v>1</v>
      </c>
      <c r="I387" s="177">
        <v>0</v>
      </c>
      <c r="J387" s="175">
        <v>46091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3026</v>
      </c>
      <c r="B388" s="175">
        <v>46097</v>
      </c>
      <c r="C388" s="171" t="s">
        <v>2119</v>
      </c>
      <c r="D388" s="171" t="s">
        <v>135</v>
      </c>
      <c r="E388" s="171" t="s">
        <v>44</v>
      </c>
      <c r="F388" s="171" t="s">
        <v>213</v>
      </c>
      <c r="G388" s="171" t="s">
        <v>214</v>
      </c>
      <c r="H388" s="176">
        <v>1</v>
      </c>
      <c r="I388" s="177">
        <v>0</v>
      </c>
      <c r="J388" s="175">
        <v>46097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-5.14</v>
      </c>
    </row>
    <row r="389" spans="1:16" ht="19.5" hidden="1" customHeight="1">
      <c r="A389" s="171" t="s">
        <v>125</v>
      </c>
      <c r="B389" s="175">
        <v>46097</v>
      </c>
      <c r="C389" s="171" t="s">
        <v>151</v>
      </c>
      <c r="D389" s="171" t="s">
        <v>746</v>
      </c>
      <c r="E389" s="171" t="s">
        <v>125</v>
      </c>
      <c r="F389" s="171" t="s">
        <v>125</v>
      </c>
      <c r="G389" s="171" t="s">
        <v>125</v>
      </c>
      <c r="H389" s="176">
        <v>0</v>
      </c>
      <c r="I389" s="177">
        <v>0</v>
      </c>
      <c r="J389" s="175">
        <v>46097</v>
      </c>
      <c r="K389" s="171" t="s">
        <v>125</v>
      </c>
      <c r="L389" s="171" t="s">
        <v>125</v>
      </c>
      <c r="M389" s="178">
        <v>0</v>
      </c>
      <c r="N389" s="176"/>
      <c r="O389" s="176"/>
      <c r="P389" s="179">
        <v>-219.6</v>
      </c>
    </row>
    <row r="390" spans="1:16" ht="19.5" hidden="1" customHeight="1">
      <c r="A390" s="171" t="s">
        <v>2381</v>
      </c>
      <c r="B390" s="175">
        <v>46097</v>
      </c>
      <c r="C390" s="171" t="s">
        <v>151</v>
      </c>
      <c r="D390" s="171" t="s">
        <v>152</v>
      </c>
      <c r="E390" s="171" t="s">
        <v>125</v>
      </c>
      <c r="F390" s="171" t="s">
        <v>125</v>
      </c>
      <c r="G390" s="171" t="s">
        <v>125</v>
      </c>
      <c r="H390" s="176">
        <v>0</v>
      </c>
      <c r="I390" s="177">
        <v>0</v>
      </c>
      <c r="J390" s="175">
        <v>46097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-327.27999999999997</v>
      </c>
    </row>
    <row r="391" spans="1:16" ht="19.5" hidden="1" customHeight="1">
      <c r="A391" s="171" t="s">
        <v>2004</v>
      </c>
      <c r="B391" s="175">
        <v>46097</v>
      </c>
      <c r="C391" s="171" t="s">
        <v>151</v>
      </c>
      <c r="D391" s="171" t="s">
        <v>152</v>
      </c>
      <c r="E391" s="171" t="s">
        <v>125</v>
      </c>
      <c r="F391" s="171" t="s">
        <v>125</v>
      </c>
      <c r="G391" s="171" t="s">
        <v>125</v>
      </c>
      <c r="H391" s="176">
        <v>0</v>
      </c>
      <c r="I391" s="177">
        <v>0</v>
      </c>
      <c r="J391" s="175">
        <v>46097</v>
      </c>
      <c r="K391" s="171" t="s">
        <v>125</v>
      </c>
      <c r="L391" s="171" t="s">
        <v>125</v>
      </c>
      <c r="M391" s="178">
        <v>0</v>
      </c>
      <c r="N391" s="176"/>
      <c r="O391" s="176"/>
      <c r="P391" s="179">
        <v>-434.03</v>
      </c>
    </row>
    <row r="392" spans="1:16" ht="19.5" hidden="1" customHeight="1">
      <c r="A392" s="171" t="s">
        <v>1547</v>
      </c>
      <c r="B392" s="175">
        <v>46097</v>
      </c>
      <c r="C392" s="171" t="s">
        <v>151</v>
      </c>
      <c r="D392" s="171" t="s">
        <v>152</v>
      </c>
      <c r="E392" s="171" t="s">
        <v>125</v>
      </c>
      <c r="F392" s="171" t="s">
        <v>125</v>
      </c>
      <c r="G392" s="171" t="s">
        <v>125</v>
      </c>
      <c r="H392" s="176">
        <v>0</v>
      </c>
      <c r="I392" s="177">
        <v>0</v>
      </c>
      <c r="J392" s="175">
        <v>46097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-583.64</v>
      </c>
    </row>
    <row r="393" spans="1:16" ht="19.5" hidden="1" customHeight="1">
      <c r="A393" s="171" t="s">
        <v>150</v>
      </c>
      <c r="B393" s="175">
        <v>46097</v>
      </c>
      <c r="C393" s="171" t="s">
        <v>151</v>
      </c>
      <c r="D393" s="171" t="s">
        <v>152</v>
      </c>
      <c r="E393" s="171" t="s">
        <v>125</v>
      </c>
      <c r="F393" s="171" t="s">
        <v>125</v>
      </c>
      <c r="G393" s="171" t="s">
        <v>125</v>
      </c>
      <c r="H393" s="176">
        <v>0</v>
      </c>
      <c r="I393" s="177">
        <v>0</v>
      </c>
      <c r="J393" s="175">
        <v>46097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-1292.8800000000001</v>
      </c>
    </row>
    <row r="394" spans="1:16" ht="19.5" hidden="1" customHeight="1">
      <c r="A394" s="171" t="s">
        <v>155</v>
      </c>
      <c r="B394" s="175">
        <v>46097</v>
      </c>
      <c r="C394" s="171" t="s">
        <v>151</v>
      </c>
      <c r="D394" s="171" t="s">
        <v>156</v>
      </c>
      <c r="E394" s="171" t="s">
        <v>125</v>
      </c>
      <c r="F394" s="171" t="s">
        <v>125</v>
      </c>
      <c r="G394" s="171" t="s">
        <v>125</v>
      </c>
      <c r="H394" s="176">
        <v>0</v>
      </c>
      <c r="I394" s="177">
        <v>0</v>
      </c>
      <c r="J394" s="175">
        <v>46097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-12584</v>
      </c>
    </row>
    <row r="395" spans="1:16" ht="19.5" hidden="1" customHeight="1">
      <c r="A395" s="171" t="s">
        <v>2744</v>
      </c>
      <c r="B395" s="175">
        <v>46098</v>
      </c>
      <c r="C395" s="171" t="s">
        <v>110</v>
      </c>
      <c r="D395" s="171" t="s">
        <v>117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0</v>
      </c>
      <c r="J395" s="175">
        <v>46089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hidden="1" customHeight="1">
      <c r="A396" s="171" t="s">
        <v>2744</v>
      </c>
      <c r="B396" s="175">
        <v>46098</v>
      </c>
      <c r="C396" s="171" t="s">
        <v>110</v>
      </c>
      <c r="D396" s="171" t="s">
        <v>118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46089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-46.77</v>
      </c>
    </row>
    <row r="397" spans="1:16" ht="19.5" customHeight="1">
      <c r="A397" s="171" t="s">
        <v>2744</v>
      </c>
      <c r="B397" s="175">
        <v>46098</v>
      </c>
      <c r="C397" s="171" t="s">
        <v>2119</v>
      </c>
      <c r="D397" s="171" t="s">
        <v>119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hidden="1" customHeight="1">
      <c r="A398" s="171" t="s">
        <v>2744</v>
      </c>
      <c r="B398" s="175">
        <v>46098</v>
      </c>
      <c r="C398" s="171" t="s">
        <v>110</v>
      </c>
      <c r="D398" s="171" t="s">
        <v>24</v>
      </c>
      <c r="E398" s="171" t="s">
        <v>45</v>
      </c>
      <c r="F398" s="171" t="s">
        <v>162</v>
      </c>
      <c r="G398" s="171" t="s">
        <v>163</v>
      </c>
      <c r="H398" s="176">
        <v>1</v>
      </c>
      <c r="I398" s="177">
        <v>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>
        <v>43</v>
      </c>
      <c r="P398" s="179">
        <v>-46.77</v>
      </c>
    </row>
    <row r="399" spans="1:16" ht="19.5" hidden="1" customHeight="1">
      <c r="A399" s="171" t="s">
        <v>3027</v>
      </c>
      <c r="B399" s="175">
        <v>46098</v>
      </c>
      <c r="C399" s="171" t="s">
        <v>2119</v>
      </c>
      <c r="D399" s="171" t="s">
        <v>135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46098</v>
      </c>
      <c r="K399" s="171" t="s">
        <v>125</v>
      </c>
      <c r="L399" s="171" t="s">
        <v>125</v>
      </c>
      <c r="M399" s="178">
        <v>0</v>
      </c>
      <c r="N399" s="176"/>
      <c r="O399" s="176"/>
      <c r="P399" s="179">
        <v>-11.83</v>
      </c>
    </row>
    <row r="400" spans="1:16" ht="19.5" customHeight="1">
      <c r="A400" s="171" t="s">
        <v>3028</v>
      </c>
      <c r="B400" s="175">
        <v>46098</v>
      </c>
      <c r="C400" s="171" t="s">
        <v>2119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46098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-21.87</v>
      </c>
    </row>
    <row r="401" spans="1:16" ht="19.5" hidden="1" customHeight="1">
      <c r="A401" s="171" t="s">
        <v>3029</v>
      </c>
      <c r="B401" s="175">
        <v>46098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46092</v>
      </c>
      <c r="K401" s="171" t="s">
        <v>113</v>
      </c>
      <c r="L401" s="171" t="s">
        <v>114</v>
      </c>
      <c r="M401" s="178">
        <v>0</v>
      </c>
      <c r="N401" s="176"/>
      <c r="O401" s="176">
        <v>42</v>
      </c>
      <c r="P401" s="179">
        <v>-46.77</v>
      </c>
    </row>
    <row r="402" spans="1:16" ht="19.5" customHeight="1">
      <c r="A402" s="171" t="s">
        <v>3029</v>
      </c>
      <c r="B402" s="175">
        <v>46098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46092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-15.26</v>
      </c>
    </row>
    <row r="403" spans="1:16" ht="19.5" hidden="1" customHeight="1">
      <c r="A403" s="171" t="s">
        <v>3029</v>
      </c>
      <c r="B403" s="175">
        <v>46098</v>
      </c>
      <c r="C403" s="171" t="s">
        <v>110</v>
      </c>
      <c r="D403" s="171" t="s">
        <v>117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46092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0</v>
      </c>
    </row>
    <row r="404" spans="1:16" ht="19.5" hidden="1" customHeight="1">
      <c r="A404" s="171" t="s">
        <v>3029</v>
      </c>
      <c r="B404" s="175">
        <v>46098</v>
      </c>
      <c r="C404" s="171" t="s">
        <v>110</v>
      </c>
      <c r="D404" s="171" t="s">
        <v>118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46092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-46.77</v>
      </c>
    </row>
    <row r="405" spans="1:16" ht="19.5" customHeight="1">
      <c r="A405" s="171" t="s">
        <v>3029</v>
      </c>
      <c r="B405" s="175">
        <v>46098</v>
      </c>
      <c r="C405" s="171" t="s">
        <v>2119</v>
      </c>
      <c r="D405" s="171" t="s">
        <v>119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46092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-15</v>
      </c>
    </row>
    <row r="406" spans="1:16" ht="19.5" hidden="1" customHeight="1">
      <c r="A406" s="171" t="s">
        <v>3030</v>
      </c>
      <c r="B406" s="175">
        <v>46098</v>
      </c>
      <c r="C406" s="171" t="s">
        <v>110</v>
      </c>
      <c r="D406" s="171" t="s">
        <v>117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0</v>
      </c>
      <c r="J406" s="175">
        <v>46095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3030</v>
      </c>
      <c r="B407" s="175">
        <v>46098</v>
      </c>
      <c r="C407" s="171" t="s">
        <v>110</v>
      </c>
      <c r="D407" s="171" t="s">
        <v>118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46095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3030</v>
      </c>
      <c r="B408" s="175">
        <v>46098</v>
      </c>
      <c r="C408" s="171" t="s">
        <v>2119</v>
      </c>
      <c r="D408" s="171" t="s">
        <v>119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46095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hidden="1" customHeight="1">
      <c r="A409" s="171" t="s">
        <v>3030</v>
      </c>
      <c r="B409" s="175">
        <v>46098</v>
      </c>
      <c r="C409" s="171" t="s">
        <v>110</v>
      </c>
      <c r="D409" s="171" t="s">
        <v>24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46095</v>
      </c>
      <c r="K409" s="171" t="s">
        <v>113</v>
      </c>
      <c r="L409" s="171" t="s">
        <v>114</v>
      </c>
      <c r="M409" s="178">
        <v>0</v>
      </c>
      <c r="N409" s="176"/>
      <c r="O409" s="176">
        <v>40</v>
      </c>
      <c r="P409" s="179">
        <v>-46.77</v>
      </c>
    </row>
    <row r="410" spans="1:16" ht="19.5" customHeight="1">
      <c r="A410" s="171" t="s">
        <v>3030</v>
      </c>
      <c r="B410" s="175">
        <v>46098</v>
      </c>
      <c r="C410" s="171" t="s">
        <v>2119</v>
      </c>
      <c r="D410" s="171" t="s">
        <v>116</v>
      </c>
      <c r="E410" s="171" t="s">
        <v>41</v>
      </c>
      <c r="F410" s="171" t="s">
        <v>138</v>
      </c>
      <c r="G410" s="171" t="s">
        <v>112</v>
      </c>
      <c r="H410" s="176">
        <v>1</v>
      </c>
      <c r="I410" s="177">
        <v>0</v>
      </c>
      <c r="J410" s="175">
        <v>46095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-11.35</v>
      </c>
    </row>
    <row r="411" spans="1:16" ht="19.5" hidden="1" customHeight="1">
      <c r="A411" s="171" t="s">
        <v>3031</v>
      </c>
      <c r="B411" s="175">
        <v>46098</v>
      </c>
      <c r="C411" s="171" t="s">
        <v>110</v>
      </c>
      <c r="D411" s="171" t="s">
        <v>24</v>
      </c>
      <c r="E411" s="171" t="s">
        <v>44</v>
      </c>
      <c r="F411" s="171" t="s">
        <v>213</v>
      </c>
      <c r="G411" s="171" t="s">
        <v>214</v>
      </c>
      <c r="H411" s="176">
        <v>1</v>
      </c>
      <c r="I411" s="177">
        <v>0</v>
      </c>
      <c r="J411" s="175">
        <v>46092</v>
      </c>
      <c r="K411" s="171" t="s">
        <v>113</v>
      </c>
      <c r="L411" s="171" t="s">
        <v>114</v>
      </c>
      <c r="M411" s="178">
        <v>0</v>
      </c>
      <c r="N411" s="176"/>
      <c r="O411" s="176">
        <v>42</v>
      </c>
      <c r="P411" s="179">
        <v>-46.77</v>
      </c>
    </row>
    <row r="412" spans="1:16" ht="19.5" customHeight="1">
      <c r="A412" s="171" t="s">
        <v>3031</v>
      </c>
      <c r="B412" s="175">
        <v>46098</v>
      </c>
      <c r="C412" s="171" t="s">
        <v>2119</v>
      </c>
      <c r="D412" s="171" t="s">
        <v>116</v>
      </c>
      <c r="E412" s="171" t="s">
        <v>44</v>
      </c>
      <c r="F412" s="171" t="s">
        <v>213</v>
      </c>
      <c r="G412" s="171" t="s">
        <v>214</v>
      </c>
      <c r="H412" s="176">
        <v>1</v>
      </c>
      <c r="I412" s="177">
        <v>0</v>
      </c>
      <c r="J412" s="175">
        <v>46092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-15.5</v>
      </c>
    </row>
    <row r="413" spans="1:16" ht="19.5" hidden="1" customHeight="1">
      <c r="A413" s="171" t="s">
        <v>3031</v>
      </c>
      <c r="B413" s="175">
        <v>46098</v>
      </c>
      <c r="C413" s="171" t="s">
        <v>110</v>
      </c>
      <c r="D413" s="171" t="s">
        <v>117</v>
      </c>
      <c r="E413" s="171" t="s">
        <v>44</v>
      </c>
      <c r="F413" s="171" t="s">
        <v>213</v>
      </c>
      <c r="G413" s="171" t="s">
        <v>214</v>
      </c>
      <c r="H413" s="176">
        <v>1</v>
      </c>
      <c r="I413" s="177">
        <v>0</v>
      </c>
      <c r="J413" s="175">
        <v>46092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hidden="1" customHeight="1">
      <c r="A414" s="171" t="s">
        <v>3031</v>
      </c>
      <c r="B414" s="175">
        <v>46098</v>
      </c>
      <c r="C414" s="171" t="s">
        <v>110</v>
      </c>
      <c r="D414" s="171" t="s">
        <v>118</v>
      </c>
      <c r="E414" s="171" t="s">
        <v>44</v>
      </c>
      <c r="F414" s="171" t="s">
        <v>213</v>
      </c>
      <c r="G414" s="171" t="s">
        <v>214</v>
      </c>
      <c r="H414" s="176">
        <v>1</v>
      </c>
      <c r="I414" s="177">
        <v>0</v>
      </c>
      <c r="J414" s="175">
        <v>46092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-46.77</v>
      </c>
    </row>
    <row r="415" spans="1:16" ht="19.5" customHeight="1">
      <c r="A415" s="171" t="s">
        <v>3031</v>
      </c>
      <c r="B415" s="175">
        <v>46098</v>
      </c>
      <c r="C415" s="171" t="s">
        <v>2119</v>
      </c>
      <c r="D415" s="171" t="s">
        <v>119</v>
      </c>
      <c r="E415" s="171" t="s">
        <v>44</v>
      </c>
      <c r="F415" s="171" t="s">
        <v>213</v>
      </c>
      <c r="G415" s="171" t="s">
        <v>214</v>
      </c>
      <c r="H415" s="176">
        <v>1</v>
      </c>
      <c r="I415" s="177">
        <v>0</v>
      </c>
      <c r="J415" s="175">
        <v>46092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hidden="1" customHeight="1">
      <c r="A416" s="171" t="s">
        <v>3032</v>
      </c>
      <c r="B416" s="175">
        <v>46098</v>
      </c>
      <c r="C416" s="171" t="s">
        <v>110</v>
      </c>
      <c r="D416" s="171" t="s">
        <v>24</v>
      </c>
      <c r="E416" s="171" t="s">
        <v>45</v>
      </c>
      <c r="F416" s="171" t="s">
        <v>162</v>
      </c>
      <c r="G416" s="171" t="s">
        <v>163</v>
      </c>
      <c r="H416" s="176">
        <v>1</v>
      </c>
      <c r="I416" s="177">
        <v>0</v>
      </c>
      <c r="J416" s="175">
        <v>46090</v>
      </c>
      <c r="K416" s="171" t="s">
        <v>113</v>
      </c>
      <c r="L416" s="171" t="s">
        <v>114</v>
      </c>
      <c r="M416" s="178">
        <v>0</v>
      </c>
      <c r="N416" s="176"/>
      <c r="O416" s="176">
        <v>43</v>
      </c>
      <c r="P416" s="179">
        <v>-46.77</v>
      </c>
    </row>
    <row r="417" spans="1:16" ht="19.5" customHeight="1">
      <c r="A417" s="171" t="s">
        <v>3032</v>
      </c>
      <c r="B417" s="175">
        <v>46098</v>
      </c>
      <c r="C417" s="171" t="s">
        <v>2119</v>
      </c>
      <c r="D417" s="171" t="s">
        <v>116</v>
      </c>
      <c r="E417" s="171" t="s">
        <v>45</v>
      </c>
      <c r="F417" s="171" t="s">
        <v>162</v>
      </c>
      <c r="G417" s="171" t="s">
        <v>163</v>
      </c>
      <c r="H417" s="176">
        <v>1</v>
      </c>
      <c r="I417" s="177">
        <v>0</v>
      </c>
      <c r="J417" s="175">
        <v>46090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-15.38</v>
      </c>
    </row>
    <row r="418" spans="1:16" ht="19.5" hidden="1" customHeight="1">
      <c r="A418" s="171" t="s">
        <v>3032</v>
      </c>
      <c r="B418" s="175">
        <v>46098</v>
      </c>
      <c r="C418" s="171" t="s">
        <v>110</v>
      </c>
      <c r="D418" s="171" t="s">
        <v>117</v>
      </c>
      <c r="E418" s="171" t="s">
        <v>45</v>
      </c>
      <c r="F418" s="171" t="s">
        <v>162</v>
      </c>
      <c r="G418" s="171" t="s">
        <v>163</v>
      </c>
      <c r="H418" s="176">
        <v>1</v>
      </c>
      <c r="I418" s="177">
        <v>0</v>
      </c>
      <c r="J418" s="175">
        <v>46090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3032</v>
      </c>
      <c r="B419" s="175">
        <v>46098</v>
      </c>
      <c r="C419" s="171" t="s">
        <v>110</v>
      </c>
      <c r="D419" s="171" t="s">
        <v>118</v>
      </c>
      <c r="E419" s="171" t="s">
        <v>45</v>
      </c>
      <c r="F419" s="171" t="s">
        <v>162</v>
      </c>
      <c r="G419" s="171" t="s">
        <v>163</v>
      </c>
      <c r="H419" s="176">
        <v>1</v>
      </c>
      <c r="I419" s="177">
        <v>0</v>
      </c>
      <c r="J419" s="175">
        <v>46090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-46.77</v>
      </c>
    </row>
    <row r="420" spans="1:16" ht="19.5" hidden="1" customHeight="1">
      <c r="A420" s="171" t="s">
        <v>3033</v>
      </c>
      <c r="B420" s="175">
        <v>46098</v>
      </c>
      <c r="C420" s="171" t="s">
        <v>110</v>
      </c>
      <c r="D420" s="171" t="s">
        <v>117</v>
      </c>
      <c r="E420" s="171" t="s">
        <v>78</v>
      </c>
      <c r="F420" s="171" t="s">
        <v>176</v>
      </c>
      <c r="G420" s="171" t="s">
        <v>177</v>
      </c>
      <c r="H420" s="176">
        <v>1</v>
      </c>
      <c r="I420" s="177">
        <v>0</v>
      </c>
      <c r="J420" s="175">
        <v>46077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3033</v>
      </c>
      <c r="B421" s="175">
        <v>46098</v>
      </c>
      <c r="C421" s="171" t="s">
        <v>110</v>
      </c>
      <c r="D421" s="171" t="s">
        <v>118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46077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-56.94</v>
      </c>
    </row>
    <row r="422" spans="1:16" ht="19.5" hidden="1" customHeight="1">
      <c r="A422" s="171" t="s">
        <v>3033</v>
      </c>
      <c r="B422" s="175">
        <v>46098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0</v>
      </c>
      <c r="J422" s="175">
        <v>46077</v>
      </c>
      <c r="K422" s="171" t="s">
        <v>113</v>
      </c>
      <c r="L422" s="171" t="s">
        <v>114</v>
      </c>
      <c r="M422" s="178">
        <v>0</v>
      </c>
      <c r="N422" s="176"/>
      <c r="O422" s="176">
        <v>40</v>
      </c>
      <c r="P422" s="179">
        <v>-56.94</v>
      </c>
    </row>
    <row r="423" spans="1:16" ht="19.5" hidden="1" customHeight="1">
      <c r="A423" s="171" t="s">
        <v>3033</v>
      </c>
      <c r="B423" s="175">
        <v>46098</v>
      </c>
      <c r="C423" s="171" t="s">
        <v>2119</v>
      </c>
      <c r="D423" s="171" t="s">
        <v>116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0</v>
      </c>
      <c r="J423" s="175">
        <v>46077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-12.7</v>
      </c>
    </row>
    <row r="424" spans="1:16" ht="19.5" customHeight="1">
      <c r="A424" s="171" t="s">
        <v>3034</v>
      </c>
      <c r="B424" s="175">
        <v>46098</v>
      </c>
      <c r="C424" s="171" t="s">
        <v>2119</v>
      </c>
      <c r="D424" s="171" t="s">
        <v>135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-25.79</v>
      </c>
    </row>
    <row r="425" spans="1:16" ht="19.5" hidden="1" customHeight="1">
      <c r="A425" s="171" t="s">
        <v>3035</v>
      </c>
      <c r="B425" s="175">
        <v>46098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46092</v>
      </c>
      <c r="K425" s="171" t="s">
        <v>113</v>
      </c>
      <c r="L425" s="171" t="s">
        <v>114</v>
      </c>
      <c r="M425" s="178">
        <v>0</v>
      </c>
      <c r="N425" s="176"/>
      <c r="O425" s="176">
        <v>42</v>
      </c>
      <c r="P425" s="179">
        <v>-46.77</v>
      </c>
    </row>
    <row r="426" spans="1:16" ht="19.5" customHeight="1">
      <c r="A426" s="171" t="s">
        <v>3035</v>
      </c>
      <c r="B426" s="175">
        <v>46098</v>
      </c>
      <c r="C426" s="171" t="s">
        <v>2119</v>
      </c>
      <c r="D426" s="171" t="s">
        <v>116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46092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-25</v>
      </c>
    </row>
    <row r="427" spans="1:16" ht="19.5" hidden="1" customHeight="1">
      <c r="A427" s="171" t="s">
        <v>3035</v>
      </c>
      <c r="B427" s="175">
        <v>46098</v>
      </c>
      <c r="C427" s="171" t="s">
        <v>110</v>
      </c>
      <c r="D427" s="171" t="s">
        <v>117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46092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hidden="1" customHeight="1">
      <c r="A428" s="171" t="s">
        <v>3035</v>
      </c>
      <c r="B428" s="175">
        <v>46098</v>
      </c>
      <c r="C428" s="171" t="s">
        <v>110</v>
      </c>
      <c r="D428" s="171" t="s">
        <v>118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0</v>
      </c>
      <c r="J428" s="175">
        <v>46092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-46.77</v>
      </c>
    </row>
    <row r="429" spans="1:16" ht="19.5" customHeight="1">
      <c r="A429" s="171" t="s">
        <v>3035</v>
      </c>
      <c r="B429" s="175">
        <v>46098</v>
      </c>
      <c r="C429" s="171" t="s">
        <v>2119</v>
      </c>
      <c r="D429" s="171" t="s">
        <v>119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46092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hidden="1" customHeight="1">
      <c r="A430" s="171" t="s">
        <v>3036</v>
      </c>
      <c r="B430" s="175">
        <v>46098</v>
      </c>
      <c r="C430" s="171" t="s">
        <v>1315</v>
      </c>
      <c r="D430" s="171" t="s">
        <v>508</v>
      </c>
      <c r="E430" s="171" t="s">
        <v>41</v>
      </c>
      <c r="F430" s="171" t="s">
        <v>138</v>
      </c>
      <c r="G430" s="171" t="s">
        <v>112</v>
      </c>
      <c r="H430" s="176">
        <v>1</v>
      </c>
      <c r="I430" s="177">
        <v>0</v>
      </c>
      <c r="J430" s="175">
        <v>46094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-5</v>
      </c>
    </row>
    <row r="431" spans="1:16" ht="19.5" customHeight="1">
      <c r="A431" s="171" t="s">
        <v>3036</v>
      </c>
      <c r="B431" s="175">
        <v>46098</v>
      </c>
      <c r="C431" s="171" t="s">
        <v>2119</v>
      </c>
      <c r="D431" s="171" t="s">
        <v>510</v>
      </c>
      <c r="E431" s="171" t="s">
        <v>41</v>
      </c>
      <c r="F431" s="171" t="s">
        <v>138</v>
      </c>
      <c r="G431" s="171" t="s">
        <v>112</v>
      </c>
      <c r="H431" s="176">
        <v>1</v>
      </c>
      <c r="I431" s="177">
        <v>0</v>
      </c>
      <c r="J431" s="175">
        <v>46094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</v>
      </c>
    </row>
    <row r="432" spans="1:16" ht="19.5" hidden="1" customHeight="1">
      <c r="A432" s="171" t="s">
        <v>2459</v>
      </c>
      <c r="B432" s="175">
        <v>46098</v>
      </c>
      <c r="C432" s="171" t="s">
        <v>1315</v>
      </c>
      <c r="D432" s="171" t="s">
        <v>508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46087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-5</v>
      </c>
    </row>
    <row r="433" spans="1:16" ht="19.5" customHeight="1">
      <c r="A433" s="171" t="s">
        <v>2459</v>
      </c>
      <c r="B433" s="175">
        <v>46098</v>
      </c>
      <c r="C433" s="171" t="s">
        <v>2119</v>
      </c>
      <c r="D433" s="171" t="s">
        <v>510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46087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-10</v>
      </c>
    </row>
    <row r="434" spans="1:16" ht="19.5" hidden="1" customHeight="1">
      <c r="A434" s="171" t="s">
        <v>3037</v>
      </c>
      <c r="B434" s="175">
        <v>46098</v>
      </c>
      <c r="C434" s="171" t="s">
        <v>1315</v>
      </c>
      <c r="D434" s="171" t="s">
        <v>508</v>
      </c>
      <c r="E434" s="171" t="s">
        <v>39</v>
      </c>
      <c r="F434" s="171" t="s">
        <v>141</v>
      </c>
      <c r="G434" s="171" t="s">
        <v>112</v>
      </c>
      <c r="H434" s="176">
        <v>1</v>
      </c>
      <c r="I434" s="177">
        <v>0</v>
      </c>
      <c r="J434" s="175">
        <v>46093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customHeight="1">
      <c r="A435" s="171" t="s">
        <v>3037</v>
      </c>
      <c r="B435" s="175">
        <v>46098</v>
      </c>
      <c r="C435" s="171" t="s">
        <v>2119</v>
      </c>
      <c r="D435" s="171" t="s">
        <v>510</v>
      </c>
      <c r="E435" s="171" t="s">
        <v>39</v>
      </c>
      <c r="F435" s="171" t="s">
        <v>141</v>
      </c>
      <c r="G435" s="171" t="s">
        <v>112</v>
      </c>
      <c r="H435" s="176">
        <v>1</v>
      </c>
      <c r="I435" s="177">
        <v>0</v>
      </c>
      <c r="J435" s="175">
        <v>46093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3038</v>
      </c>
      <c r="B436" s="175">
        <v>46098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2750</v>
      </c>
      <c r="J436" s="175">
        <v>46095</v>
      </c>
      <c r="K436" s="171" t="s">
        <v>113</v>
      </c>
      <c r="L436" s="171" t="s">
        <v>114</v>
      </c>
      <c r="M436" s="178">
        <v>0.43</v>
      </c>
      <c r="N436" s="176"/>
      <c r="O436" s="176">
        <v>40</v>
      </c>
      <c r="P436" s="179">
        <v>-140.75</v>
      </c>
    </row>
    <row r="437" spans="1:16" ht="19.5" hidden="1" customHeight="1">
      <c r="A437" s="171" t="s">
        <v>3038</v>
      </c>
      <c r="B437" s="175">
        <v>46098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46095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1080.95</v>
      </c>
    </row>
    <row r="438" spans="1:16" ht="19.5" hidden="1" customHeight="1">
      <c r="A438" s="171" t="s">
        <v>3038</v>
      </c>
      <c r="B438" s="175">
        <v>46098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46095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10.81</v>
      </c>
    </row>
    <row r="439" spans="1:16" ht="19.5" hidden="1" customHeight="1">
      <c r="A439" s="171" t="s">
        <v>3038</v>
      </c>
      <c r="B439" s="175">
        <v>46098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46095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1658.24</v>
      </c>
    </row>
    <row r="440" spans="1:16" ht="19.5" hidden="1" customHeight="1">
      <c r="A440" s="171" t="s">
        <v>3038</v>
      </c>
      <c r="B440" s="175">
        <v>46098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46095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-1182.5</v>
      </c>
    </row>
    <row r="441" spans="1:16" ht="19.5" customHeight="1">
      <c r="A441" s="171" t="s">
        <v>3038</v>
      </c>
      <c r="B441" s="175">
        <v>46098</v>
      </c>
      <c r="C441" s="171" t="s">
        <v>2119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46095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-11.3</v>
      </c>
    </row>
    <row r="442" spans="1:16" ht="19.5" hidden="1" customHeight="1">
      <c r="A442" s="171" t="s">
        <v>3039</v>
      </c>
      <c r="B442" s="175">
        <v>46098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46094</v>
      </c>
      <c r="K442" s="171" t="s">
        <v>113</v>
      </c>
      <c r="L442" s="171" t="s">
        <v>114</v>
      </c>
      <c r="M442" s="178">
        <v>0</v>
      </c>
      <c r="N442" s="176"/>
      <c r="O442" s="176">
        <v>40</v>
      </c>
      <c r="P442" s="179">
        <v>-46.77</v>
      </c>
    </row>
    <row r="443" spans="1:16" ht="19.5" customHeight="1">
      <c r="A443" s="171" t="s">
        <v>3039</v>
      </c>
      <c r="B443" s="175">
        <v>46098</v>
      </c>
      <c r="C443" s="171" t="s">
        <v>2119</v>
      </c>
      <c r="D443" s="171" t="s">
        <v>116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46094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-15.48</v>
      </c>
    </row>
    <row r="444" spans="1:16" ht="19.5" hidden="1" customHeight="1">
      <c r="A444" s="171" t="s">
        <v>3040</v>
      </c>
      <c r="B444" s="175">
        <v>46098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0</v>
      </c>
      <c r="J444" s="175">
        <v>46090</v>
      </c>
      <c r="K444" s="171" t="s">
        <v>113</v>
      </c>
      <c r="L444" s="171" t="s">
        <v>114</v>
      </c>
      <c r="M444" s="178">
        <v>0</v>
      </c>
      <c r="N444" s="176"/>
      <c r="O444" s="176">
        <v>43</v>
      </c>
      <c r="P444" s="179">
        <v>-46.77</v>
      </c>
    </row>
    <row r="445" spans="1:16" ht="19.5" customHeight="1">
      <c r="A445" s="171" t="s">
        <v>3040</v>
      </c>
      <c r="B445" s="175">
        <v>46098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0</v>
      </c>
      <c r="J445" s="175">
        <v>46090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-12.23</v>
      </c>
    </row>
    <row r="446" spans="1:16" ht="19.5" customHeight="1">
      <c r="A446" s="171" t="s">
        <v>3041</v>
      </c>
      <c r="B446" s="175">
        <v>46098</v>
      </c>
      <c r="C446" s="171" t="s">
        <v>2119</v>
      </c>
      <c r="D446" s="171" t="s">
        <v>135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46098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-22.08</v>
      </c>
    </row>
    <row r="447" spans="1:16" ht="19.5" hidden="1" customHeight="1">
      <c r="A447" s="171" t="s">
        <v>3040</v>
      </c>
      <c r="B447" s="175">
        <v>46098</v>
      </c>
      <c r="C447" s="171" t="s">
        <v>110</v>
      </c>
      <c r="D447" s="171" t="s">
        <v>117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46090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0</v>
      </c>
    </row>
    <row r="448" spans="1:16" ht="19.5" hidden="1" customHeight="1">
      <c r="A448" s="171" t="s">
        <v>3040</v>
      </c>
      <c r="B448" s="175">
        <v>46098</v>
      </c>
      <c r="C448" s="171" t="s">
        <v>110</v>
      </c>
      <c r="D448" s="171" t="s">
        <v>118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46090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-46.77</v>
      </c>
    </row>
    <row r="449" spans="1:16" ht="19.5" customHeight="1">
      <c r="A449" s="171" t="s">
        <v>3040</v>
      </c>
      <c r="B449" s="175">
        <v>46098</v>
      </c>
      <c r="C449" s="171" t="s">
        <v>2119</v>
      </c>
      <c r="D449" s="171" t="s">
        <v>119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46090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-15</v>
      </c>
    </row>
    <row r="450" spans="1:16" ht="19.5" hidden="1" customHeight="1">
      <c r="A450" s="171" t="s">
        <v>3039</v>
      </c>
      <c r="B450" s="175">
        <v>46098</v>
      </c>
      <c r="C450" s="171" t="s">
        <v>110</v>
      </c>
      <c r="D450" s="171" t="s">
        <v>117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46094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3039</v>
      </c>
      <c r="B451" s="175">
        <v>46098</v>
      </c>
      <c r="C451" s="171" t="s">
        <v>110</v>
      </c>
      <c r="D451" s="171" t="s">
        <v>118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46094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-46.77</v>
      </c>
    </row>
    <row r="452" spans="1:16" ht="19.5" customHeight="1">
      <c r="A452" s="171" t="s">
        <v>3039</v>
      </c>
      <c r="B452" s="175">
        <v>46098</v>
      </c>
      <c r="C452" s="171" t="s">
        <v>2119</v>
      </c>
      <c r="D452" s="171" t="s">
        <v>119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46094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hidden="1" customHeight="1">
      <c r="A453" s="171" t="s">
        <v>3042</v>
      </c>
      <c r="B453" s="175">
        <v>46098</v>
      </c>
      <c r="C453" s="171" t="s">
        <v>110</v>
      </c>
      <c r="D453" s="171" t="s">
        <v>24</v>
      </c>
      <c r="E453" s="171" t="s">
        <v>78</v>
      </c>
      <c r="F453" s="171" t="s">
        <v>176</v>
      </c>
      <c r="G453" s="171" t="s">
        <v>177</v>
      </c>
      <c r="H453" s="176">
        <v>1</v>
      </c>
      <c r="I453" s="177">
        <v>0</v>
      </c>
      <c r="J453" s="175">
        <v>46092</v>
      </c>
      <c r="K453" s="171" t="s">
        <v>113</v>
      </c>
      <c r="L453" s="171" t="s">
        <v>114</v>
      </c>
      <c r="M453" s="178">
        <v>0</v>
      </c>
      <c r="N453" s="176"/>
      <c r="O453" s="176">
        <v>42</v>
      </c>
      <c r="P453" s="179">
        <v>-56.94</v>
      </c>
    </row>
    <row r="454" spans="1:16" ht="19.5" hidden="1" customHeight="1">
      <c r="A454" s="171" t="s">
        <v>3042</v>
      </c>
      <c r="B454" s="175">
        <v>46098</v>
      </c>
      <c r="C454" s="171" t="s">
        <v>2119</v>
      </c>
      <c r="D454" s="171" t="s">
        <v>116</v>
      </c>
      <c r="E454" s="171" t="s">
        <v>78</v>
      </c>
      <c r="F454" s="171" t="s">
        <v>176</v>
      </c>
      <c r="G454" s="171" t="s">
        <v>177</v>
      </c>
      <c r="H454" s="176">
        <v>1</v>
      </c>
      <c r="I454" s="177">
        <v>0</v>
      </c>
      <c r="J454" s="175">
        <v>46092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-16.95</v>
      </c>
    </row>
    <row r="455" spans="1:16" ht="19.5" hidden="1" customHeight="1">
      <c r="A455" s="171" t="s">
        <v>3043</v>
      </c>
      <c r="B455" s="175">
        <v>46098</v>
      </c>
      <c r="C455" s="171" t="s">
        <v>110</v>
      </c>
      <c r="D455" s="171" t="s">
        <v>24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0</v>
      </c>
      <c r="J455" s="175">
        <v>46093</v>
      </c>
      <c r="K455" s="171" t="s">
        <v>113</v>
      </c>
      <c r="L455" s="171" t="s">
        <v>114</v>
      </c>
      <c r="M455" s="178">
        <v>0</v>
      </c>
      <c r="N455" s="176"/>
      <c r="O455" s="176">
        <v>40</v>
      </c>
      <c r="P455" s="179">
        <v>-46.77</v>
      </c>
    </row>
    <row r="456" spans="1:16" ht="19.5" customHeight="1">
      <c r="A456" s="171" t="s">
        <v>3043</v>
      </c>
      <c r="B456" s="175">
        <v>46098</v>
      </c>
      <c r="C456" s="171" t="s">
        <v>2119</v>
      </c>
      <c r="D456" s="171" t="s">
        <v>116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0</v>
      </c>
      <c r="J456" s="175">
        <v>46093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-17.059999999999999</v>
      </c>
    </row>
    <row r="457" spans="1:16" ht="19.5" customHeight="1">
      <c r="A457" s="171" t="s">
        <v>3038</v>
      </c>
      <c r="B457" s="175">
        <v>46098</v>
      </c>
      <c r="C457" s="171" t="s">
        <v>2119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46095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-20.54</v>
      </c>
    </row>
    <row r="458" spans="1:16" ht="19.5" hidden="1" customHeight="1">
      <c r="A458" s="171" t="s">
        <v>3043</v>
      </c>
      <c r="B458" s="175">
        <v>46098</v>
      </c>
      <c r="C458" s="171" t="s">
        <v>110</v>
      </c>
      <c r="D458" s="171" t="s">
        <v>117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0</v>
      </c>
      <c r="J458" s="175">
        <v>46093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0</v>
      </c>
    </row>
    <row r="459" spans="1:16" ht="19.5" hidden="1" customHeight="1">
      <c r="A459" s="171" t="s">
        <v>3043</v>
      </c>
      <c r="B459" s="175">
        <v>46098</v>
      </c>
      <c r="C459" s="171" t="s">
        <v>110</v>
      </c>
      <c r="D459" s="171" t="s">
        <v>118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46093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-46.77</v>
      </c>
    </row>
    <row r="460" spans="1:16" ht="19.5" customHeight="1">
      <c r="A460" s="171" t="s">
        <v>3043</v>
      </c>
      <c r="B460" s="175">
        <v>46098</v>
      </c>
      <c r="C460" s="171" t="s">
        <v>2119</v>
      </c>
      <c r="D460" s="171" t="s">
        <v>119</v>
      </c>
      <c r="E460" s="171" t="s">
        <v>40</v>
      </c>
      <c r="F460" s="171" t="s">
        <v>149</v>
      </c>
      <c r="G460" s="171" t="s">
        <v>112</v>
      </c>
      <c r="H460" s="176">
        <v>1</v>
      </c>
      <c r="I460" s="177">
        <v>0</v>
      </c>
      <c r="J460" s="175">
        <v>46093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-15</v>
      </c>
    </row>
    <row r="461" spans="1:16" ht="19.5" hidden="1" customHeight="1">
      <c r="A461" s="171" t="s">
        <v>3044</v>
      </c>
      <c r="B461" s="175">
        <v>46098</v>
      </c>
      <c r="C461" s="171" t="s">
        <v>110</v>
      </c>
      <c r="D461" s="171" t="s">
        <v>24</v>
      </c>
      <c r="E461" s="171" t="s">
        <v>79</v>
      </c>
      <c r="F461" s="171" t="s">
        <v>441</v>
      </c>
      <c r="G461" s="171" t="s">
        <v>177</v>
      </c>
      <c r="H461" s="176">
        <v>1</v>
      </c>
      <c r="I461" s="177">
        <v>0</v>
      </c>
      <c r="J461" s="175">
        <v>46079</v>
      </c>
      <c r="K461" s="171" t="s">
        <v>113</v>
      </c>
      <c r="L461" s="171" t="s">
        <v>114</v>
      </c>
      <c r="M461" s="178">
        <v>0</v>
      </c>
      <c r="N461" s="176"/>
      <c r="O461" s="176">
        <v>41</v>
      </c>
      <c r="P461" s="179">
        <v>-56.94</v>
      </c>
    </row>
    <row r="462" spans="1:16" ht="19.5" hidden="1" customHeight="1">
      <c r="A462" s="171" t="s">
        <v>3044</v>
      </c>
      <c r="B462" s="175">
        <v>46098</v>
      </c>
      <c r="C462" s="171" t="s">
        <v>2119</v>
      </c>
      <c r="D462" s="171" t="s">
        <v>116</v>
      </c>
      <c r="E462" s="171" t="s">
        <v>79</v>
      </c>
      <c r="F462" s="171" t="s">
        <v>441</v>
      </c>
      <c r="G462" s="171" t="s">
        <v>177</v>
      </c>
      <c r="H462" s="176">
        <v>1</v>
      </c>
      <c r="I462" s="177">
        <v>0</v>
      </c>
      <c r="J462" s="175">
        <v>46079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-15.25</v>
      </c>
    </row>
    <row r="463" spans="1:16" ht="19.5" hidden="1" customHeight="1">
      <c r="A463" s="171" t="s">
        <v>3042</v>
      </c>
      <c r="B463" s="175">
        <v>46098</v>
      </c>
      <c r="C463" s="171" t="s">
        <v>110</v>
      </c>
      <c r="D463" s="171" t="s">
        <v>117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46092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3042</v>
      </c>
      <c r="B464" s="175">
        <v>46098</v>
      </c>
      <c r="C464" s="171" t="s">
        <v>110</v>
      </c>
      <c r="D464" s="171" t="s">
        <v>118</v>
      </c>
      <c r="E464" s="171" t="s">
        <v>78</v>
      </c>
      <c r="F464" s="171" t="s">
        <v>176</v>
      </c>
      <c r="G464" s="171" t="s">
        <v>177</v>
      </c>
      <c r="H464" s="176">
        <v>1</v>
      </c>
      <c r="I464" s="177">
        <v>0</v>
      </c>
      <c r="J464" s="175">
        <v>46092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3044</v>
      </c>
      <c r="B465" s="175">
        <v>46098</v>
      </c>
      <c r="C465" s="171" t="s">
        <v>110</v>
      </c>
      <c r="D465" s="171" t="s">
        <v>117</v>
      </c>
      <c r="E465" s="171" t="s">
        <v>79</v>
      </c>
      <c r="F465" s="171" t="s">
        <v>441</v>
      </c>
      <c r="G465" s="171" t="s">
        <v>177</v>
      </c>
      <c r="H465" s="176">
        <v>1</v>
      </c>
      <c r="I465" s="177">
        <v>0</v>
      </c>
      <c r="J465" s="175">
        <v>46079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3044</v>
      </c>
      <c r="B466" s="175">
        <v>46098</v>
      </c>
      <c r="C466" s="171" t="s">
        <v>110</v>
      </c>
      <c r="D466" s="171" t="s">
        <v>118</v>
      </c>
      <c r="E466" s="171" t="s">
        <v>79</v>
      </c>
      <c r="F466" s="171" t="s">
        <v>441</v>
      </c>
      <c r="G466" s="171" t="s">
        <v>177</v>
      </c>
      <c r="H466" s="176">
        <v>1</v>
      </c>
      <c r="I466" s="177">
        <v>0</v>
      </c>
      <c r="J466" s="175">
        <v>46079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hidden="1" customHeight="1">
      <c r="A467" s="171" t="s">
        <v>3044</v>
      </c>
      <c r="B467" s="175">
        <v>46098</v>
      </c>
      <c r="C467" s="171" t="s">
        <v>2119</v>
      </c>
      <c r="D467" s="171" t="s">
        <v>119</v>
      </c>
      <c r="E467" s="171" t="s">
        <v>79</v>
      </c>
      <c r="F467" s="171" t="s">
        <v>441</v>
      </c>
      <c r="G467" s="171" t="s">
        <v>177</v>
      </c>
      <c r="H467" s="176">
        <v>1</v>
      </c>
      <c r="I467" s="177">
        <v>0</v>
      </c>
      <c r="J467" s="175">
        <v>46079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hidden="1" customHeight="1">
      <c r="A468" s="171" t="s">
        <v>3045</v>
      </c>
      <c r="B468" s="175">
        <v>46098</v>
      </c>
      <c r="C468" s="171" t="s">
        <v>110</v>
      </c>
      <c r="D468" s="171" t="s">
        <v>24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2700</v>
      </c>
      <c r="J468" s="175">
        <v>46089</v>
      </c>
      <c r="K468" s="171" t="s">
        <v>113</v>
      </c>
      <c r="L468" s="171" t="s">
        <v>114</v>
      </c>
      <c r="M468" s="178">
        <v>0.43</v>
      </c>
      <c r="N468" s="176"/>
      <c r="O468" s="176">
        <v>43</v>
      </c>
      <c r="P468" s="179">
        <v>-155.83000000000001</v>
      </c>
    </row>
    <row r="469" spans="1:16" ht="19.5" hidden="1" customHeight="1">
      <c r="A469" s="171" t="s">
        <v>3045</v>
      </c>
      <c r="B469" s="175">
        <v>46098</v>
      </c>
      <c r="C469" s="171" t="s">
        <v>127</v>
      </c>
      <c r="D469" s="171" t="s">
        <v>128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2700</v>
      </c>
      <c r="J469" s="175">
        <v>46089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1031.43</v>
      </c>
    </row>
    <row r="470" spans="1:16" ht="19.5" hidden="1" customHeight="1">
      <c r="A470" s="171" t="s">
        <v>3045</v>
      </c>
      <c r="B470" s="175">
        <v>46098</v>
      </c>
      <c r="C470" s="171" t="s">
        <v>127</v>
      </c>
      <c r="D470" s="171" t="s">
        <v>129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2700</v>
      </c>
      <c r="J470" s="175">
        <v>46089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10.31</v>
      </c>
    </row>
    <row r="471" spans="1:16" ht="19.5" hidden="1" customHeight="1">
      <c r="A471" s="171" t="s">
        <v>3045</v>
      </c>
      <c r="B471" s="175">
        <v>46098</v>
      </c>
      <c r="C471" s="171" t="s">
        <v>127</v>
      </c>
      <c r="D471" s="171" t="s">
        <v>130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2700</v>
      </c>
      <c r="J471" s="175">
        <v>46089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1658.26</v>
      </c>
    </row>
    <row r="472" spans="1:16" ht="19.5" hidden="1" customHeight="1">
      <c r="A472" s="171" t="s">
        <v>3045</v>
      </c>
      <c r="B472" s="175">
        <v>46098</v>
      </c>
      <c r="C472" s="171" t="s">
        <v>131</v>
      </c>
      <c r="D472" s="171" t="s">
        <v>132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2700</v>
      </c>
      <c r="J472" s="175">
        <v>46089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-1161</v>
      </c>
    </row>
    <row r="473" spans="1:16" ht="19.5" customHeight="1">
      <c r="A473" s="171" t="s">
        <v>3045</v>
      </c>
      <c r="B473" s="175">
        <v>46098</v>
      </c>
      <c r="C473" s="171" t="s">
        <v>2119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2700</v>
      </c>
      <c r="J473" s="175">
        <v>46089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-15.45</v>
      </c>
    </row>
    <row r="474" spans="1:16" ht="19.5" hidden="1" customHeight="1">
      <c r="A474" s="171" t="s">
        <v>3046</v>
      </c>
      <c r="B474" s="175">
        <v>46098</v>
      </c>
      <c r="C474" s="171" t="s">
        <v>110</v>
      </c>
      <c r="D474" s="171" t="s">
        <v>24</v>
      </c>
      <c r="E474" s="171" t="s">
        <v>69</v>
      </c>
      <c r="F474" s="171" t="s">
        <v>674</v>
      </c>
      <c r="G474" s="171" t="s">
        <v>177</v>
      </c>
      <c r="H474" s="176">
        <v>1</v>
      </c>
      <c r="I474" s="177">
        <v>0</v>
      </c>
      <c r="J474" s="175">
        <v>46092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-56.94</v>
      </c>
    </row>
    <row r="475" spans="1:16" ht="19.5" hidden="1" customHeight="1">
      <c r="A475" s="171" t="s">
        <v>3046</v>
      </c>
      <c r="B475" s="175">
        <v>46098</v>
      </c>
      <c r="C475" s="171" t="s">
        <v>2119</v>
      </c>
      <c r="D475" s="171" t="s">
        <v>116</v>
      </c>
      <c r="E475" s="171" t="s">
        <v>69</v>
      </c>
      <c r="F475" s="171" t="s">
        <v>674</v>
      </c>
      <c r="G475" s="171" t="s">
        <v>177</v>
      </c>
      <c r="H475" s="176">
        <v>1</v>
      </c>
      <c r="I475" s="177">
        <v>0</v>
      </c>
      <c r="J475" s="175">
        <v>46092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-25</v>
      </c>
    </row>
    <row r="476" spans="1:16" ht="19.5" customHeight="1">
      <c r="A476" s="171" t="s">
        <v>3045</v>
      </c>
      <c r="B476" s="175">
        <v>46098</v>
      </c>
      <c r="C476" s="171" t="s">
        <v>2119</v>
      </c>
      <c r="D476" s="171" t="s">
        <v>135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46089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-19.600000000000001</v>
      </c>
    </row>
    <row r="477" spans="1:16" ht="19.5" hidden="1" customHeight="1">
      <c r="A477" s="171" t="s">
        <v>3046</v>
      </c>
      <c r="B477" s="175">
        <v>46098</v>
      </c>
      <c r="C477" s="171" t="s">
        <v>110</v>
      </c>
      <c r="D477" s="171" t="s">
        <v>117</v>
      </c>
      <c r="E477" s="171" t="s">
        <v>69</v>
      </c>
      <c r="F477" s="171" t="s">
        <v>674</v>
      </c>
      <c r="G477" s="171" t="s">
        <v>177</v>
      </c>
      <c r="H477" s="176">
        <v>1</v>
      </c>
      <c r="I477" s="177">
        <v>0</v>
      </c>
      <c r="J477" s="175">
        <v>46092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3046</v>
      </c>
      <c r="B478" s="175">
        <v>46098</v>
      </c>
      <c r="C478" s="171" t="s">
        <v>110</v>
      </c>
      <c r="D478" s="171" t="s">
        <v>118</v>
      </c>
      <c r="E478" s="171" t="s">
        <v>69</v>
      </c>
      <c r="F478" s="171" t="s">
        <v>674</v>
      </c>
      <c r="G478" s="171" t="s">
        <v>177</v>
      </c>
      <c r="H478" s="176">
        <v>1</v>
      </c>
      <c r="I478" s="177">
        <v>0</v>
      </c>
      <c r="J478" s="175">
        <v>46092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-56.94</v>
      </c>
    </row>
    <row r="479" spans="1:16" ht="19.5" hidden="1" customHeight="1">
      <c r="A479" s="171" t="s">
        <v>3046</v>
      </c>
      <c r="B479" s="175">
        <v>46098</v>
      </c>
      <c r="C479" s="171" t="s">
        <v>2119</v>
      </c>
      <c r="D479" s="171" t="s">
        <v>119</v>
      </c>
      <c r="E479" s="171" t="s">
        <v>69</v>
      </c>
      <c r="F479" s="171" t="s">
        <v>674</v>
      </c>
      <c r="G479" s="171" t="s">
        <v>177</v>
      </c>
      <c r="H479" s="176">
        <v>1</v>
      </c>
      <c r="I479" s="177">
        <v>0</v>
      </c>
      <c r="J479" s="175">
        <v>46092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customHeight="1">
      <c r="A480" s="171" t="s">
        <v>3047</v>
      </c>
      <c r="B480" s="175">
        <v>46098</v>
      </c>
      <c r="C480" s="171" t="s">
        <v>2119</v>
      </c>
      <c r="D480" s="171" t="s">
        <v>135</v>
      </c>
      <c r="E480" s="171" t="s">
        <v>51</v>
      </c>
      <c r="F480" s="171" t="s">
        <v>227</v>
      </c>
      <c r="G480" s="171" t="s">
        <v>112</v>
      </c>
      <c r="H480" s="176">
        <v>1</v>
      </c>
      <c r="I480" s="177">
        <v>0</v>
      </c>
      <c r="J480" s="175">
        <v>46098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-15.26</v>
      </c>
    </row>
    <row r="481" spans="1:16" ht="19.5" customHeight="1">
      <c r="A481" s="171" t="s">
        <v>3048</v>
      </c>
      <c r="B481" s="175">
        <v>46098</v>
      </c>
      <c r="C481" s="171" t="s">
        <v>2119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46098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-9.9600000000000009</v>
      </c>
    </row>
    <row r="482" spans="1:16" ht="19.5" hidden="1" customHeight="1">
      <c r="A482" s="171" t="s">
        <v>3049</v>
      </c>
      <c r="B482" s="175">
        <v>46098</v>
      </c>
      <c r="C482" s="171" t="s">
        <v>110</v>
      </c>
      <c r="D482" s="171" t="s">
        <v>24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2750</v>
      </c>
      <c r="J482" s="175">
        <v>46095</v>
      </c>
      <c r="K482" s="171" t="s">
        <v>113</v>
      </c>
      <c r="L482" s="171" t="s">
        <v>114</v>
      </c>
      <c r="M482" s="178">
        <v>0.43</v>
      </c>
      <c r="N482" s="176"/>
      <c r="O482" s="176">
        <v>40</v>
      </c>
      <c r="P482" s="179">
        <v>-140.75</v>
      </c>
    </row>
    <row r="483" spans="1:16" ht="19.5" hidden="1" customHeight="1">
      <c r="A483" s="171" t="s">
        <v>3049</v>
      </c>
      <c r="B483" s="175">
        <v>46098</v>
      </c>
      <c r="C483" s="171" t="s">
        <v>127</v>
      </c>
      <c r="D483" s="171" t="s">
        <v>128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2750</v>
      </c>
      <c r="J483" s="175">
        <v>46095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1266.67</v>
      </c>
    </row>
    <row r="484" spans="1:16" ht="19.5" hidden="1" customHeight="1">
      <c r="A484" s="171" t="s">
        <v>3049</v>
      </c>
      <c r="B484" s="175">
        <v>46098</v>
      </c>
      <c r="C484" s="171" t="s">
        <v>127</v>
      </c>
      <c r="D484" s="171" t="s">
        <v>129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2750</v>
      </c>
      <c r="J484" s="175">
        <v>46095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12.67</v>
      </c>
    </row>
    <row r="485" spans="1:16" ht="19.5" hidden="1" customHeight="1">
      <c r="A485" s="171" t="s">
        <v>3049</v>
      </c>
      <c r="B485" s="175">
        <v>46098</v>
      </c>
      <c r="C485" s="171" t="s">
        <v>127</v>
      </c>
      <c r="D485" s="171" t="s">
        <v>130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46095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1470.66</v>
      </c>
    </row>
    <row r="486" spans="1:16" ht="19.5" hidden="1" customHeight="1">
      <c r="A486" s="171" t="s">
        <v>3049</v>
      </c>
      <c r="B486" s="175">
        <v>46098</v>
      </c>
      <c r="C486" s="171" t="s">
        <v>131</v>
      </c>
      <c r="D486" s="171" t="s">
        <v>132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46095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-1182.5</v>
      </c>
    </row>
    <row r="487" spans="1:16" ht="19.5" customHeight="1">
      <c r="A487" s="171" t="s">
        <v>3049</v>
      </c>
      <c r="B487" s="175">
        <v>46098</v>
      </c>
      <c r="C487" s="171" t="s">
        <v>2119</v>
      </c>
      <c r="D487" s="171" t="s">
        <v>116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46095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-19.600000000000001</v>
      </c>
    </row>
    <row r="488" spans="1:16" ht="19.5" hidden="1" customHeight="1">
      <c r="A488" s="171" t="s">
        <v>3050</v>
      </c>
      <c r="B488" s="175">
        <v>46098</v>
      </c>
      <c r="C488" s="171" t="s">
        <v>2119</v>
      </c>
      <c r="D488" s="171" t="s">
        <v>135</v>
      </c>
      <c r="E488" s="171" t="s">
        <v>61</v>
      </c>
      <c r="F488" s="171" t="s">
        <v>776</v>
      </c>
      <c r="G488" s="171" t="s">
        <v>177</v>
      </c>
      <c r="H488" s="176">
        <v>1</v>
      </c>
      <c r="I488" s="177">
        <v>0</v>
      </c>
      <c r="J488" s="175">
        <v>46098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-31.21</v>
      </c>
    </row>
    <row r="489" spans="1:16" ht="19.5" customHeight="1">
      <c r="A489" s="171" t="s">
        <v>3049</v>
      </c>
      <c r="B489" s="175">
        <v>46098</v>
      </c>
      <c r="C489" s="171" t="s">
        <v>2119</v>
      </c>
      <c r="D489" s="171" t="s">
        <v>135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46095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-24.07</v>
      </c>
    </row>
    <row r="490" spans="1:16" ht="19.5" hidden="1" customHeight="1">
      <c r="A490" s="171" t="s">
        <v>3051</v>
      </c>
      <c r="B490" s="175">
        <v>46098</v>
      </c>
      <c r="C490" s="171" t="s">
        <v>110</v>
      </c>
      <c r="D490" s="171" t="s">
        <v>117</v>
      </c>
      <c r="E490" s="171" t="s">
        <v>77</v>
      </c>
      <c r="F490" s="171" t="s">
        <v>194</v>
      </c>
      <c r="G490" s="171" t="s">
        <v>177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0</v>
      </c>
    </row>
    <row r="491" spans="1:16" ht="19.5" hidden="1" customHeight="1">
      <c r="A491" s="171" t="s">
        <v>3051</v>
      </c>
      <c r="B491" s="175">
        <v>46098</v>
      </c>
      <c r="C491" s="171" t="s">
        <v>110</v>
      </c>
      <c r="D491" s="171" t="s">
        <v>118</v>
      </c>
      <c r="E491" s="171" t="s">
        <v>77</v>
      </c>
      <c r="F491" s="171" t="s">
        <v>194</v>
      </c>
      <c r="G491" s="171" t="s">
        <v>177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-56.94</v>
      </c>
    </row>
    <row r="492" spans="1:16" ht="19.5" hidden="1" customHeight="1">
      <c r="A492" s="171" t="s">
        <v>3051</v>
      </c>
      <c r="B492" s="175">
        <v>46098</v>
      </c>
      <c r="C492" s="171" t="s">
        <v>110</v>
      </c>
      <c r="D492" s="171" t="s">
        <v>24</v>
      </c>
      <c r="E492" s="171" t="s">
        <v>77</v>
      </c>
      <c r="F492" s="171" t="s">
        <v>194</v>
      </c>
      <c r="G492" s="171" t="s">
        <v>177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>
        <v>41</v>
      </c>
      <c r="P492" s="179">
        <v>-56.94</v>
      </c>
    </row>
    <row r="493" spans="1:16" ht="19.5" hidden="1" customHeight="1">
      <c r="A493" s="171" t="s">
        <v>3051</v>
      </c>
      <c r="B493" s="175">
        <v>46098</v>
      </c>
      <c r="C493" s="171" t="s">
        <v>2119</v>
      </c>
      <c r="D493" s="171" t="s">
        <v>116</v>
      </c>
      <c r="E493" s="171" t="s">
        <v>77</v>
      </c>
      <c r="F493" s="171" t="s">
        <v>194</v>
      </c>
      <c r="G493" s="171" t="s">
        <v>177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-11.06</v>
      </c>
    </row>
    <row r="494" spans="1:16" ht="19.5" hidden="1" customHeight="1">
      <c r="A494" s="171" t="s">
        <v>3052</v>
      </c>
      <c r="B494" s="175">
        <v>46098</v>
      </c>
      <c r="C494" s="171" t="s">
        <v>110</v>
      </c>
      <c r="D494" s="171" t="s">
        <v>24</v>
      </c>
      <c r="E494" s="171" t="s">
        <v>61</v>
      </c>
      <c r="F494" s="171" t="s">
        <v>776</v>
      </c>
      <c r="G494" s="171" t="s">
        <v>177</v>
      </c>
      <c r="H494" s="176">
        <v>1</v>
      </c>
      <c r="I494" s="177">
        <v>4000</v>
      </c>
      <c r="J494" s="175">
        <v>46094</v>
      </c>
      <c r="K494" s="171" t="s">
        <v>113</v>
      </c>
      <c r="L494" s="171" t="s">
        <v>114</v>
      </c>
      <c r="M494" s="178">
        <v>0.43</v>
      </c>
      <c r="N494" s="176"/>
      <c r="O494" s="176">
        <v>40</v>
      </c>
      <c r="P494" s="179">
        <v>-187.98</v>
      </c>
    </row>
    <row r="495" spans="1:16" ht="19.5" hidden="1" customHeight="1">
      <c r="A495" s="171" t="s">
        <v>3052</v>
      </c>
      <c r="B495" s="175">
        <v>46098</v>
      </c>
      <c r="C495" s="171" t="s">
        <v>127</v>
      </c>
      <c r="D495" s="171" t="s">
        <v>128</v>
      </c>
      <c r="E495" s="171" t="s">
        <v>61</v>
      </c>
      <c r="F495" s="171" t="s">
        <v>776</v>
      </c>
      <c r="G495" s="171" t="s">
        <v>177</v>
      </c>
      <c r="H495" s="176">
        <v>1</v>
      </c>
      <c r="I495" s="177">
        <v>4000</v>
      </c>
      <c r="J495" s="175">
        <v>46094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1391.63</v>
      </c>
    </row>
    <row r="496" spans="1:16" ht="19.5" hidden="1" customHeight="1">
      <c r="A496" s="171" t="s">
        <v>3052</v>
      </c>
      <c r="B496" s="175">
        <v>46098</v>
      </c>
      <c r="C496" s="171" t="s">
        <v>127</v>
      </c>
      <c r="D496" s="171" t="s">
        <v>129</v>
      </c>
      <c r="E496" s="171" t="s">
        <v>61</v>
      </c>
      <c r="F496" s="171" t="s">
        <v>776</v>
      </c>
      <c r="G496" s="171" t="s">
        <v>177</v>
      </c>
      <c r="H496" s="176">
        <v>1</v>
      </c>
      <c r="I496" s="177">
        <v>4000</v>
      </c>
      <c r="J496" s="175">
        <v>46094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13.92</v>
      </c>
    </row>
    <row r="497" spans="1:16" ht="19.5" hidden="1" customHeight="1">
      <c r="A497" s="171" t="s">
        <v>3052</v>
      </c>
      <c r="B497" s="175">
        <v>46098</v>
      </c>
      <c r="C497" s="171" t="s">
        <v>127</v>
      </c>
      <c r="D497" s="171" t="s">
        <v>130</v>
      </c>
      <c r="E497" s="171" t="s">
        <v>61</v>
      </c>
      <c r="F497" s="171" t="s">
        <v>776</v>
      </c>
      <c r="G497" s="171" t="s">
        <v>177</v>
      </c>
      <c r="H497" s="176">
        <v>1</v>
      </c>
      <c r="I497" s="177">
        <v>4000</v>
      </c>
      <c r="J497" s="175">
        <v>46094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2594.4499999999998</v>
      </c>
    </row>
    <row r="498" spans="1:16" ht="19.5" hidden="1" customHeight="1">
      <c r="A498" s="171" t="s">
        <v>3052</v>
      </c>
      <c r="B498" s="175">
        <v>46098</v>
      </c>
      <c r="C498" s="171" t="s">
        <v>131</v>
      </c>
      <c r="D498" s="171" t="s">
        <v>132</v>
      </c>
      <c r="E498" s="171" t="s">
        <v>61</v>
      </c>
      <c r="F498" s="171" t="s">
        <v>776</v>
      </c>
      <c r="G498" s="171" t="s">
        <v>177</v>
      </c>
      <c r="H498" s="176">
        <v>1</v>
      </c>
      <c r="I498" s="177">
        <v>4000</v>
      </c>
      <c r="J498" s="175">
        <v>46094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-1720</v>
      </c>
    </row>
    <row r="499" spans="1:16" ht="19.5" hidden="1" customHeight="1">
      <c r="A499" s="171" t="s">
        <v>3052</v>
      </c>
      <c r="B499" s="175">
        <v>46098</v>
      </c>
      <c r="C499" s="171" t="s">
        <v>2119</v>
      </c>
      <c r="D499" s="171" t="s">
        <v>116</v>
      </c>
      <c r="E499" s="171" t="s">
        <v>61</v>
      </c>
      <c r="F499" s="171" t="s">
        <v>776</v>
      </c>
      <c r="G499" s="171" t="s">
        <v>177</v>
      </c>
      <c r="H499" s="176">
        <v>1</v>
      </c>
      <c r="I499" s="177">
        <v>4000</v>
      </c>
      <c r="J499" s="175">
        <v>46094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-16.91</v>
      </c>
    </row>
    <row r="500" spans="1:16" ht="19.5" hidden="1" customHeight="1">
      <c r="A500" s="171" t="s">
        <v>3053</v>
      </c>
      <c r="B500" s="175">
        <v>46098</v>
      </c>
      <c r="C500" s="171" t="s">
        <v>110</v>
      </c>
      <c r="D500" s="171" t="s">
        <v>24</v>
      </c>
      <c r="E500" s="171" t="s">
        <v>79</v>
      </c>
      <c r="F500" s="171" t="s">
        <v>441</v>
      </c>
      <c r="G500" s="171" t="s">
        <v>177</v>
      </c>
      <c r="H500" s="176">
        <v>1</v>
      </c>
      <c r="I500" s="177">
        <v>4500</v>
      </c>
      <c r="J500" s="175">
        <v>46094</v>
      </c>
      <c r="K500" s="171" t="s">
        <v>113</v>
      </c>
      <c r="L500" s="171" t="s">
        <v>114</v>
      </c>
      <c r="M500" s="178">
        <v>0.43</v>
      </c>
      <c r="N500" s="176"/>
      <c r="O500" s="176">
        <v>40</v>
      </c>
      <c r="P500" s="179">
        <v>-200.73</v>
      </c>
    </row>
    <row r="501" spans="1:16" ht="19.5" hidden="1" customHeight="1">
      <c r="A501" s="171" t="s">
        <v>3053</v>
      </c>
      <c r="B501" s="175">
        <v>46098</v>
      </c>
      <c r="C501" s="171" t="s">
        <v>127</v>
      </c>
      <c r="D501" s="171" t="s">
        <v>128</v>
      </c>
      <c r="E501" s="171" t="s">
        <v>79</v>
      </c>
      <c r="F501" s="171" t="s">
        <v>441</v>
      </c>
      <c r="G501" s="171" t="s">
        <v>177</v>
      </c>
      <c r="H501" s="176">
        <v>1</v>
      </c>
      <c r="I501" s="177">
        <v>4500</v>
      </c>
      <c r="J501" s="175">
        <v>46094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1558.18</v>
      </c>
    </row>
    <row r="502" spans="1:16" ht="19.5" hidden="1" customHeight="1">
      <c r="A502" s="171" t="s">
        <v>3053</v>
      </c>
      <c r="B502" s="175">
        <v>46098</v>
      </c>
      <c r="C502" s="171" t="s">
        <v>127</v>
      </c>
      <c r="D502" s="171" t="s">
        <v>129</v>
      </c>
      <c r="E502" s="171" t="s">
        <v>79</v>
      </c>
      <c r="F502" s="171" t="s">
        <v>441</v>
      </c>
      <c r="G502" s="171" t="s">
        <v>177</v>
      </c>
      <c r="H502" s="176">
        <v>1</v>
      </c>
      <c r="I502" s="177">
        <v>4500</v>
      </c>
      <c r="J502" s="175">
        <v>46094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15.58</v>
      </c>
    </row>
    <row r="503" spans="1:16" ht="19.5" hidden="1" customHeight="1">
      <c r="A503" s="171" t="s">
        <v>3053</v>
      </c>
      <c r="B503" s="175">
        <v>46098</v>
      </c>
      <c r="C503" s="171" t="s">
        <v>127</v>
      </c>
      <c r="D503" s="171" t="s">
        <v>130</v>
      </c>
      <c r="E503" s="171" t="s">
        <v>79</v>
      </c>
      <c r="F503" s="171" t="s">
        <v>441</v>
      </c>
      <c r="G503" s="171" t="s">
        <v>177</v>
      </c>
      <c r="H503" s="176">
        <v>1</v>
      </c>
      <c r="I503" s="177">
        <v>4500</v>
      </c>
      <c r="J503" s="175">
        <v>46094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2926.24</v>
      </c>
    </row>
    <row r="504" spans="1:16" ht="19.5" hidden="1" customHeight="1">
      <c r="A504" s="171" t="s">
        <v>3053</v>
      </c>
      <c r="B504" s="175">
        <v>46098</v>
      </c>
      <c r="C504" s="171" t="s">
        <v>131</v>
      </c>
      <c r="D504" s="171" t="s">
        <v>132</v>
      </c>
      <c r="E504" s="171" t="s">
        <v>79</v>
      </c>
      <c r="F504" s="171" t="s">
        <v>441</v>
      </c>
      <c r="G504" s="171" t="s">
        <v>177</v>
      </c>
      <c r="H504" s="176">
        <v>1</v>
      </c>
      <c r="I504" s="177">
        <v>4500</v>
      </c>
      <c r="J504" s="175">
        <v>46094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-1935</v>
      </c>
    </row>
    <row r="505" spans="1:16" ht="19.5" hidden="1" customHeight="1">
      <c r="A505" s="171" t="s">
        <v>3053</v>
      </c>
      <c r="B505" s="175">
        <v>46098</v>
      </c>
      <c r="C505" s="171" t="s">
        <v>2119</v>
      </c>
      <c r="D505" s="171" t="s">
        <v>116</v>
      </c>
      <c r="E505" s="171" t="s">
        <v>79</v>
      </c>
      <c r="F505" s="171" t="s">
        <v>441</v>
      </c>
      <c r="G505" s="171" t="s">
        <v>177</v>
      </c>
      <c r="H505" s="176">
        <v>1</v>
      </c>
      <c r="I505" s="177">
        <v>4500</v>
      </c>
      <c r="J505" s="175">
        <v>46094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-6.93</v>
      </c>
    </row>
    <row r="506" spans="1:16" ht="19.5" hidden="1" customHeight="1">
      <c r="A506" s="171" t="s">
        <v>3054</v>
      </c>
      <c r="B506" s="175">
        <v>46098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46092</v>
      </c>
      <c r="K506" s="171" t="s">
        <v>113</v>
      </c>
      <c r="L506" s="171" t="s">
        <v>114</v>
      </c>
      <c r="M506" s="178">
        <v>0</v>
      </c>
      <c r="N506" s="176"/>
      <c r="O506" s="176">
        <v>42</v>
      </c>
      <c r="P506" s="179">
        <v>-46.77</v>
      </c>
    </row>
    <row r="507" spans="1:16" ht="19.5" customHeight="1">
      <c r="A507" s="171" t="s">
        <v>3054</v>
      </c>
      <c r="B507" s="175">
        <v>46098</v>
      </c>
      <c r="C507" s="171" t="s">
        <v>2119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46092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-11.62</v>
      </c>
    </row>
    <row r="508" spans="1:16" ht="19.5" hidden="1" customHeight="1">
      <c r="A508" s="171" t="s">
        <v>3054</v>
      </c>
      <c r="B508" s="175">
        <v>46098</v>
      </c>
      <c r="C508" s="171" t="s">
        <v>110</v>
      </c>
      <c r="D508" s="171" t="s">
        <v>117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46092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0</v>
      </c>
    </row>
    <row r="509" spans="1:16" ht="19.5" hidden="1" customHeight="1">
      <c r="A509" s="171" t="s">
        <v>3054</v>
      </c>
      <c r="B509" s="175">
        <v>46098</v>
      </c>
      <c r="C509" s="171" t="s">
        <v>110</v>
      </c>
      <c r="D509" s="171" t="s">
        <v>118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46092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-46.77</v>
      </c>
    </row>
    <row r="510" spans="1:16" ht="19.5" customHeight="1">
      <c r="A510" s="171" t="s">
        <v>3054</v>
      </c>
      <c r="B510" s="175">
        <v>46098</v>
      </c>
      <c r="C510" s="171" t="s">
        <v>2119</v>
      </c>
      <c r="D510" s="171" t="s">
        <v>119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46092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-15</v>
      </c>
    </row>
    <row r="511" spans="1:16" ht="19.5" hidden="1" customHeight="1">
      <c r="A511" s="171" t="s">
        <v>3053</v>
      </c>
      <c r="B511" s="175">
        <v>46098</v>
      </c>
      <c r="C511" s="171" t="s">
        <v>2119</v>
      </c>
      <c r="D511" s="171" t="s">
        <v>135</v>
      </c>
      <c r="E511" s="171" t="s">
        <v>79</v>
      </c>
      <c r="F511" s="171" t="s">
        <v>441</v>
      </c>
      <c r="G511" s="171" t="s">
        <v>177</v>
      </c>
      <c r="H511" s="176">
        <v>1</v>
      </c>
      <c r="I511" s="177">
        <v>0</v>
      </c>
      <c r="J511" s="175">
        <v>46094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-29.61</v>
      </c>
    </row>
    <row r="512" spans="1:16" ht="19.5" hidden="1" customHeight="1">
      <c r="A512" s="171" t="s">
        <v>2588</v>
      </c>
      <c r="B512" s="175">
        <v>46098</v>
      </c>
      <c r="C512" s="171" t="s">
        <v>1315</v>
      </c>
      <c r="D512" s="171" t="s">
        <v>3055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46098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-75</v>
      </c>
    </row>
    <row r="513" spans="1:16" ht="19.5" hidden="1" customHeight="1">
      <c r="A513" s="171" t="s">
        <v>3056</v>
      </c>
      <c r="B513" s="175">
        <v>46098</v>
      </c>
      <c r="C513" s="171" t="s">
        <v>110</v>
      </c>
      <c r="D513" s="171" t="s">
        <v>24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46092</v>
      </c>
      <c r="K513" s="171" t="s">
        <v>113</v>
      </c>
      <c r="L513" s="171" t="s">
        <v>114</v>
      </c>
      <c r="M513" s="178">
        <v>0.43</v>
      </c>
      <c r="N513" s="176"/>
      <c r="O513" s="176">
        <v>42</v>
      </c>
      <c r="P513" s="179">
        <v>-151.81</v>
      </c>
    </row>
    <row r="514" spans="1:16" ht="19.5" hidden="1" customHeight="1">
      <c r="A514" s="171" t="s">
        <v>3056</v>
      </c>
      <c r="B514" s="175">
        <v>46098</v>
      </c>
      <c r="C514" s="171" t="s">
        <v>127</v>
      </c>
      <c r="D514" s="171" t="s">
        <v>128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46092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1047.6199999999999</v>
      </c>
    </row>
    <row r="515" spans="1:16" ht="19.5" hidden="1" customHeight="1">
      <c r="A515" s="171" t="s">
        <v>3056</v>
      </c>
      <c r="B515" s="175">
        <v>46098</v>
      </c>
      <c r="C515" s="171" t="s">
        <v>127</v>
      </c>
      <c r="D515" s="171" t="s">
        <v>129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46092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0</v>
      </c>
    </row>
    <row r="516" spans="1:16" ht="19.5" hidden="1" customHeight="1">
      <c r="A516" s="171" t="s">
        <v>3056</v>
      </c>
      <c r="B516" s="175">
        <v>46098</v>
      </c>
      <c r="C516" s="171" t="s">
        <v>127</v>
      </c>
      <c r="D516" s="171" t="s">
        <v>130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2750</v>
      </c>
      <c r="J516" s="175">
        <v>46092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1702.38</v>
      </c>
    </row>
    <row r="517" spans="1:16" ht="19.5" hidden="1" customHeight="1">
      <c r="A517" s="171" t="s">
        <v>3056</v>
      </c>
      <c r="B517" s="175">
        <v>46098</v>
      </c>
      <c r="C517" s="171" t="s">
        <v>131</v>
      </c>
      <c r="D517" s="171" t="s">
        <v>132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2750</v>
      </c>
      <c r="J517" s="175">
        <v>46092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-1182.5</v>
      </c>
    </row>
    <row r="518" spans="1:16" ht="19.5" customHeight="1">
      <c r="A518" s="171" t="s">
        <v>3056</v>
      </c>
      <c r="B518" s="175">
        <v>46098</v>
      </c>
      <c r="C518" s="171" t="s">
        <v>2119</v>
      </c>
      <c r="D518" s="171" t="s">
        <v>116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2750</v>
      </c>
      <c r="J518" s="175">
        <v>46092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-13.52</v>
      </c>
    </row>
    <row r="519" spans="1:16" ht="19.5" customHeight="1">
      <c r="A519" s="171" t="s">
        <v>3056</v>
      </c>
      <c r="B519" s="175">
        <v>46098</v>
      </c>
      <c r="C519" s="171" t="s">
        <v>2119</v>
      </c>
      <c r="D519" s="171" t="s">
        <v>135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46092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-12.15</v>
      </c>
    </row>
    <row r="520" spans="1:16" ht="19.5" hidden="1" customHeight="1">
      <c r="A520" s="171" t="s">
        <v>3057</v>
      </c>
      <c r="B520" s="175">
        <v>46098</v>
      </c>
      <c r="C520" s="171" t="s">
        <v>1315</v>
      </c>
      <c r="D520" s="171" t="s">
        <v>508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46095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</v>
      </c>
    </row>
    <row r="521" spans="1:16" ht="19.5" customHeight="1">
      <c r="A521" s="171" t="s">
        <v>3057</v>
      </c>
      <c r="B521" s="175">
        <v>46098</v>
      </c>
      <c r="C521" s="171" t="s">
        <v>2119</v>
      </c>
      <c r="D521" s="171" t="s">
        <v>510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46095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-10</v>
      </c>
    </row>
    <row r="522" spans="1:16" ht="19.5" hidden="1" customHeight="1">
      <c r="A522" s="171" t="s">
        <v>3058</v>
      </c>
      <c r="B522" s="175">
        <v>46098</v>
      </c>
      <c r="C522" s="171" t="s">
        <v>110</v>
      </c>
      <c r="D522" s="171" t="s">
        <v>24</v>
      </c>
      <c r="E522" s="171" t="s">
        <v>61</v>
      </c>
      <c r="F522" s="171" t="s">
        <v>776</v>
      </c>
      <c r="G522" s="171" t="s">
        <v>177</v>
      </c>
      <c r="H522" s="176">
        <v>1</v>
      </c>
      <c r="I522" s="177">
        <v>4000</v>
      </c>
      <c r="J522" s="175">
        <v>46095</v>
      </c>
      <c r="K522" s="171" t="s">
        <v>113</v>
      </c>
      <c r="L522" s="171" t="s">
        <v>114</v>
      </c>
      <c r="M522" s="178">
        <v>0.43</v>
      </c>
      <c r="N522" s="176"/>
      <c r="O522" s="176">
        <v>40</v>
      </c>
      <c r="P522" s="179">
        <v>-187.98</v>
      </c>
    </row>
    <row r="523" spans="1:16" ht="19.5" hidden="1" customHeight="1">
      <c r="A523" s="171" t="s">
        <v>3058</v>
      </c>
      <c r="B523" s="175">
        <v>46098</v>
      </c>
      <c r="C523" s="171" t="s">
        <v>127</v>
      </c>
      <c r="D523" s="171" t="s">
        <v>128</v>
      </c>
      <c r="E523" s="171" t="s">
        <v>61</v>
      </c>
      <c r="F523" s="171" t="s">
        <v>776</v>
      </c>
      <c r="G523" s="171" t="s">
        <v>177</v>
      </c>
      <c r="H523" s="176">
        <v>1</v>
      </c>
      <c r="I523" s="177">
        <v>4000</v>
      </c>
      <c r="J523" s="175">
        <v>46095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1394.29</v>
      </c>
    </row>
    <row r="524" spans="1:16" ht="19.5" hidden="1" customHeight="1">
      <c r="A524" s="171" t="s">
        <v>3058</v>
      </c>
      <c r="B524" s="175">
        <v>46098</v>
      </c>
      <c r="C524" s="171" t="s">
        <v>127</v>
      </c>
      <c r="D524" s="171" t="s">
        <v>129</v>
      </c>
      <c r="E524" s="171" t="s">
        <v>61</v>
      </c>
      <c r="F524" s="171" t="s">
        <v>776</v>
      </c>
      <c r="G524" s="171" t="s">
        <v>177</v>
      </c>
      <c r="H524" s="176">
        <v>1</v>
      </c>
      <c r="I524" s="177">
        <v>4000</v>
      </c>
      <c r="J524" s="175">
        <v>46095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13.94</v>
      </c>
    </row>
    <row r="525" spans="1:16" ht="19.5" hidden="1" customHeight="1">
      <c r="A525" s="171" t="s">
        <v>3058</v>
      </c>
      <c r="B525" s="175">
        <v>46098</v>
      </c>
      <c r="C525" s="171" t="s">
        <v>127</v>
      </c>
      <c r="D525" s="171" t="s">
        <v>130</v>
      </c>
      <c r="E525" s="171" t="s">
        <v>61</v>
      </c>
      <c r="F525" s="171" t="s">
        <v>776</v>
      </c>
      <c r="G525" s="171" t="s">
        <v>177</v>
      </c>
      <c r="H525" s="176">
        <v>1</v>
      </c>
      <c r="I525" s="177">
        <v>4000</v>
      </c>
      <c r="J525" s="175">
        <v>46095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2591.77</v>
      </c>
    </row>
    <row r="526" spans="1:16" ht="19.5" hidden="1" customHeight="1">
      <c r="A526" s="171" t="s">
        <v>3058</v>
      </c>
      <c r="B526" s="175">
        <v>46098</v>
      </c>
      <c r="C526" s="171" t="s">
        <v>131</v>
      </c>
      <c r="D526" s="171" t="s">
        <v>132</v>
      </c>
      <c r="E526" s="171" t="s">
        <v>61</v>
      </c>
      <c r="F526" s="171" t="s">
        <v>776</v>
      </c>
      <c r="G526" s="171" t="s">
        <v>177</v>
      </c>
      <c r="H526" s="176">
        <v>1</v>
      </c>
      <c r="I526" s="177">
        <v>4000</v>
      </c>
      <c r="J526" s="175">
        <v>46095</v>
      </c>
      <c r="K526" s="171" t="s">
        <v>113</v>
      </c>
      <c r="L526" s="171" t="s">
        <v>114</v>
      </c>
      <c r="M526" s="178">
        <v>0.43</v>
      </c>
      <c r="N526" s="176"/>
      <c r="O526" s="176"/>
      <c r="P526" s="179">
        <v>-1720</v>
      </c>
    </row>
    <row r="527" spans="1:16" ht="19.5" hidden="1" customHeight="1">
      <c r="A527" s="171" t="s">
        <v>3058</v>
      </c>
      <c r="B527" s="175">
        <v>46098</v>
      </c>
      <c r="C527" s="171" t="s">
        <v>2119</v>
      </c>
      <c r="D527" s="171" t="s">
        <v>116</v>
      </c>
      <c r="E527" s="171" t="s">
        <v>61</v>
      </c>
      <c r="F527" s="171" t="s">
        <v>776</v>
      </c>
      <c r="G527" s="171" t="s">
        <v>177</v>
      </c>
      <c r="H527" s="176">
        <v>1</v>
      </c>
      <c r="I527" s="177">
        <v>4000</v>
      </c>
      <c r="J527" s="175">
        <v>46095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-5.95</v>
      </c>
    </row>
    <row r="528" spans="1:16" ht="19.5" hidden="1" customHeight="1">
      <c r="A528" s="171" t="s">
        <v>2770</v>
      </c>
      <c r="B528" s="175">
        <v>46098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46089</v>
      </c>
      <c r="K528" s="171" t="s">
        <v>113</v>
      </c>
      <c r="L528" s="171" t="s">
        <v>114</v>
      </c>
      <c r="M528" s="178">
        <v>0</v>
      </c>
      <c r="N528" s="176"/>
      <c r="O528" s="176">
        <v>43</v>
      </c>
      <c r="P528" s="179">
        <v>-46.77</v>
      </c>
    </row>
    <row r="529" spans="1:16" ht="19.5" customHeight="1">
      <c r="A529" s="171" t="s">
        <v>2770</v>
      </c>
      <c r="B529" s="175">
        <v>46098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46089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-15.69</v>
      </c>
    </row>
    <row r="530" spans="1:16" ht="19.5" hidden="1" customHeight="1">
      <c r="A530" s="171" t="s">
        <v>2770</v>
      </c>
      <c r="B530" s="175">
        <v>46098</v>
      </c>
      <c r="C530" s="171" t="s">
        <v>110</v>
      </c>
      <c r="D530" s="171" t="s">
        <v>117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46089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2770</v>
      </c>
      <c r="B531" s="175">
        <v>46098</v>
      </c>
      <c r="C531" s="171" t="s">
        <v>110</v>
      </c>
      <c r="D531" s="171" t="s">
        <v>118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0</v>
      </c>
      <c r="J531" s="175">
        <v>46089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-46.77</v>
      </c>
    </row>
    <row r="532" spans="1:16" ht="19.5" customHeight="1">
      <c r="A532" s="171" t="s">
        <v>2770</v>
      </c>
      <c r="B532" s="175">
        <v>46098</v>
      </c>
      <c r="C532" s="171" t="s">
        <v>2119</v>
      </c>
      <c r="D532" s="171" t="s">
        <v>119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0</v>
      </c>
      <c r="J532" s="175">
        <v>46089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-15</v>
      </c>
    </row>
    <row r="533" spans="1:16" ht="19.5" hidden="1" customHeight="1">
      <c r="A533" s="171" t="s">
        <v>3059</v>
      </c>
      <c r="B533" s="175">
        <v>46098</v>
      </c>
      <c r="C533" s="171" t="s">
        <v>110</v>
      </c>
      <c r="D533" s="171" t="s">
        <v>24</v>
      </c>
      <c r="E533" s="171" t="s">
        <v>45</v>
      </c>
      <c r="F533" s="171" t="s">
        <v>162</v>
      </c>
      <c r="G533" s="171" t="s">
        <v>163</v>
      </c>
      <c r="H533" s="176">
        <v>1</v>
      </c>
      <c r="I533" s="177">
        <v>2750</v>
      </c>
      <c r="J533" s="175">
        <v>46094</v>
      </c>
      <c r="K533" s="171" t="s">
        <v>113</v>
      </c>
      <c r="L533" s="171" t="s">
        <v>114</v>
      </c>
      <c r="M533" s="178">
        <v>0.43</v>
      </c>
      <c r="N533" s="176"/>
      <c r="O533" s="176">
        <v>40</v>
      </c>
      <c r="P533" s="179">
        <v>-140.75</v>
      </c>
    </row>
    <row r="534" spans="1:16" ht="19.5" hidden="1" customHeight="1">
      <c r="A534" s="171" t="s">
        <v>3059</v>
      </c>
      <c r="B534" s="175">
        <v>46098</v>
      </c>
      <c r="C534" s="171" t="s">
        <v>127</v>
      </c>
      <c r="D534" s="171" t="s">
        <v>128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2750</v>
      </c>
      <c r="J534" s="175">
        <v>46094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1218.0999999999999</v>
      </c>
    </row>
    <row r="535" spans="1:16" ht="19.5" hidden="1" customHeight="1">
      <c r="A535" s="171" t="s">
        <v>3059</v>
      </c>
      <c r="B535" s="175">
        <v>46098</v>
      </c>
      <c r="C535" s="171" t="s">
        <v>127</v>
      </c>
      <c r="D535" s="171" t="s">
        <v>129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2750</v>
      </c>
      <c r="J535" s="175">
        <v>46094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12.18</v>
      </c>
    </row>
    <row r="536" spans="1:16" ht="19.5" hidden="1" customHeight="1">
      <c r="A536" s="171" t="s">
        <v>3059</v>
      </c>
      <c r="B536" s="175">
        <v>46098</v>
      </c>
      <c r="C536" s="171" t="s">
        <v>127</v>
      </c>
      <c r="D536" s="171" t="s">
        <v>130</v>
      </c>
      <c r="E536" s="171" t="s">
        <v>45</v>
      </c>
      <c r="F536" s="171" t="s">
        <v>162</v>
      </c>
      <c r="G536" s="171" t="s">
        <v>163</v>
      </c>
      <c r="H536" s="176">
        <v>1</v>
      </c>
      <c r="I536" s="177">
        <v>2750</v>
      </c>
      <c r="J536" s="175">
        <v>46094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1519.72</v>
      </c>
    </row>
    <row r="537" spans="1:16" ht="19.5" hidden="1" customHeight="1">
      <c r="A537" s="171" t="s">
        <v>3059</v>
      </c>
      <c r="B537" s="175">
        <v>46098</v>
      </c>
      <c r="C537" s="171" t="s">
        <v>131</v>
      </c>
      <c r="D537" s="171" t="s">
        <v>132</v>
      </c>
      <c r="E537" s="171" t="s">
        <v>45</v>
      </c>
      <c r="F537" s="171" t="s">
        <v>162</v>
      </c>
      <c r="G537" s="171" t="s">
        <v>163</v>
      </c>
      <c r="H537" s="176">
        <v>1</v>
      </c>
      <c r="I537" s="177">
        <v>2750</v>
      </c>
      <c r="J537" s="175">
        <v>46094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-1182.5</v>
      </c>
    </row>
    <row r="538" spans="1:16" ht="19.5" customHeight="1">
      <c r="A538" s="171" t="s">
        <v>3059</v>
      </c>
      <c r="B538" s="175">
        <v>46098</v>
      </c>
      <c r="C538" s="171" t="s">
        <v>2119</v>
      </c>
      <c r="D538" s="171" t="s">
        <v>116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2750</v>
      </c>
      <c r="J538" s="175">
        <v>46094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-15.88</v>
      </c>
    </row>
    <row r="539" spans="1:16" ht="19.5" hidden="1" customHeight="1">
      <c r="A539" s="171" t="s">
        <v>3060</v>
      </c>
      <c r="B539" s="175">
        <v>46098</v>
      </c>
      <c r="C539" s="171" t="s">
        <v>110</v>
      </c>
      <c r="D539" s="171" t="s">
        <v>24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46095</v>
      </c>
      <c r="K539" s="171" t="s">
        <v>113</v>
      </c>
      <c r="L539" s="171" t="s">
        <v>114</v>
      </c>
      <c r="M539" s="178">
        <v>0</v>
      </c>
      <c r="N539" s="176"/>
      <c r="O539" s="176">
        <v>40</v>
      </c>
      <c r="P539" s="179">
        <v>-46.77</v>
      </c>
    </row>
    <row r="540" spans="1:16" ht="19.5" customHeight="1">
      <c r="A540" s="171" t="s">
        <v>3060</v>
      </c>
      <c r="B540" s="175">
        <v>46098</v>
      </c>
      <c r="C540" s="171" t="s">
        <v>2119</v>
      </c>
      <c r="D540" s="171" t="s">
        <v>116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46095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-11.37</v>
      </c>
    </row>
    <row r="541" spans="1:16" ht="19.5" hidden="1" customHeight="1">
      <c r="A541" s="171" t="s">
        <v>3060</v>
      </c>
      <c r="B541" s="175">
        <v>46098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46095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3060</v>
      </c>
      <c r="B542" s="175">
        <v>46098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46095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customHeight="1">
      <c r="A543" s="171" t="s">
        <v>3060</v>
      </c>
      <c r="B543" s="175">
        <v>46098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46095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2751</v>
      </c>
      <c r="B544" s="175">
        <v>46098</v>
      </c>
      <c r="C544" s="171" t="s">
        <v>110</v>
      </c>
      <c r="D544" s="171" t="s">
        <v>121</v>
      </c>
      <c r="E544" s="171" t="s">
        <v>61</v>
      </c>
      <c r="F544" s="171" t="s">
        <v>776</v>
      </c>
      <c r="G544" s="171" t="s">
        <v>177</v>
      </c>
      <c r="H544" s="176">
        <v>1</v>
      </c>
      <c r="I544" s="177">
        <v>0</v>
      </c>
      <c r="J544" s="175">
        <v>46093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0</v>
      </c>
    </row>
    <row r="545" spans="1:16" ht="19.5" hidden="1" customHeight="1">
      <c r="A545" s="171" t="s">
        <v>2751</v>
      </c>
      <c r="B545" s="175">
        <v>46098</v>
      </c>
      <c r="C545" s="171" t="s">
        <v>110</v>
      </c>
      <c r="D545" s="171" t="s">
        <v>118</v>
      </c>
      <c r="E545" s="171" t="s">
        <v>61</v>
      </c>
      <c r="F545" s="171" t="s">
        <v>776</v>
      </c>
      <c r="G545" s="171" t="s">
        <v>177</v>
      </c>
      <c r="H545" s="176">
        <v>1</v>
      </c>
      <c r="I545" s="177">
        <v>0</v>
      </c>
      <c r="J545" s="175">
        <v>46093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-56.94</v>
      </c>
    </row>
    <row r="546" spans="1:16" ht="19.5" hidden="1" customHeight="1">
      <c r="A546" s="171" t="s">
        <v>3061</v>
      </c>
      <c r="B546" s="175">
        <v>46098</v>
      </c>
      <c r="C546" s="171" t="s">
        <v>110</v>
      </c>
      <c r="D546" s="171" t="s">
        <v>117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46094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3061</v>
      </c>
      <c r="B547" s="175">
        <v>46098</v>
      </c>
      <c r="C547" s="171" t="s">
        <v>110</v>
      </c>
      <c r="D547" s="171" t="s">
        <v>118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46094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3061</v>
      </c>
      <c r="B548" s="175">
        <v>46098</v>
      </c>
      <c r="C548" s="171" t="s">
        <v>2119</v>
      </c>
      <c r="D548" s="171" t="s">
        <v>119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46094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-15</v>
      </c>
    </row>
    <row r="549" spans="1:16" ht="19.5" hidden="1" customHeight="1">
      <c r="A549" s="171" t="s">
        <v>3061</v>
      </c>
      <c r="B549" s="175">
        <v>46098</v>
      </c>
      <c r="C549" s="171" t="s">
        <v>110</v>
      </c>
      <c r="D549" s="171" t="s">
        <v>24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46094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customHeight="1">
      <c r="A550" s="171" t="s">
        <v>3061</v>
      </c>
      <c r="B550" s="175">
        <v>46098</v>
      </c>
      <c r="C550" s="171" t="s">
        <v>2119</v>
      </c>
      <c r="D550" s="171" t="s">
        <v>116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46094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-14.77</v>
      </c>
    </row>
    <row r="551" spans="1:16" ht="19.5" hidden="1" customHeight="1">
      <c r="A551" s="171" t="s">
        <v>3062</v>
      </c>
      <c r="B551" s="175">
        <v>46098</v>
      </c>
      <c r="C551" s="171" t="s">
        <v>110</v>
      </c>
      <c r="D551" s="171" t="s">
        <v>24</v>
      </c>
      <c r="E551" s="171" t="s">
        <v>61</v>
      </c>
      <c r="F551" s="171" t="s">
        <v>776</v>
      </c>
      <c r="G551" s="171" t="s">
        <v>177</v>
      </c>
      <c r="H551" s="176">
        <v>1</v>
      </c>
      <c r="I551" s="177">
        <v>4000</v>
      </c>
      <c r="J551" s="175">
        <v>46096</v>
      </c>
      <c r="K551" s="171" t="s">
        <v>113</v>
      </c>
      <c r="L551" s="171" t="s">
        <v>114</v>
      </c>
      <c r="M551" s="178">
        <v>0.43</v>
      </c>
      <c r="N551" s="176"/>
      <c r="O551" s="176">
        <v>39</v>
      </c>
      <c r="P551" s="179">
        <v>-180.27</v>
      </c>
    </row>
    <row r="552" spans="1:16" ht="19.5" hidden="1" customHeight="1">
      <c r="A552" s="171" t="s">
        <v>3062</v>
      </c>
      <c r="B552" s="175">
        <v>46098</v>
      </c>
      <c r="C552" s="171" t="s">
        <v>127</v>
      </c>
      <c r="D552" s="171" t="s">
        <v>128</v>
      </c>
      <c r="E552" s="171" t="s">
        <v>61</v>
      </c>
      <c r="F552" s="171" t="s">
        <v>776</v>
      </c>
      <c r="G552" s="171" t="s">
        <v>177</v>
      </c>
      <c r="H552" s="176">
        <v>1</v>
      </c>
      <c r="I552" s="177">
        <v>4000</v>
      </c>
      <c r="J552" s="175">
        <v>46096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1394.29</v>
      </c>
    </row>
    <row r="553" spans="1:16" ht="19.5" hidden="1" customHeight="1">
      <c r="A553" s="171" t="s">
        <v>3062</v>
      </c>
      <c r="B553" s="175">
        <v>46098</v>
      </c>
      <c r="C553" s="171" t="s">
        <v>127</v>
      </c>
      <c r="D553" s="171" t="s">
        <v>129</v>
      </c>
      <c r="E553" s="171" t="s">
        <v>61</v>
      </c>
      <c r="F553" s="171" t="s">
        <v>776</v>
      </c>
      <c r="G553" s="171" t="s">
        <v>177</v>
      </c>
      <c r="H553" s="176">
        <v>1</v>
      </c>
      <c r="I553" s="177">
        <v>4000</v>
      </c>
      <c r="J553" s="175">
        <v>46096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13.94</v>
      </c>
    </row>
    <row r="554" spans="1:16" ht="19.5" hidden="1" customHeight="1">
      <c r="A554" s="171" t="s">
        <v>3062</v>
      </c>
      <c r="B554" s="175">
        <v>46098</v>
      </c>
      <c r="C554" s="171" t="s">
        <v>127</v>
      </c>
      <c r="D554" s="171" t="s">
        <v>130</v>
      </c>
      <c r="E554" s="171" t="s">
        <v>61</v>
      </c>
      <c r="F554" s="171" t="s">
        <v>776</v>
      </c>
      <c r="G554" s="171" t="s">
        <v>177</v>
      </c>
      <c r="H554" s="176">
        <v>1</v>
      </c>
      <c r="I554" s="177">
        <v>4000</v>
      </c>
      <c r="J554" s="175">
        <v>46096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2591.77</v>
      </c>
    </row>
    <row r="555" spans="1:16" ht="19.5" hidden="1" customHeight="1">
      <c r="A555" s="171" t="s">
        <v>3062</v>
      </c>
      <c r="B555" s="175">
        <v>46098</v>
      </c>
      <c r="C555" s="171" t="s">
        <v>131</v>
      </c>
      <c r="D555" s="171" t="s">
        <v>132</v>
      </c>
      <c r="E555" s="171" t="s">
        <v>61</v>
      </c>
      <c r="F555" s="171" t="s">
        <v>776</v>
      </c>
      <c r="G555" s="171" t="s">
        <v>177</v>
      </c>
      <c r="H555" s="176">
        <v>1</v>
      </c>
      <c r="I555" s="177">
        <v>4000</v>
      </c>
      <c r="J555" s="175">
        <v>46096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-1720</v>
      </c>
    </row>
    <row r="556" spans="1:16" ht="19.5" hidden="1" customHeight="1">
      <c r="A556" s="171" t="s">
        <v>3062</v>
      </c>
      <c r="B556" s="175">
        <v>46098</v>
      </c>
      <c r="C556" s="171" t="s">
        <v>2119</v>
      </c>
      <c r="D556" s="171" t="s">
        <v>116</v>
      </c>
      <c r="E556" s="171" t="s">
        <v>61</v>
      </c>
      <c r="F556" s="171" t="s">
        <v>776</v>
      </c>
      <c r="G556" s="171" t="s">
        <v>177</v>
      </c>
      <c r="H556" s="176">
        <v>1</v>
      </c>
      <c r="I556" s="177">
        <v>4000</v>
      </c>
      <c r="J556" s="175">
        <v>46096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-7.29</v>
      </c>
    </row>
    <row r="557" spans="1:16" ht="19.5" hidden="1" customHeight="1">
      <c r="A557" s="171" t="s">
        <v>3062</v>
      </c>
      <c r="B557" s="175">
        <v>46098</v>
      </c>
      <c r="C557" s="171" t="s">
        <v>2119</v>
      </c>
      <c r="D557" s="171" t="s">
        <v>135</v>
      </c>
      <c r="E557" s="171" t="s">
        <v>61</v>
      </c>
      <c r="F557" s="171" t="s">
        <v>776</v>
      </c>
      <c r="G557" s="171" t="s">
        <v>177</v>
      </c>
      <c r="H557" s="176">
        <v>1</v>
      </c>
      <c r="I557" s="177">
        <v>0</v>
      </c>
      <c r="J557" s="175">
        <v>46096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-26.49</v>
      </c>
    </row>
    <row r="558" spans="1:16" ht="19.5" hidden="1" customHeight="1">
      <c r="A558" s="171" t="s">
        <v>3063</v>
      </c>
      <c r="B558" s="175">
        <v>46098</v>
      </c>
      <c r="C558" s="171" t="s">
        <v>110</v>
      </c>
      <c r="D558" s="171" t="s">
        <v>24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2750</v>
      </c>
      <c r="J558" s="175">
        <v>46096</v>
      </c>
      <c r="K558" s="171" t="s">
        <v>113</v>
      </c>
      <c r="L558" s="171" t="s">
        <v>114</v>
      </c>
      <c r="M558" s="178">
        <v>0.43</v>
      </c>
      <c r="N558" s="176"/>
      <c r="O558" s="176">
        <v>39</v>
      </c>
      <c r="P558" s="179">
        <v>-135.22</v>
      </c>
    </row>
    <row r="559" spans="1:16" ht="19.5" hidden="1" customHeight="1">
      <c r="A559" s="171" t="s">
        <v>3063</v>
      </c>
      <c r="B559" s="175">
        <v>46098</v>
      </c>
      <c r="C559" s="171" t="s">
        <v>127</v>
      </c>
      <c r="D559" s="171" t="s">
        <v>128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2750</v>
      </c>
      <c r="J559" s="175">
        <v>46096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1246.67</v>
      </c>
    </row>
    <row r="560" spans="1:16" ht="19.5" hidden="1" customHeight="1">
      <c r="A560" s="171" t="s">
        <v>3063</v>
      </c>
      <c r="B560" s="175">
        <v>46098</v>
      </c>
      <c r="C560" s="171" t="s">
        <v>127</v>
      </c>
      <c r="D560" s="171" t="s">
        <v>129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2750</v>
      </c>
      <c r="J560" s="175">
        <v>46096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0</v>
      </c>
    </row>
    <row r="561" spans="1:16" ht="19.5" hidden="1" customHeight="1">
      <c r="A561" s="171" t="s">
        <v>3063</v>
      </c>
      <c r="B561" s="175">
        <v>46098</v>
      </c>
      <c r="C561" s="171" t="s">
        <v>127</v>
      </c>
      <c r="D561" s="171" t="s">
        <v>130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2750</v>
      </c>
      <c r="J561" s="175">
        <v>46096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1503.33</v>
      </c>
    </row>
    <row r="562" spans="1:16" ht="19.5" hidden="1" customHeight="1">
      <c r="A562" s="171" t="s">
        <v>3063</v>
      </c>
      <c r="B562" s="175">
        <v>46098</v>
      </c>
      <c r="C562" s="171" t="s">
        <v>131</v>
      </c>
      <c r="D562" s="171" t="s">
        <v>132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2750</v>
      </c>
      <c r="J562" s="175">
        <v>46096</v>
      </c>
      <c r="K562" s="171" t="s">
        <v>113</v>
      </c>
      <c r="L562" s="171" t="s">
        <v>114</v>
      </c>
      <c r="M562" s="178">
        <v>0.43</v>
      </c>
      <c r="N562" s="176"/>
      <c r="O562" s="176"/>
      <c r="P562" s="179">
        <v>-1182.5</v>
      </c>
    </row>
    <row r="563" spans="1:16" ht="19.5" customHeight="1">
      <c r="A563" s="171" t="s">
        <v>2803</v>
      </c>
      <c r="B563" s="175">
        <v>46098</v>
      </c>
      <c r="C563" s="171" t="s">
        <v>2119</v>
      </c>
      <c r="D563" s="171" t="s">
        <v>135</v>
      </c>
      <c r="E563" s="171" t="s">
        <v>41</v>
      </c>
      <c r="F563" s="171" t="s">
        <v>138</v>
      </c>
      <c r="G563" s="171" t="s">
        <v>112</v>
      </c>
      <c r="H563" s="176">
        <v>1</v>
      </c>
      <c r="I563" s="177">
        <v>0</v>
      </c>
      <c r="J563" s="175">
        <v>46095</v>
      </c>
      <c r="K563" s="171" t="s">
        <v>125</v>
      </c>
      <c r="L563" s="171" t="s">
        <v>125</v>
      </c>
      <c r="M563" s="178">
        <v>0</v>
      </c>
      <c r="N563" s="176"/>
      <c r="O563" s="176"/>
      <c r="P563" s="179">
        <v>4.62</v>
      </c>
    </row>
    <row r="564" spans="1:16" ht="19.5" hidden="1" customHeight="1">
      <c r="A564" s="171" t="s">
        <v>3064</v>
      </c>
      <c r="B564" s="175">
        <v>46098</v>
      </c>
      <c r="C564" s="171" t="s">
        <v>110</v>
      </c>
      <c r="D564" s="171" t="s">
        <v>24</v>
      </c>
      <c r="E564" s="171" t="s">
        <v>39</v>
      </c>
      <c r="F564" s="171" t="s">
        <v>141</v>
      </c>
      <c r="G564" s="171" t="s">
        <v>112</v>
      </c>
      <c r="H564" s="176">
        <v>1</v>
      </c>
      <c r="I564" s="177">
        <v>2750</v>
      </c>
      <c r="J564" s="175">
        <v>46096</v>
      </c>
      <c r="K564" s="171" t="s">
        <v>113</v>
      </c>
      <c r="L564" s="171" t="s">
        <v>114</v>
      </c>
      <c r="M564" s="178">
        <v>0.43</v>
      </c>
      <c r="N564" s="176"/>
      <c r="O564" s="176">
        <v>39</v>
      </c>
      <c r="P564" s="179">
        <v>-135.22</v>
      </c>
    </row>
    <row r="565" spans="1:16" ht="19.5" hidden="1" customHeight="1">
      <c r="A565" s="171" t="s">
        <v>3064</v>
      </c>
      <c r="B565" s="175">
        <v>46098</v>
      </c>
      <c r="C565" s="171" t="s">
        <v>127</v>
      </c>
      <c r="D565" s="171" t="s">
        <v>128</v>
      </c>
      <c r="E565" s="171" t="s">
        <v>39</v>
      </c>
      <c r="F565" s="171" t="s">
        <v>141</v>
      </c>
      <c r="G565" s="171" t="s">
        <v>112</v>
      </c>
      <c r="H565" s="176">
        <v>1</v>
      </c>
      <c r="I565" s="177">
        <v>2750</v>
      </c>
      <c r="J565" s="175">
        <v>46096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1254.29</v>
      </c>
    </row>
    <row r="566" spans="1:16" ht="19.5" hidden="1" customHeight="1">
      <c r="A566" s="171" t="s">
        <v>3064</v>
      </c>
      <c r="B566" s="175">
        <v>46098</v>
      </c>
      <c r="C566" s="171" t="s">
        <v>127</v>
      </c>
      <c r="D566" s="171" t="s">
        <v>129</v>
      </c>
      <c r="E566" s="171" t="s">
        <v>39</v>
      </c>
      <c r="F566" s="171" t="s">
        <v>141</v>
      </c>
      <c r="G566" s="171" t="s">
        <v>112</v>
      </c>
      <c r="H566" s="176">
        <v>1</v>
      </c>
      <c r="I566" s="177">
        <v>2750</v>
      </c>
      <c r="J566" s="175">
        <v>46096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12.54</v>
      </c>
    </row>
    <row r="567" spans="1:16" ht="19.5" hidden="1" customHeight="1">
      <c r="A567" s="171" t="s">
        <v>3064</v>
      </c>
      <c r="B567" s="175">
        <v>46098</v>
      </c>
      <c r="C567" s="171" t="s">
        <v>127</v>
      </c>
      <c r="D567" s="171" t="s">
        <v>130</v>
      </c>
      <c r="E567" s="171" t="s">
        <v>39</v>
      </c>
      <c r="F567" s="171" t="s">
        <v>141</v>
      </c>
      <c r="G567" s="171" t="s">
        <v>112</v>
      </c>
      <c r="H567" s="176">
        <v>1</v>
      </c>
      <c r="I567" s="177">
        <v>2750</v>
      </c>
      <c r="J567" s="175">
        <v>46096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1483.17</v>
      </c>
    </row>
    <row r="568" spans="1:16" ht="19.5" hidden="1" customHeight="1">
      <c r="A568" s="171" t="s">
        <v>3064</v>
      </c>
      <c r="B568" s="175">
        <v>46098</v>
      </c>
      <c r="C568" s="171" t="s">
        <v>131</v>
      </c>
      <c r="D568" s="171" t="s">
        <v>132</v>
      </c>
      <c r="E568" s="171" t="s">
        <v>39</v>
      </c>
      <c r="F568" s="171" t="s">
        <v>141</v>
      </c>
      <c r="G568" s="171" t="s">
        <v>112</v>
      </c>
      <c r="H568" s="176">
        <v>1</v>
      </c>
      <c r="I568" s="177">
        <v>2750</v>
      </c>
      <c r="J568" s="175">
        <v>46096</v>
      </c>
      <c r="K568" s="171" t="s">
        <v>113</v>
      </c>
      <c r="L568" s="171" t="s">
        <v>114</v>
      </c>
      <c r="M568" s="178">
        <v>0.43</v>
      </c>
      <c r="N568" s="176"/>
      <c r="O568" s="176"/>
      <c r="P568" s="179">
        <v>-1182.5</v>
      </c>
    </row>
    <row r="569" spans="1:16" ht="19.5" customHeight="1">
      <c r="A569" s="171" t="s">
        <v>3064</v>
      </c>
      <c r="B569" s="175">
        <v>46098</v>
      </c>
      <c r="C569" s="171" t="s">
        <v>2119</v>
      </c>
      <c r="D569" s="171" t="s">
        <v>116</v>
      </c>
      <c r="E569" s="171" t="s">
        <v>39</v>
      </c>
      <c r="F569" s="171" t="s">
        <v>141</v>
      </c>
      <c r="G569" s="171" t="s">
        <v>112</v>
      </c>
      <c r="H569" s="176">
        <v>1</v>
      </c>
      <c r="I569" s="177">
        <v>2750</v>
      </c>
      <c r="J569" s="175">
        <v>46096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-6.93</v>
      </c>
    </row>
    <row r="570" spans="1:16" ht="19.5" hidden="1" customHeight="1">
      <c r="A570" s="171" t="s">
        <v>3065</v>
      </c>
      <c r="B570" s="175">
        <v>46098</v>
      </c>
      <c r="C570" s="171" t="s">
        <v>110</v>
      </c>
      <c r="D570" s="171" t="s">
        <v>24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2650</v>
      </c>
      <c r="J570" s="175">
        <v>46095</v>
      </c>
      <c r="K570" s="171" t="s">
        <v>113</v>
      </c>
      <c r="L570" s="171" t="s">
        <v>114</v>
      </c>
      <c r="M570" s="178">
        <v>0.43</v>
      </c>
      <c r="N570" s="176"/>
      <c r="O570" s="176">
        <v>40</v>
      </c>
      <c r="P570" s="179">
        <v>-138.19999999999999</v>
      </c>
    </row>
    <row r="571" spans="1:16" ht="19.5" hidden="1" customHeight="1">
      <c r="A571" s="171" t="s">
        <v>3065</v>
      </c>
      <c r="B571" s="175">
        <v>46098</v>
      </c>
      <c r="C571" s="171" t="s">
        <v>127</v>
      </c>
      <c r="D571" s="171" t="s">
        <v>128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2650</v>
      </c>
      <c r="J571" s="175">
        <v>46095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1258.0999999999999</v>
      </c>
    </row>
    <row r="572" spans="1:16" ht="19.5" hidden="1" customHeight="1">
      <c r="A572" s="171" t="s">
        <v>3065</v>
      </c>
      <c r="B572" s="175">
        <v>46098</v>
      </c>
      <c r="C572" s="171" t="s">
        <v>127</v>
      </c>
      <c r="D572" s="171" t="s">
        <v>129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2650</v>
      </c>
      <c r="J572" s="175">
        <v>46095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hidden="1" customHeight="1">
      <c r="A573" s="171" t="s">
        <v>3065</v>
      </c>
      <c r="B573" s="175">
        <v>46098</v>
      </c>
      <c r="C573" s="171" t="s">
        <v>127</v>
      </c>
      <c r="D573" s="171" t="s">
        <v>130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2650</v>
      </c>
      <c r="J573" s="175">
        <v>46095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1391.9</v>
      </c>
    </row>
    <row r="574" spans="1:16" ht="19.5" hidden="1" customHeight="1">
      <c r="A574" s="171" t="s">
        <v>3065</v>
      </c>
      <c r="B574" s="175">
        <v>46098</v>
      </c>
      <c r="C574" s="171" t="s">
        <v>131</v>
      </c>
      <c r="D574" s="171" t="s">
        <v>132</v>
      </c>
      <c r="E574" s="171" t="s">
        <v>41</v>
      </c>
      <c r="F574" s="171" t="s">
        <v>138</v>
      </c>
      <c r="G574" s="171" t="s">
        <v>112</v>
      </c>
      <c r="H574" s="176">
        <v>1</v>
      </c>
      <c r="I574" s="177">
        <v>2650</v>
      </c>
      <c r="J574" s="175">
        <v>46095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-1139.5</v>
      </c>
    </row>
    <row r="575" spans="1:16" ht="19.5" customHeight="1">
      <c r="A575" s="171" t="s">
        <v>3065</v>
      </c>
      <c r="B575" s="175">
        <v>46098</v>
      </c>
      <c r="C575" s="171" t="s">
        <v>2119</v>
      </c>
      <c r="D575" s="171" t="s">
        <v>116</v>
      </c>
      <c r="E575" s="171" t="s">
        <v>41</v>
      </c>
      <c r="F575" s="171" t="s">
        <v>138</v>
      </c>
      <c r="G575" s="171" t="s">
        <v>112</v>
      </c>
      <c r="H575" s="176">
        <v>1</v>
      </c>
      <c r="I575" s="177">
        <v>2650</v>
      </c>
      <c r="J575" s="175">
        <v>46095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-20.63</v>
      </c>
    </row>
    <row r="576" spans="1:16" ht="19.5" hidden="1" customHeight="1">
      <c r="A576" s="171" t="s">
        <v>3066</v>
      </c>
      <c r="B576" s="175">
        <v>46098</v>
      </c>
      <c r="C576" s="171" t="s">
        <v>110</v>
      </c>
      <c r="D576" s="171" t="s">
        <v>24</v>
      </c>
      <c r="E576" s="171" t="s">
        <v>61</v>
      </c>
      <c r="F576" s="171" t="s">
        <v>776</v>
      </c>
      <c r="G576" s="171" t="s">
        <v>177</v>
      </c>
      <c r="H576" s="176">
        <v>1</v>
      </c>
      <c r="I576" s="177">
        <v>4000</v>
      </c>
      <c r="J576" s="175">
        <v>46094</v>
      </c>
      <c r="K576" s="171" t="s">
        <v>113</v>
      </c>
      <c r="L576" s="171" t="s">
        <v>114</v>
      </c>
      <c r="M576" s="178">
        <v>0.43</v>
      </c>
      <c r="N576" s="176"/>
      <c r="O576" s="176">
        <v>40</v>
      </c>
      <c r="P576" s="179">
        <v>-187.98</v>
      </c>
    </row>
    <row r="577" spans="1:16" ht="19.5" hidden="1" customHeight="1">
      <c r="A577" s="171" t="s">
        <v>3066</v>
      </c>
      <c r="B577" s="175">
        <v>46098</v>
      </c>
      <c r="C577" s="171" t="s">
        <v>127</v>
      </c>
      <c r="D577" s="171" t="s">
        <v>128</v>
      </c>
      <c r="E577" s="171" t="s">
        <v>61</v>
      </c>
      <c r="F577" s="171" t="s">
        <v>776</v>
      </c>
      <c r="G577" s="171" t="s">
        <v>177</v>
      </c>
      <c r="H577" s="176">
        <v>1</v>
      </c>
      <c r="I577" s="177">
        <v>4000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1391.63</v>
      </c>
    </row>
    <row r="578" spans="1:16" ht="19.5" hidden="1" customHeight="1">
      <c r="A578" s="171" t="s">
        <v>3066</v>
      </c>
      <c r="B578" s="175">
        <v>46098</v>
      </c>
      <c r="C578" s="171" t="s">
        <v>127</v>
      </c>
      <c r="D578" s="171" t="s">
        <v>129</v>
      </c>
      <c r="E578" s="171" t="s">
        <v>61</v>
      </c>
      <c r="F578" s="171" t="s">
        <v>776</v>
      </c>
      <c r="G578" s="171" t="s">
        <v>177</v>
      </c>
      <c r="H578" s="176">
        <v>1</v>
      </c>
      <c r="I578" s="177">
        <v>4000</v>
      </c>
      <c r="J578" s="175">
        <v>46094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13.92</v>
      </c>
    </row>
    <row r="579" spans="1:16" ht="19.5" hidden="1" customHeight="1">
      <c r="A579" s="171" t="s">
        <v>3066</v>
      </c>
      <c r="B579" s="175">
        <v>46098</v>
      </c>
      <c r="C579" s="171" t="s">
        <v>127</v>
      </c>
      <c r="D579" s="171" t="s">
        <v>130</v>
      </c>
      <c r="E579" s="171" t="s">
        <v>61</v>
      </c>
      <c r="F579" s="171" t="s">
        <v>776</v>
      </c>
      <c r="G579" s="171" t="s">
        <v>177</v>
      </c>
      <c r="H579" s="176">
        <v>1</v>
      </c>
      <c r="I579" s="177">
        <v>4000</v>
      </c>
      <c r="J579" s="175">
        <v>46094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2594.4499999999998</v>
      </c>
    </row>
    <row r="580" spans="1:16" ht="19.5" hidden="1" customHeight="1">
      <c r="A580" s="171" t="s">
        <v>3066</v>
      </c>
      <c r="B580" s="175">
        <v>46098</v>
      </c>
      <c r="C580" s="171" t="s">
        <v>131</v>
      </c>
      <c r="D580" s="171" t="s">
        <v>132</v>
      </c>
      <c r="E580" s="171" t="s">
        <v>61</v>
      </c>
      <c r="F580" s="171" t="s">
        <v>776</v>
      </c>
      <c r="G580" s="171" t="s">
        <v>177</v>
      </c>
      <c r="H580" s="176">
        <v>1</v>
      </c>
      <c r="I580" s="177">
        <v>4000</v>
      </c>
      <c r="J580" s="175">
        <v>46094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-1720</v>
      </c>
    </row>
    <row r="581" spans="1:16" ht="19.5" hidden="1" customHeight="1">
      <c r="A581" s="171" t="s">
        <v>3066</v>
      </c>
      <c r="B581" s="175">
        <v>46098</v>
      </c>
      <c r="C581" s="171" t="s">
        <v>2119</v>
      </c>
      <c r="D581" s="171" t="s">
        <v>116</v>
      </c>
      <c r="E581" s="171" t="s">
        <v>61</v>
      </c>
      <c r="F581" s="171" t="s">
        <v>776</v>
      </c>
      <c r="G581" s="171" t="s">
        <v>177</v>
      </c>
      <c r="H581" s="176">
        <v>1</v>
      </c>
      <c r="I581" s="177">
        <v>4000</v>
      </c>
      <c r="J581" s="175">
        <v>46094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-7.1</v>
      </c>
    </row>
    <row r="582" spans="1:16" ht="19.5" hidden="1" customHeight="1">
      <c r="A582" s="171" t="s">
        <v>3067</v>
      </c>
      <c r="B582" s="175">
        <v>46098</v>
      </c>
      <c r="C582" s="171" t="s">
        <v>110</v>
      </c>
      <c r="D582" s="171" t="s">
        <v>24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2750</v>
      </c>
      <c r="J582" s="175">
        <v>46097</v>
      </c>
      <c r="K582" s="171" t="s">
        <v>113</v>
      </c>
      <c r="L582" s="171" t="s">
        <v>114</v>
      </c>
      <c r="M582" s="178">
        <v>0.43</v>
      </c>
      <c r="N582" s="176"/>
      <c r="O582" s="176">
        <v>39</v>
      </c>
      <c r="P582" s="179">
        <v>-135.22</v>
      </c>
    </row>
    <row r="583" spans="1:16" ht="19.5" hidden="1" customHeight="1">
      <c r="A583" s="171" t="s">
        <v>3067</v>
      </c>
      <c r="B583" s="175">
        <v>46098</v>
      </c>
      <c r="C583" s="171" t="s">
        <v>127</v>
      </c>
      <c r="D583" s="171" t="s">
        <v>128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2750</v>
      </c>
      <c r="J583" s="175">
        <v>46097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510.95</v>
      </c>
    </row>
    <row r="584" spans="1:16" ht="19.5" hidden="1" customHeight="1">
      <c r="A584" s="171" t="s">
        <v>3067</v>
      </c>
      <c r="B584" s="175">
        <v>46098</v>
      </c>
      <c r="C584" s="171" t="s">
        <v>127</v>
      </c>
      <c r="D584" s="171" t="s">
        <v>129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2750</v>
      </c>
      <c r="J584" s="175">
        <v>46097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5.1100000000000003</v>
      </c>
    </row>
    <row r="585" spans="1:16" ht="19.5" hidden="1" customHeight="1">
      <c r="A585" s="171" t="s">
        <v>3067</v>
      </c>
      <c r="B585" s="175">
        <v>46098</v>
      </c>
      <c r="C585" s="171" t="s">
        <v>127</v>
      </c>
      <c r="D585" s="171" t="s">
        <v>130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2750</v>
      </c>
      <c r="J585" s="175">
        <v>46097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2233.94</v>
      </c>
    </row>
    <row r="586" spans="1:16" ht="19.5" hidden="1" customHeight="1">
      <c r="A586" s="171" t="s">
        <v>3067</v>
      </c>
      <c r="B586" s="175">
        <v>46098</v>
      </c>
      <c r="C586" s="171" t="s">
        <v>131</v>
      </c>
      <c r="D586" s="171" t="s">
        <v>132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2750</v>
      </c>
      <c r="J586" s="175">
        <v>46097</v>
      </c>
      <c r="K586" s="171" t="s">
        <v>113</v>
      </c>
      <c r="L586" s="171" t="s">
        <v>114</v>
      </c>
      <c r="M586" s="178">
        <v>0.43</v>
      </c>
      <c r="N586" s="176"/>
      <c r="O586" s="176"/>
      <c r="P586" s="179">
        <v>-1182.5</v>
      </c>
    </row>
    <row r="587" spans="1:16" ht="19.5" customHeight="1">
      <c r="A587" s="171" t="s">
        <v>3067</v>
      </c>
      <c r="B587" s="175">
        <v>46098</v>
      </c>
      <c r="C587" s="171" t="s">
        <v>2119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2750</v>
      </c>
      <c r="J587" s="175">
        <v>46097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-7.09</v>
      </c>
    </row>
    <row r="588" spans="1:16" ht="19.5" hidden="1" customHeight="1">
      <c r="A588" s="171" t="s">
        <v>3068</v>
      </c>
      <c r="B588" s="175">
        <v>46098</v>
      </c>
      <c r="C588" s="171" t="s">
        <v>110</v>
      </c>
      <c r="D588" s="171" t="s">
        <v>24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46094</v>
      </c>
      <c r="K588" s="171" t="s">
        <v>113</v>
      </c>
      <c r="L588" s="171" t="s">
        <v>114</v>
      </c>
      <c r="M588" s="178">
        <v>0</v>
      </c>
      <c r="N588" s="176"/>
      <c r="O588" s="176">
        <v>40</v>
      </c>
      <c r="P588" s="179">
        <v>-46.77</v>
      </c>
    </row>
    <row r="589" spans="1:16" ht="19.5" customHeight="1">
      <c r="A589" s="171" t="s">
        <v>3068</v>
      </c>
      <c r="B589" s="175">
        <v>46098</v>
      </c>
      <c r="C589" s="171" t="s">
        <v>2119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46094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-14.72</v>
      </c>
    </row>
    <row r="590" spans="1:16" ht="19.5" hidden="1" customHeight="1">
      <c r="A590" s="171" t="s">
        <v>3066</v>
      </c>
      <c r="B590" s="175">
        <v>46098</v>
      </c>
      <c r="C590" s="171" t="s">
        <v>2119</v>
      </c>
      <c r="D590" s="171" t="s">
        <v>135</v>
      </c>
      <c r="E590" s="171" t="s">
        <v>61</v>
      </c>
      <c r="F590" s="171" t="s">
        <v>776</v>
      </c>
      <c r="G590" s="171" t="s">
        <v>177</v>
      </c>
      <c r="H590" s="176">
        <v>1</v>
      </c>
      <c r="I590" s="177">
        <v>0</v>
      </c>
      <c r="J590" s="175">
        <v>46094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-26.44</v>
      </c>
    </row>
    <row r="591" spans="1:16" ht="19.5" customHeight="1">
      <c r="A591" s="171" t="s">
        <v>3065</v>
      </c>
      <c r="B591" s="175">
        <v>46098</v>
      </c>
      <c r="C591" s="171" t="s">
        <v>2119</v>
      </c>
      <c r="D591" s="171" t="s">
        <v>135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0</v>
      </c>
      <c r="J591" s="175">
        <v>46095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-6.79</v>
      </c>
    </row>
    <row r="592" spans="1:16" ht="19.5" hidden="1" customHeight="1">
      <c r="A592" s="171" t="s">
        <v>3068</v>
      </c>
      <c r="B592" s="175">
        <v>46098</v>
      </c>
      <c r="C592" s="171" t="s">
        <v>110</v>
      </c>
      <c r="D592" s="171" t="s">
        <v>117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46094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0</v>
      </c>
    </row>
    <row r="593" spans="1:16" ht="19.5" hidden="1" customHeight="1">
      <c r="A593" s="171" t="s">
        <v>3068</v>
      </c>
      <c r="B593" s="175">
        <v>46098</v>
      </c>
      <c r="C593" s="171" t="s">
        <v>110</v>
      </c>
      <c r="D593" s="171" t="s">
        <v>118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0</v>
      </c>
      <c r="J593" s="175">
        <v>46094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-46.77</v>
      </c>
    </row>
    <row r="594" spans="1:16" ht="19.5" customHeight="1">
      <c r="A594" s="171" t="s">
        <v>3068</v>
      </c>
      <c r="B594" s="175">
        <v>46098</v>
      </c>
      <c r="C594" s="171" t="s">
        <v>2119</v>
      </c>
      <c r="D594" s="171" t="s">
        <v>119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0</v>
      </c>
      <c r="J594" s="175">
        <v>46094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-15</v>
      </c>
    </row>
    <row r="595" spans="1:16" ht="19.5" hidden="1" customHeight="1">
      <c r="A595" s="171" t="s">
        <v>3069</v>
      </c>
      <c r="B595" s="175">
        <v>46098</v>
      </c>
      <c r="C595" s="171" t="s">
        <v>110</v>
      </c>
      <c r="D595" s="171" t="s">
        <v>24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0</v>
      </c>
      <c r="J595" s="175">
        <v>46092</v>
      </c>
      <c r="K595" s="171" t="s">
        <v>113</v>
      </c>
      <c r="L595" s="171" t="s">
        <v>114</v>
      </c>
      <c r="M595" s="178">
        <v>0</v>
      </c>
      <c r="N595" s="176"/>
      <c r="O595" s="176">
        <v>42</v>
      </c>
      <c r="P595" s="179">
        <v>-46.77</v>
      </c>
    </row>
    <row r="596" spans="1:16" ht="19.5" hidden="1" customHeight="1">
      <c r="A596" s="171" t="s">
        <v>3070</v>
      </c>
      <c r="B596" s="175">
        <v>46098</v>
      </c>
      <c r="C596" s="171" t="s">
        <v>110</v>
      </c>
      <c r="D596" s="171" t="s">
        <v>24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2700</v>
      </c>
      <c r="J596" s="175">
        <v>46087</v>
      </c>
      <c r="K596" s="171" t="s">
        <v>113</v>
      </c>
      <c r="L596" s="171" t="s">
        <v>114</v>
      </c>
      <c r="M596" s="178">
        <v>0.43</v>
      </c>
      <c r="N596" s="176"/>
      <c r="O596" s="176">
        <v>44</v>
      </c>
      <c r="P596" s="179">
        <v>-161.29</v>
      </c>
    </row>
    <row r="597" spans="1:16" ht="19.5" hidden="1" customHeight="1">
      <c r="A597" s="171" t="s">
        <v>3070</v>
      </c>
      <c r="B597" s="175">
        <v>46098</v>
      </c>
      <c r="C597" s="171" t="s">
        <v>127</v>
      </c>
      <c r="D597" s="171" t="s">
        <v>128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2700</v>
      </c>
      <c r="J597" s="175">
        <v>46087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967.62</v>
      </c>
    </row>
    <row r="598" spans="1:16" ht="19.5" hidden="1" customHeight="1">
      <c r="A598" s="171" t="s">
        <v>3070</v>
      </c>
      <c r="B598" s="175">
        <v>46098</v>
      </c>
      <c r="C598" s="171" t="s">
        <v>127</v>
      </c>
      <c r="D598" s="171" t="s">
        <v>129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2700</v>
      </c>
      <c r="J598" s="175">
        <v>46087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9.68</v>
      </c>
    </row>
    <row r="599" spans="1:16" ht="19.5" hidden="1" customHeight="1">
      <c r="A599" s="171" t="s">
        <v>3070</v>
      </c>
      <c r="B599" s="175">
        <v>46098</v>
      </c>
      <c r="C599" s="171" t="s">
        <v>127</v>
      </c>
      <c r="D599" s="171" t="s">
        <v>130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2700</v>
      </c>
      <c r="J599" s="175">
        <v>46087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1722.7</v>
      </c>
    </row>
    <row r="600" spans="1:16" ht="19.5" hidden="1" customHeight="1">
      <c r="A600" s="171" t="s">
        <v>3070</v>
      </c>
      <c r="B600" s="175">
        <v>46098</v>
      </c>
      <c r="C600" s="171" t="s">
        <v>131</v>
      </c>
      <c r="D600" s="171" t="s">
        <v>132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2700</v>
      </c>
      <c r="J600" s="175">
        <v>46087</v>
      </c>
      <c r="K600" s="171" t="s">
        <v>113</v>
      </c>
      <c r="L600" s="171" t="s">
        <v>114</v>
      </c>
      <c r="M600" s="178">
        <v>0.43</v>
      </c>
      <c r="N600" s="176"/>
      <c r="O600" s="176"/>
      <c r="P600" s="179">
        <v>-1161</v>
      </c>
    </row>
    <row r="601" spans="1:16" ht="19.5" customHeight="1">
      <c r="A601" s="171" t="s">
        <v>3070</v>
      </c>
      <c r="B601" s="175">
        <v>46098</v>
      </c>
      <c r="C601" s="171" t="s">
        <v>2119</v>
      </c>
      <c r="D601" s="171" t="s">
        <v>116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2700</v>
      </c>
      <c r="J601" s="175">
        <v>46087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-25</v>
      </c>
    </row>
    <row r="602" spans="1:16" ht="19.5" hidden="1" customHeight="1">
      <c r="A602" s="171" t="s">
        <v>3069</v>
      </c>
      <c r="B602" s="175">
        <v>46098</v>
      </c>
      <c r="C602" s="171" t="s">
        <v>110</v>
      </c>
      <c r="D602" s="171" t="s">
        <v>117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46092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3069</v>
      </c>
      <c r="B603" s="175">
        <v>46098</v>
      </c>
      <c r="C603" s="171" t="s">
        <v>110</v>
      </c>
      <c r="D603" s="171" t="s">
        <v>118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46092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3071</v>
      </c>
      <c r="B604" s="175">
        <v>46098</v>
      </c>
      <c r="C604" s="171" t="s">
        <v>110</v>
      </c>
      <c r="D604" s="171" t="s">
        <v>24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46095</v>
      </c>
      <c r="K604" s="171" t="s">
        <v>113</v>
      </c>
      <c r="L604" s="171" t="s">
        <v>114</v>
      </c>
      <c r="M604" s="178">
        <v>0</v>
      </c>
      <c r="N604" s="176"/>
      <c r="O604" s="176">
        <v>40</v>
      </c>
      <c r="P604" s="179">
        <v>-46.77</v>
      </c>
    </row>
    <row r="605" spans="1:16" ht="19.5" customHeight="1">
      <c r="A605" s="171" t="s">
        <v>3071</v>
      </c>
      <c r="B605" s="175">
        <v>46098</v>
      </c>
      <c r="C605" s="171" t="s">
        <v>2119</v>
      </c>
      <c r="D605" s="171" t="s">
        <v>116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-12.39</v>
      </c>
    </row>
    <row r="606" spans="1:16" ht="19.5" hidden="1" customHeight="1">
      <c r="A606" s="171" t="s">
        <v>3072</v>
      </c>
      <c r="B606" s="175">
        <v>46098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4500</v>
      </c>
      <c r="J606" s="175">
        <v>46097</v>
      </c>
      <c r="K606" s="171" t="s">
        <v>113</v>
      </c>
      <c r="L606" s="171" t="s">
        <v>114</v>
      </c>
      <c r="M606" s="178">
        <v>0.43</v>
      </c>
      <c r="N606" s="176"/>
      <c r="O606" s="176">
        <v>39</v>
      </c>
      <c r="P606" s="179">
        <v>-192.27</v>
      </c>
    </row>
    <row r="607" spans="1:16" ht="19.5" hidden="1" customHeight="1">
      <c r="A607" s="171" t="s">
        <v>3072</v>
      </c>
      <c r="B607" s="175">
        <v>46098</v>
      </c>
      <c r="C607" s="171" t="s">
        <v>127</v>
      </c>
      <c r="D607" s="171" t="s">
        <v>128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4500</v>
      </c>
      <c r="J607" s="175">
        <v>46097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1561.14</v>
      </c>
    </row>
    <row r="608" spans="1:16" ht="19.5" hidden="1" customHeight="1">
      <c r="A608" s="171" t="s">
        <v>3072</v>
      </c>
      <c r="B608" s="175">
        <v>46098</v>
      </c>
      <c r="C608" s="171" t="s">
        <v>127</v>
      </c>
      <c r="D608" s="171" t="s">
        <v>129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4500</v>
      </c>
      <c r="J608" s="175">
        <v>46097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15.61</v>
      </c>
    </row>
    <row r="609" spans="1:16" ht="19.5" hidden="1" customHeight="1">
      <c r="A609" s="171" t="s">
        <v>3072</v>
      </c>
      <c r="B609" s="175">
        <v>46098</v>
      </c>
      <c r="C609" s="171" t="s">
        <v>127</v>
      </c>
      <c r="D609" s="171" t="s">
        <v>130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4500</v>
      </c>
      <c r="J609" s="175">
        <v>46097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2923.25</v>
      </c>
    </row>
    <row r="610" spans="1:16" ht="19.5" hidden="1" customHeight="1">
      <c r="A610" s="171" t="s">
        <v>3072</v>
      </c>
      <c r="B610" s="175">
        <v>46098</v>
      </c>
      <c r="C610" s="171" t="s">
        <v>131</v>
      </c>
      <c r="D610" s="171" t="s">
        <v>132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4500</v>
      </c>
      <c r="J610" s="175">
        <v>46097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-1935</v>
      </c>
    </row>
    <row r="611" spans="1:16" ht="19.5" hidden="1" customHeight="1">
      <c r="A611" s="171" t="s">
        <v>3072</v>
      </c>
      <c r="B611" s="175">
        <v>46098</v>
      </c>
      <c r="C611" s="171" t="s">
        <v>2119</v>
      </c>
      <c r="D611" s="171" t="s">
        <v>116</v>
      </c>
      <c r="E611" s="171" t="s">
        <v>79</v>
      </c>
      <c r="F611" s="171" t="s">
        <v>441</v>
      </c>
      <c r="G611" s="171" t="s">
        <v>177</v>
      </c>
      <c r="H611" s="176">
        <v>1</v>
      </c>
      <c r="I611" s="177">
        <v>4500</v>
      </c>
      <c r="J611" s="175">
        <v>46097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-5.27</v>
      </c>
    </row>
    <row r="612" spans="1:16" ht="19.5" customHeight="1">
      <c r="A612" s="171" t="s">
        <v>3070</v>
      </c>
      <c r="B612" s="175">
        <v>46098</v>
      </c>
      <c r="C612" s="171" t="s">
        <v>2119</v>
      </c>
      <c r="D612" s="171" t="s">
        <v>135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0</v>
      </c>
      <c r="J612" s="175">
        <v>46087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-18.38</v>
      </c>
    </row>
    <row r="613" spans="1:16" ht="19.5" hidden="1" customHeight="1">
      <c r="A613" s="171" t="s">
        <v>3071</v>
      </c>
      <c r="B613" s="175">
        <v>46098</v>
      </c>
      <c r="C613" s="171" t="s">
        <v>110</v>
      </c>
      <c r="D613" s="171" t="s">
        <v>117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46095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0</v>
      </c>
    </row>
    <row r="614" spans="1:16" ht="19.5" hidden="1" customHeight="1">
      <c r="A614" s="171" t="s">
        <v>3071</v>
      </c>
      <c r="B614" s="175">
        <v>46098</v>
      </c>
      <c r="C614" s="171" t="s">
        <v>110</v>
      </c>
      <c r="D614" s="171" t="s">
        <v>118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46095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-46.77</v>
      </c>
    </row>
    <row r="615" spans="1:16" ht="19.5" customHeight="1">
      <c r="A615" s="171" t="s">
        <v>3071</v>
      </c>
      <c r="B615" s="175">
        <v>46098</v>
      </c>
      <c r="C615" s="171" t="s">
        <v>2119</v>
      </c>
      <c r="D615" s="171" t="s">
        <v>119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-15</v>
      </c>
    </row>
    <row r="616" spans="1:16" ht="19.5" hidden="1" customHeight="1">
      <c r="A616" s="171" t="s">
        <v>3073</v>
      </c>
      <c r="B616" s="175">
        <v>46098</v>
      </c>
      <c r="C616" s="171" t="s">
        <v>110</v>
      </c>
      <c r="D616" s="171" t="s">
        <v>24</v>
      </c>
      <c r="E616" s="171" t="s">
        <v>45</v>
      </c>
      <c r="F616" s="171" t="s">
        <v>162</v>
      </c>
      <c r="G616" s="171" t="s">
        <v>163</v>
      </c>
      <c r="H616" s="176">
        <v>1</v>
      </c>
      <c r="I616" s="177">
        <v>2750</v>
      </c>
      <c r="J616" s="175">
        <v>46097</v>
      </c>
      <c r="K616" s="171" t="s">
        <v>113</v>
      </c>
      <c r="L616" s="171" t="s">
        <v>114</v>
      </c>
      <c r="M616" s="178">
        <v>0.43</v>
      </c>
      <c r="N616" s="176"/>
      <c r="O616" s="176">
        <v>39</v>
      </c>
      <c r="P616" s="179">
        <v>-135.22</v>
      </c>
    </row>
    <row r="617" spans="1:16" ht="19.5" hidden="1" customHeight="1">
      <c r="A617" s="171" t="s">
        <v>3073</v>
      </c>
      <c r="B617" s="175">
        <v>46098</v>
      </c>
      <c r="C617" s="171" t="s">
        <v>127</v>
      </c>
      <c r="D617" s="171" t="s">
        <v>128</v>
      </c>
      <c r="E617" s="171" t="s">
        <v>45</v>
      </c>
      <c r="F617" s="171" t="s">
        <v>162</v>
      </c>
      <c r="G617" s="171" t="s">
        <v>163</v>
      </c>
      <c r="H617" s="176">
        <v>1</v>
      </c>
      <c r="I617" s="177">
        <v>2750</v>
      </c>
      <c r="J617" s="175">
        <v>46097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1202.6600000000001</v>
      </c>
    </row>
    <row r="618" spans="1:16" ht="19.5" hidden="1" customHeight="1">
      <c r="A618" s="171" t="s">
        <v>3073</v>
      </c>
      <c r="B618" s="175">
        <v>46098</v>
      </c>
      <c r="C618" s="171" t="s">
        <v>127</v>
      </c>
      <c r="D618" s="171" t="s">
        <v>129</v>
      </c>
      <c r="E618" s="171" t="s">
        <v>45</v>
      </c>
      <c r="F618" s="171" t="s">
        <v>162</v>
      </c>
      <c r="G618" s="171" t="s">
        <v>163</v>
      </c>
      <c r="H618" s="176">
        <v>1</v>
      </c>
      <c r="I618" s="177">
        <v>2750</v>
      </c>
      <c r="J618" s="175">
        <v>46097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12.03</v>
      </c>
    </row>
    <row r="619" spans="1:16" ht="19.5" hidden="1" customHeight="1">
      <c r="A619" s="171" t="s">
        <v>3073</v>
      </c>
      <c r="B619" s="175">
        <v>46098</v>
      </c>
      <c r="C619" s="171" t="s">
        <v>127</v>
      </c>
      <c r="D619" s="171" t="s">
        <v>130</v>
      </c>
      <c r="E619" s="171" t="s">
        <v>45</v>
      </c>
      <c r="F619" s="171" t="s">
        <v>162</v>
      </c>
      <c r="G619" s="171" t="s">
        <v>163</v>
      </c>
      <c r="H619" s="176">
        <v>1</v>
      </c>
      <c r="I619" s="177">
        <v>2750</v>
      </c>
      <c r="J619" s="175">
        <v>46097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1535.31</v>
      </c>
    </row>
    <row r="620" spans="1:16" ht="19.5" hidden="1" customHeight="1">
      <c r="A620" s="171" t="s">
        <v>3073</v>
      </c>
      <c r="B620" s="175">
        <v>46098</v>
      </c>
      <c r="C620" s="171" t="s">
        <v>131</v>
      </c>
      <c r="D620" s="171" t="s">
        <v>132</v>
      </c>
      <c r="E620" s="171" t="s">
        <v>45</v>
      </c>
      <c r="F620" s="171" t="s">
        <v>162</v>
      </c>
      <c r="G620" s="171" t="s">
        <v>163</v>
      </c>
      <c r="H620" s="176">
        <v>1</v>
      </c>
      <c r="I620" s="177">
        <v>2750</v>
      </c>
      <c r="J620" s="175">
        <v>46097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-1182.5</v>
      </c>
    </row>
    <row r="621" spans="1:16" ht="19.5" customHeight="1">
      <c r="A621" s="171" t="s">
        <v>3073</v>
      </c>
      <c r="B621" s="175">
        <v>46098</v>
      </c>
      <c r="C621" s="171" t="s">
        <v>2119</v>
      </c>
      <c r="D621" s="171" t="s">
        <v>116</v>
      </c>
      <c r="E621" s="171" t="s">
        <v>45</v>
      </c>
      <c r="F621" s="171" t="s">
        <v>162</v>
      </c>
      <c r="G621" s="171" t="s">
        <v>163</v>
      </c>
      <c r="H621" s="176">
        <v>1</v>
      </c>
      <c r="I621" s="177">
        <v>2750</v>
      </c>
      <c r="J621" s="175">
        <v>46097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-12.91</v>
      </c>
    </row>
    <row r="622" spans="1:16" ht="19.5" hidden="1" customHeight="1">
      <c r="A622" s="171" t="s">
        <v>3074</v>
      </c>
      <c r="B622" s="175">
        <v>46098</v>
      </c>
      <c r="C622" s="171" t="s">
        <v>110</v>
      </c>
      <c r="D622" s="171" t="s">
        <v>24</v>
      </c>
      <c r="E622" s="171" t="s">
        <v>44</v>
      </c>
      <c r="F622" s="171" t="s">
        <v>213</v>
      </c>
      <c r="G622" s="171" t="s">
        <v>214</v>
      </c>
      <c r="H622" s="176">
        <v>1</v>
      </c>
      <c r="I622" s="177">
        <v>0</v>
      </c>
      <c r="J622" s="175">
        <v>46093</v>
      </c>
      <c r="K622" s="171" t="s">
        <v>113</v>
      </c>
      <c r="L622" s="171" t="s">
        <v>114</v>
      </c>
      <c r="M622" s="178">
        <v>0</v>
      </c>
      <c r="N622" s="176"/>
      <c r="O622" s="176">
        <v>40</v>
      </c>
      <c r="P622" s="179">
        <v>-46.77</v>
      </c>
    </row>
    <row r="623" spans="1:16" ht="19.5" customHeight="1">
      <c r="A623" s="171" t="s">
        <v>3074</v>
      </c>
      <c r="B623" s="175">
        <v>46098</v>
      </c>
      <c r="C623" s="171" t="s">
        <v>2119</v>
      </c>
      <c r="D623" s="171" t="s">
        <v>116</v>
      </c>
      <c r="E623" s="171" t="s">
        <v>44</v>
      </c>
      <c r="F623" s="171" t="s">
        <v>213</v>
      </c>
      <c r="G623" s="171" t="s">
        <v>214</v>
      </c>
      <c r="H623" s="176">
        <v>1</v>
      </c>
      <c r="I623" s="177">
        <v>0</v>
      </c>
      <c r="J623" s="175">
        <v>46093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-5.68</v>
      </c>
    </row>
    <row r="624" spans="1:16" ht="19.5" hidden="1" customHeight="1">
      <c r="A624" s="171" t="s">
        <v>3074</v>
      </c>
      <c r="B624" s="175">
        <v>46098</v>
      </c>
      <c r="C624" s="171" t="s">
        <v>110</v>
      </c>
      <c r="D624" s="171" t="s">
        <v>117</v>
      </c>
      <c r="E624" s="171" t="s">
        <v>44</v>
      </c>
      <c r="F624" s="171" t="s">
        <v>213</v>
      </c>
      <c r="G624" s="171" t="s">
        <v>214</v>
      </c>
      <c r="H624" s="176">
        <v>1</v>
      </c>
      <c r="I624" s="177">
        <v>0</v>
      </c>
      <c r="J624" s="175">
        <v>46093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hidden="1" customHeight="1">
      <c r="A625" s="171" t="s">
        <v>3074</v>
      </c>
      <c r="B625" s="175">
        <v>46098</v>
      </c>
      <c r="C625" s="171" t="s">
        <v>110</v>
      </c>
      <c r="D625" s="171" t="s">
        <v>118</v>
      </c>
      <c r="E625" s="171" t="s">
        <v>44</v>
      </c>
      <c r="F625" s="171" t="s">
        <v>213</v>
      </c>
      <c r="G625" s="171" t="s">
        <v>214</v>
      </c>
      <c r="H625" s="176">
        <v>1</v>
      </c>
      <c r="I625" s="177">
        <v>0</v>
      </c>
      <c r="J625" s="175">
        <v>46093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3074</v>
      </c>
      <c r="B626" s="175">
        <v>46098</v>
      </c>
      <c r="C626" s="171" t="s">
        <v>2119</v>
      </c>
      <c r="D626" s="171" t="s">
        <v>119</v>
      </c>
      <c r="E626" s="171" t="s">
        <v>44</v>
      </c>
      <c r="F626" s="171" t="s">
        <v>213</v>
      </c>
      <c r="G626" s="171" t="s">
        <v>214</v>
      </c>
      <c r="H626" s="176">
        <v>1</v>
      </c>
      <c r="I626" s="177">
        <v>0</v>
      </c>
      <c r="J626" s="175">
        <v>46093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hidden="1" customHeight="1">
      <c r="A627" s="171" t="s">
        <v>3075</v>
      </c>
      <c r="B627" s="175">
        <v>46098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0</v>
      </c>
      <c r="J627" s="175">
        <v>46091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-46.77</v>
      </c>
    </row>
    <row r="628" spans="1:16" ht="19.5" customHeight="1">
      <c r="A628" s="171" t="s">
        <v>3075</v>
      </c>
      <c r="B628" s="175">
        <v>46098</v>
      </c>
      <c r="C628" s="171" t="s">
        <v>2119</v>
      </c>
      <c r="D628" s="171" t="s">
        <v>116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0</v>
      </c>
      <c r="J628" s="175">
        <v>46091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-13.78</v>
      </c>
    </row>
    <row r="629" spans="1:16" ht="19.5" hidden="1" customHeight="1">
      <c r="A629" s="171" t="s">
        <v>3075</v>
      </c>
      <c r="B629" s="175">
        <v>46098</v>
      </c>
      <c r="C629" s="171" t="s">
        <v>110</v>
      </c>
      <c r="D629" s="171" t="s">
        <v>117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0</v>
      </c>
      <c r="J629" s="175">
        <v>46091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3075</v>
      </c>
      <c r="B630" s="175">
        <v>46098</v>
      </c>
      <c r="C630" s="171" t="s">
        <v>110</v>
      </c>
      <c r="D630" s="171" t="s">
        <v>118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0</v>
      </c>
      <c r="J630" s="175">
        <v>46091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-46.77</v>
      </c>
    </row>
    <row r="631" spans="1:16" ht="19.5" customHeight="1">
      <c r="A631" s="171" t="s">
        <v>3075</v>
      </c>
      <c r="B631" s="175">
        <v>46098</v>
      </c>
      <c r="C631" s="171" t="s">
        <v>2119</v>
      </c>
      <c r="D631" s="171" t="s">
        <v>119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0</v>
      </c>
      <c r="J631" s="175">
        <v>46091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hidden="1" customHeight="1">
      <c r="A632" s="171" t="s">
        <v>3076</v>
      </c>
      <c r="B632" s="175">
        <v>46098</v>
      </c>
      <c r="C632" s="171" t="s">
        <v>110</v>
      </c>
      <c r="D632" s="171" t="s">
        <v>24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2750</v>
      </c>
      <c r="J632" s="175">
        <v>46097</v>
      </c>
      <c r="K632" s="171" t="s">
        <v>113</v>
      </c>
      <c r="L632" s="171" t="s">
        <v>114</v>
      </c>
      <c r="M632" s="178">
        <v>0.43</v>
      </c>
      <c r="N632" s="176"/>
      <c r="O632" s="176">
        <v>39</v>
      </c>
      <c r="P632" s="179">
        <v>-135.22</v>
      </c>
    </row>
    <row r="633" spans="1:16" ht="19.5" hidden="1" customHeight="1">
      <c r="A633" s="171" t="s">
        <v>3076</v>
      </c>
      <c r="B633" s="175">
        <v>46098</v>
      </c>
      <c r="C633" s="171" t="s">
        <v>127</v>
      </c>
      <c r="D633" s="171" t="s">
        <v>128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2750</v>
      </c>
      <c r="J633" s="175">
        <v>46097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1118.82</v>
      </c>
    </row>
    <row r="634" spans="1:16" ht="19.5" hidden="1" customHeight="1">
      <c r="A634" s="171" t="s">
        <v>3076</v>
      </c>
      <c r="B634" s="175">
        <v>46098</v>
      </c>
      <c r="C634" s="171" t="s">
        <v>127</v>
      </c>
      <c r="D634" s="171" t="s">
        <v>129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2750</v>
      </c>
      <c r="J634" s="175">
        <v>46097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11.19</v>
      </c>
    </row>
    <row r="635" spans="1:16" ht="19.5" hidden="1" customHeight="1">
      <c r="A635" s="171" t="s">
        <v>3076</v>
      </c>
      <c r="B635" s="175">
        <v>46098</v>
      </c>
      <c r="C635" s="171" t="s">
        <v>127</v>
      </c>
      <c r="D635" s="171" t="s">
        <v>130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2750</v>
      </c>
      <c r="J635" s="175">
        <v>46097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1619.99</v>
      </c>
    </row>
    <row r="636" spans="1:16" ht="19.5" hidden="1" customHeight="1">
      <c r="A636" s="171" t="s">
        <v>3076</v>
      </c>
      <c r="B636" s="175">
        <v>46098</v>
      </c>
      <c r="C636" s="171" t="s">
        <v>131</v>
      </c>
      <c r="D636" s="171" t="s">
        <v>132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2750</v>
      </c>
      <c r="J636" s="175">
        <v>46097</v>
      </c>
      <c r="K636" s="171" t="s">
        <v>113</v>
      </c>
      <c r="L636" s="171" t="s">
        <v>114</v>
      </c>
      <c r="M636" s="178">
        <v>0.43</v>
      </c>
      <c r="N636" s="176"/>
      <c r="O636" s="176"/>
      <c r="P636" s="179">
        <v>-1182.5</v>
      </c>
    </row>
    <row r="637" spans="1:16" ht="19.5" customHeight="1">
      <c r="A637" s="171" t="s">
        <v>3076</v>
      </c>
      <c r="B637" s="175">
        <v>46098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2750</v>
      </c>
      <c r="J637" s="175">
        <v>46097</v>
      </c>
      <c r="K637" s="171" t="s">
        <v>113</v>
      </c>
      <c r="L637" s="171" t="s">
        <v>114</v>
      </c>
      <c r="M637" s="178">
        <v>0.43</v>
      </c>
      <c r="N637" s="176"/>
      <c r="O637" s="176"/>
      <c r="P637" s="179">
        <v>-5.69</v>
      </c>
    </row>
    <row r="638" spans="1:16" ht="19.5" hidden="1" customHeight="1">
      <c r="A638" s="171" t="s">
        <v>3072</v>
      </c>
      <c r="B638" s="175">
        <v>46098</v>
      </c>
      <c r="C638" s="171" t="s">
        <v>2119</v>
      </c>
      <c r="D638" s="171" t="s">
        <v>135</v>
      </c>
      <c r="E638" s="171" t="s">
        <v>79</v>
      </c>
      <c r="F638" s="171" t="s">
        <v>441</v>
      </c>
      <c r="G638" s="171" t="s">
        <v>177</v>
      </c>
      <c r="H638" s="176">
        <v>1</v>
      </c>
      <c r="I638" s="177">
        <v>0</v>
      </c>
      <c r="J638" s="175">
        <v>46097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-29.66</v>
      </c>
    </row>
    <row r="639" spans="1:16" ht="19.5" hidden="1" customHeight="1">
      <c r="A639" s="171" t="s">
        <v>3077</v>
      </c>
      <c r="B639" s="175">
        <v>46098</v>
      </c>
      <c r="C639" s="171" t="s">
        <v>110</v>
      </c>
      <c r="D639" s="171" t="s">
        <v>24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2750</v>
      </c>
      <c r="J639" s="175">
        <v>46096</v>
      </c>
      <c r="K639" s="171" t="s">
        <v>113</v>
      </c>
      <c r="L639" s="171" t="s">
        <v>114</v>
      </c>
      <c r="M639" s="178">
        <v>0.43</v>
      </c>
      <c r="N639" s="176"/>
      <c r="O639" s="176">
        <v>39</v>
      </c>
      <c r="P639" s="179">
        <v>-135.22</v>
      </c>
    </row>
    <row r="640" spans="1:16" ht="19.5" hidden="1" customHeight="1">
      <c r="A640" s="171" t="s">
        <v>3077</v>
      </c>
      <c r="B640" s="175">
        <v>46098</v>
      </c>
      <c r="C640" s="171" t="s">
        <v>127</v>
      </c>
      <c r="D640" s="171" t="s">
        <v>128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2750</v>
      </c>
      <c r="J640" s="175">
        <v>46096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532.45000000000005</v>
      </c>
    </row>
    <row r="641" spans="1:16" ht="19.5" hidden="1" customHeight="1">
      <c r="A641" s="171" t="s">
        <v>3077</v>
      </c>
      <c r="B641" s="175">
        <v>46098</v>
      </c>
      <c r="C641" s="171" t="s">
        <v>127</v>
      </c>
      <c r="D641" s="171" t="s">
        <v>129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2750</v>
      </c>
      <c r="J641" s="175">
        <v>46096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5.32</v>
      </c>
    </row>
    <row r="642" spans="1:16" ht="19.5" hidden="1" customHeight="1">
      <c r="A642" s="171" t="s">
        <v>3077</v>
      </c>
      <c r="B642" s="175">
        <v>46098</v>
      </c>
      <c r="C642" s="171" t="s">
        <v>127</v>
      </c>
      <c r="D642" s="171" t="s">
        <v>130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2750</v>
      </c>
      <c r="J642" s="175">
        <v>46096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2212.23</v>
      </c>
    </row>
    <row r="643" spans="1:16" ht="19.5" hidden="1" customHeight="1">
      <c r="A643" s="171" t="s">
        <v>3077</v>
      </c>
      <c r="B643" s="175">
        <v>46098</v>
      </c>
      <c r="C643" s="171" t="s">
        <v>131</v>
      </c>
      <c r="D643" s="171" t="s">
        <v>132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2750</v>
      </c>
      <c r="J643" s="175">
        <v>46096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-1182.5</v>
      </c>
    </row>
    <row r="644" spans="1:16" ht="19.5" customHeight="1">
      <c r="A644" s="171" t="s">
        <v>3077</v>
      </c>
      <c r="B644" s="175">
        <v>46098</v>
      </c>
      <c r="C644" s="171" t="s">
        <v>2119</v>
      </c>
      <c r="D644" s="171" t="s">
        <v>116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2750</v>
      </c>
      <c r="J644" s="175">
        <v>46096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-5.34</v>
      </c>
    </row>
    <row r="645" spans="1:16" ht="19.5" customHeight="1">
      <c r="A645" s="171" t="s">
        <v>3076</v>
      </c>
      <c r="B645" s="175">
        <v>46098</v>
      </c>
      <c r="C645" s="171" t="s">
        <v>2119</v>
      </c>
      <c r="D645" s="171" t="s">
        <v>135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46097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-21.26</v>
      </c>
    </row>
    <row r="646" spans="1:16" ht="19.5" customHeight="1">
      <c r="A646" s="171" t="s">
        <v>3078</v>
      </c>
      <c r="B646" s="175">
        <v>46098</v>
      </c>
      <c r="C646" s="171" t="s">
        <v>2119</v>
      </c>
      <c r="D646" s="171" t="s">
        <v>135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0</v>
      </c>
      <c r="J646" s="175">
        <v>46098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-9.39</v>
      </c>
    </row>
    <row r="647" spans="1:16" ht="19.5" hidden="1" customHeight="1">
      <c r="A647" s="171" t="s">
        <v>3079</v>
      </c>
      <c r="B647" s="175">
        <v>46098</v>
      </c>
      <c r="C647" s="171" t="s">
        <v>110</v>
      </c>
      <c r="D647" s="171" t="s">
        <v>24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2700</v>
      </c>
      <c r="J647" s="175">
        <v>46088</v>
      </c>
      <c r="K647" s="171" t="s">
        <v>113</v>
      </c>
      <c r="L647" s="171" t="s">
        <v>114</v>
      </c>
      <c r="M647" s="178">
        <v>0.43</v>
      </c>
      <c r="N647" s="176"/>
      <c r="O647" s="176">
        <v>43</v>
      </c>
      <c r="P647" s="179">
        <v>-155.83000000000001</v>
      </c>
    </row>
    <row r="648" spans="1:16" ht="19.5" hidden="1" customHeight="1">
      <c r="A648" s="171" t="s">
        <v>3079</v>
      </c>
      <c r="B648" s="175">
        <v>46098</v>
      </c>
      <c r="C648" s="171" t="s">
        <v>127</v>
      </c>
      <c r="D648" s="171" t="s">
        <v>128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2700</v>
      </c>
      <c r="J648" s="175">
        <v>46088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1029.47</v>
      </c>
    </row>
    <row r="649" spans="1:16" ht="19.5" hidden="1" customHeight="1">
      <c r="A649" s="171" t="s">
        <v>3079</v>
      </c>
      <c r="B649" s="175">
        <v>46098</v>
      </c>
      <c r="C649" s="171" t="s">
        <v>127</v>
      </c>
      <c r="D649" s="171" t="s">
        <v>129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2700</v>
      </c>
      <c r="J649" s="175">
        <v>46088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10.29</v>
      </c>
    </row>
    <row r="650" spans="1:16" ht="19.5" hidden="1" customHeight="1">
      <c r="A650" s="171" t="s">
        <v>3079</v>
      </c>
      <c r="B650" s="175">
        <v>46098</v>
      </c>
      <c r="C650" s="171" t="s">
        <v>127</v>
      </c>
      <c r="D650" s="171" t="s">
        <v>130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2700</v>
      </c>
      <c r="J650" s="175">
        <v>46088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1660.24</v>
      </c>
    </row>
    <row r="651" spans="1:16" ht="19.5" hidden="1" customHeight="1">
      <c r="A651" s="171" t="s">
        <v>3079</v>
      </c>
      <c r="B651" s="175">
        <v>46098</v>
      </c>
      <c r="C651" s="171" t="s">
        <v>131</v>
      </c>
      <c r="D651" s="171" t="s">
        <v>132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2700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-1161</v>
      </c>
    </row>
    <row r="652" spans="1:16" ht="19.5" customHeight="1">
      <c r="A652" s="171" t="s">
        <v>3079</v>
      </c>
      <c r="B652" s="175">
        <v>46098</v>
      </c>
      <c r="C652" s="171" t="s">
        <v>2119</v>
      </c>
      <c r="D652" s="171" t="s">
        <v>116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2700</v>
      </c>
      <c r="J652" s="175">
        <v>46088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-11.41</v>
      </c>
    </row>
    <row r="653" spans="1:16" ht="19.5" hidden="1" customHeight="1">
      <c r="A653" s="171" t="s">
        <v>3080</v>
      </c>
      <c r="B653" s="175">
        <v>46098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46095</v>
      </c>
      <c r="K653" s="171" t="s">
        <v>113</v>
      </c>
      <c r="L653" s="171" t="s">
        <v>114</v>
      </c>
      <c r="M653" s="178">
        <v>0</v>
      </c>
      <c r="N653" s="176"/>
      <c r="O653" s="176">
        <v>40</v>
      </c>
      <c r="P653" s="179">
        <v>-46.77</v>
      </c>
    </row>
    <row r="654" spans="1:16" ht="19.5" customHeight="1">
      <c r="A654" s="171" t="s">
        <v>3080</v>
      </c>
      <c r="B654" s="175">
        <v>46098</v>
      </c>
      <c r="C654" s="171" t="s">
        <v>2119</v>
      </c>
      <c r="D654" s="171" t="s">
        <v>116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46095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-15.2</v>
      </c>
    </row>
    <row r="655" spans="1:16" ht="19.5" hidden="1" customHeight="1">
      <c r="A655" s="171" t="s">
        <v>3080</v>
      </c>
      <c r="B655" s="175">
        <v>46098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46095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3080</v>
      </c>
      <c r="B656" s="175">
        <v>46098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46095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customHeight="1">
      <c r="A657" s="171" t="s">
        <v>3080</v>
      </c>
      <c r="B657" s="175">
        <v>46098</v>
      </c>
      <c r="C657" s="171" t="s">
        <v>2119</v>
      </c>
      <c r="D657" s="171" t="s">
        <v>119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-15</v>
      </c>
    </row>
    <row r="658" spans="1:16" ht="19.5" hidden="1" customHeight="1">
      <c r="A658" s="171" t="s">
        <v>3081</v>
      </c>
      <c r="B658" s="175">
        <v>46098</v>
      </c>
      <c r="C658" s="171" t="s">
        <v>110</v>
      </c>
      <c r="D658" s="171" t="s">
        <v>24</v>
      </c>
      <c r="E658" s="171" t="s">
        <v>79</v>
      </c>
      <c r="F658" s="171" t="s">
        <v>441</v>
      </c>
      <c r="G658" s="171" t="s">
        <v>177</v>
      </c>
      <c r="H658" s="176">
        <v>1</v>
      </c>
      <c r="I658" s="177">
        <v>4500</v>
      </c>
      <c r="J658" s="175">
        <v>46094</v>
      </c>
      <c r="K658" s="171" t="s">
        <v>113</v>
      </c>
      <c r="L658" s="171" t="s">
        <v>114</v>
      </c>
      <c r="M658" s="178">
        <v>0.43</v>
      </c>
      <c r="N658" s="176"/>
      <c r="O658" s="176">
        <v>40</v>
      </c>
      <c r="P658" s="179">
        <v>-200.73</v>
      </c>
    </row>
    <row r="659" spans="1:16" ht="19.5" hidden="1" customHeight="1">
      <c r="A659" s="171" t="s">
        <v>3081</v>
      </c>
      <c r="B659" s="175">
        <v>46098</v>
      </c>
      <c r="C659" s="171" t="s">
        <v>127</v>
      </c>
      <c r="D659" s="171" t="s">
        <v>128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4500</v>
      </c>
      <c r="J659" s="175">
        <v>46094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1711.03</v>
      </c>
    </row>
    <row r="660" spans="1:16" ht="19.5" hidden="1" customHeight="1">
      <c r="A660" s="171" t="s">
        <v>3081</v>
      </c>
      <c r="B660" s="175">
        <v>46098</v>
      </c>
      <c r="C660" s="171" t="s">
        <v>127</v>
      </c>
      <c r="D660" s="171" t="s">
        <v>129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4500</v>
      </c>
      <c r="J660" s="175">
        <v>46094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3081</v>
      </c>
      <c r="B661" s="175">
        <v>46098</v>
      </c>
      <c r="C661" s="171" t="s">
        <v>127</v>
      </c>
      <c r="D661" s="171" t="s">
        <v>130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4500</v>
      </c>
      <c r="J661" s="175">
        <v>46094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2788.97</v>
      </c>
    </row>
    <row r="662" spans="1:16" ht="19.5" hidden="1" customHeight="1">
      <c r="A662" s="171" t="s">
        <v>3081</v>
      </c>
      <c r="B662" s="175">
        <v>46098</v>
      </c>
      <c r="C662" s="171" t="s">
        <v>131</v>
      </c>
      <c r="D662" s="171" t="s">
        <v>132</v>
      </c>
      <c r="E662" s="171" t="s">
        <v>79</v>
      </c>
      <c r="F662" s="171" t="s">
        <v>441</v>
      </c>
      <c r="G662" s="171" t="s">
        <v>177</v>
      </c>
      <c r="H662" s="176">
        <v>1</v>
      </c>
      <c r="I662" s="177">
        <v>4500</v>
      </c>
      <c r="J662" s="175">
        <v>46094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-1935</v>
      </c>
    </row>
    <row r="663" spans="1:16" ht="19.5" hidden="1" customHeight="1">
      <c r="A663" s="171" t="s">
        <v>3081</v>
      </c>
      <c r="B663" s="175">
        <v>46098</v>
      </c>
      <c r="C663" s="171" t="s">
        <v>2119</v>
      </c>
      <c r="D663" s="171" t="s">
        <v>116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4500</v>
      </c>
      <c r="J663" s="175">
        <v>46094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-17.96</v>
      </c>
    </row>
    <row r="664" spans="1:16" ht="19.5" hidden="1" customHeight="1">
      <c r="A664" s="171" t="s">
        <v>3082</v>
      </c>
      <c r="B664" s="175">
        <v>46098</v>
      </c>
      <c r="C664" s="171" t="s">
        <v>110</v>
      </c>
      <c r="D664" s="171" t="s">
        <v>24</v>
      </c>
      <c r="E664" s="171" t="s">
        <v>70</v>
      </c>
      <c r="F664" s="171" t="s">
        <v>509</v>
      </c>
      <c r="G664" s="171" t="s">
        <v>177</v>
      </c>
      <c r="H664" s="176">
        <v>1</v>
      </c>
      <c r="I664" s="177">
        <v>0</v>
      </c>
      <c r="J664" s="175">
        <v>46093</v>
      </c>
      <c r="K664" s="171" t="s">
        <v>113</v>
      </c>
      <c r="L664" s="171" t="s">
        <v>114</v>
      </c>
      <c r="M664" s="178">
        <v>0</v>
      </c>
      <c r="N664" s="176"/>
      <c r="O664" s="176">
        <v>40</v>
      </c>
      <c r="P664" s="179">
        <v>-56.94</v>
      </c>
    </row>
    <row r="665" spans="1:16" ht="19.5" hidden="1" customHeight="1">
      <c r="A665" s="171" t="s">
        <v>3082</v>
      </c>
      <c r="B665" s="175">
        <v>46098</v>
      </c>
      <c r="C665" s="171" t="s">
        <v>2119</v>
      </c>
      <c r="D665" s="171" t="s">
        <v>116</v>
      </c>
      <c r="E665" s="171" t="s">
        <v>70</v>
      </c>
      <c r="F665" s="171" t="s">
        <v>509</v>
      </c>
      <c r="G665" s="171" t="s">
        <v>177</v>
      </c>
      <c r="H665" s="176">
        <v>1</v>
      </c>
      <c r="I665" s="177">
        <v>0</v>
      </c>
      <c r="J665" s="175">
        <v>46093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-10.050000000000001</v>
      </c>
    </row>
    <row r="666" spans="1:16" ht="19.5" hidden="1" customHeight="1">
      <c r="A666" s="171" t="s">
        <v>3083</v>
      </c>
      <c r="B666" s="175">
        <v>46098</v>
      </c>
      <c r="C666" s="171" t="s">
        <v>110</v>
      </c>
      <c r="D666" s="171" t="s">
        <v>24</v>
      </c>
      <c r="E666" s="171" t="s">
        <v>42</v>
      </c>
      <c r="F666" s="171" t="s">
        <v>248</v>
      </c>
      <c r="G666" s="171" t="s">
        <v>112</v>
      </c>
      <c r="H666" s="176">
        <v>1</v>
      </c>
      <c r="I666" s="177">
        <v>0</v>
      </c>
      <c r="J666" s="175">
        <v>46079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customHeight="1">
      <c r="A667" s="171" t="s">
        <v>3083</v>
      </c>
      <c r="B667" s="175">
        <v>46098</v>
      </c>
      <c r="C667" s="171" t="s">
        <v>2119</v>
      </c>
      <c r="D667" s="171" t="s">
        <v>116</v>
      </c>
      <c r="E667" s="171" t="s">
        <v>42</v>
      </c>
      <c r="F667" s="171" t="s">
        <v>248</v>
      </c>
      <c r="G667" s="171" t="s">
        <v>112</v>
      </c>
      <c r="H667" s="176">
        <v>1</v>
      </c>
      <c r="I667" s="177">
        <v>0</v>
      </c>
      <c r="J667" s="175">
        <v>46079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-14.41</v>
      </c>
    </row>
    <row r="668" spans="1:16" ht="19.5" hidden="1" customHeight="1">
      <c r="A668" s="171" t="s">
        <v>3082</v>
      </c>
      <c r="B668" s="175">
        <v>46098</v>
      </c>
      <c r="C668" s="171" t="s">
        <v>110</v>
      </c>
      <c r="D668" s="171" t="s">
        <v>117</v>
      </c>
      <c r="E668" s="171" t="s">
        <v>70</v>
      </c>
      <c r="F668" s="171" t="s">
        <v>509</v>
      </c>
      <c r="G668" s="171" t="s">
        <v>177</v>
      </c>
      <c r="H668" s="176">
        <v>1</v>
      </c>
      <c r="I668" s="177">
        <v>0</v>
      </c>
      <c r="J668" s="175">
        <v>46093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3082</v>
      </c>
      <c r="B669" s="175">
        <v>46098</v>
      </c>
      <c r="C669" s="171" t="s">
        <v>110</v>
      </c>
      <c r="D669" s="171" t="s">
        <v>118</v>
      </c>
      <c r="E669" s="171" t="s">
        <v>70</v>
      </c>
      <c r="F669" s="171" t="s">
        <v>509</v>
      </c>
      <c r="G669" s="171" t="s">
        <v>177</v>
      </c>
      <c r="H669" s="176">
        <v>1</v>
      </c>
      <c r="I669" s="177">
        <v>0</v>
      </c>
      <c r="J669" s="175">
        <v>46093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-56.94</v>
      </c>
    </row>
    <row r="670" spans="1:16" ht="19.5" hidden="1" customHeight="1">
      <c r="A670" s="171" t="s">
        <v>3083</v>
      </c>
      <c r="B670" s="175">
        <v>46098</v>
      </c>
      <c r="C670" s="171" t="s">
        <v>110</v>
      </c>
      <c r="D670" s="171" t="s">
        <v>117</v>
      </c>
      <c r="E670" s="171" t="s">
        <v>42</v>
      </c>
      <c r="F670" s="171" t="s">
        <v>248</v>
      </c>
      <c r="G670" s="171" t="s">
        <v>112</v>
      </c>
      <c r="H670" s="176">
        <v>1</v>
      </c>
      <c r="I670" s="177">
        <v>0</v>
      </c>
      <c r="J670" s="175">
        <v>46079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hidden="1" customHeight="1">
      <c r="A671" s="171" t="s">
        <v>3083</v>
      </c>
      <c r="B671" s="175">
        <v>46098</v>
      </c>
      <c r="C671" s="171" t="s">
        <v>110</v>
      </c>
      <c r="D671" s="171" t="s">
        <v>118</v>
      </c>
      <c r="E671" s="171" t="s">
        <v>42</v>
      </c>
      <c r="F671" s="171" t="s">
        <v>248</v>
      </c>
      <c r="G671" s="171" t="s">
        <v>112</v>
      </c>
      <c r="H671" s="176">
        <v>1</v>
      </c>
      <c r="I671" s="177">
        <v>0</v>
      </c>
      <c r="J671" s="175">
        <v>46079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hidden="1" customHeight="1">
      <c r="A672" s="171" t="s">
        <v>3084</v>
      </c>
      <c r="B672" s="175">
        <v>46098</v>
      </c>
      <c r="C672" s="171" t="s">
        <v>110</v>
      </c>
      <c r="D672" s="171" t="s">
        <v>24</v>
      </c>
      <c r="E672" s="171" t="s">
        <v>39</v>
      </c>
      <c r="F672" s="171" t="s">
        <v>141</v>
      </c>
      <c r="G672" s="171" t="s">
        <v>112</v>
      </c>
      <c r="H672" s="176">
        <v>1</v>
      </c>
      <c r="I672" s="177">
        <v>0</v>
      </c>
      <c r="J672" s="175">
        <v>46094</v>
      </c>
      <c r="K672" s="171" t="s">
        <v>113</v>
      </c>
      <c r="L672" s="171" t="s">
        <v>114</v>
      </c>
      <c r="M672" s="178">
        <v>0</v>
      </c>
      <c r="N672" s="176"/>
      <c r="O672" s="176">
        <v>40</v>
      </c>
      <c r="P672" s="179">
        <v>-46.77</v>
      </c>
    </row>
    <row r="673" spans="1:16" ht="19.5" customHeight="1">
      <c r="A673" s="171" t="s">
        <v>3084</v>
      </c>
      <c r="B673" s="175">
        <v>46098</v>
      </c>
      <c r="C673" s="171" t="s">
        <v>2119</v>
      </c>
      <c r="D673" s="171" t="s">
        <v>116</v>
      </c>
      <c r="E673" s="171" t="s">
        <v>39</v>
      </c>
      <c r="F673" s="171" t="s">
        <v>141</v>
      </c>
      <c r="G673" s="171" t="s">
        <v>112</v>
      </c>
      <c r="H673" s="176">
        <v>1</v>
      </c>
      <c r="I673" s="177">
        <v>0</v>
      </c>
      <c r="J673" s="175">
        <v>46094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-5.93</v>
      </c>
    </row>
    <row r="674" spans="1:16" ht="19.5" hidden="1" customHeight="1">
      <c r="A674" s="171" t="s">
        <v>3085</v>
      </c>
      <c r="B674" s="175">
        <v>46098</v>
      </c>
      <c r="C674" s="171" t="s">
        <v>110</v>
      </c>
      <c r="D674" s="171" t="s">
        <v>24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2750</v>
      </c>
      <c r="J674" s="175">
        <v>46095</v>
      </c>
      <c r="K674" s="171" t="s">
        <v>113</v>
      </c>
      <c r="L674" s="171" t="s">
        <v>114</v>
      </c>
      <c r="M674" s="178">
        <v>0.43</v>
      </c>
      <c r="N674" s="176"/>
      <c r="O674" s="176">
        <v>40</v>
      </c>
      <c r="P674" s="179">
        <v>-140.75</v>
      </c>
    </row>
    <row r="675" spans="1:16" ht="19.5" hidden="1" customHeight="1">
      <c r="A675" s="171" t="s">
        <v>3085</v>
      </c>
      <c r="B675" s="175">
        <v>46098</v>
      </c>
      <c r="C675" s="171" t="s">
        <v>127</v>
      </c>
      <c r="D675" s="171" t="s">
        <v>128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2750</v>
      </c>
      <c r="J675" s="175">
        <v>46095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1130.05</v>
      </c>
    </row>
    <row r="676" spans="1:16" ht="19.5" hidden="1" customHeight="1">
      <c r="A676" s="171" t="s">
        <v>3085</v>
      </c>
      <c r="B676" s="175">
        <v>46098</v>
      </c>
      <c r="C676" s="171" t="s">
        <v>127</v>
      </c>
      <c r="D676" s="171" t="s">
        <v>129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2750</v>
      </c>
      <c r="J676" s="175">
        <v>46095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11.3</v>
      </c>
    </row>
    <row r="677" spans="1:16" ht="19.5" hidden="1" customHeight="1">
      <c r="A677" s="171" t="s">
        <v>3085</v>
      </c>
      <c r="B677" s="175">
        <v>46098</v>
      </c>
      <c r="C677" s="171" t="s">
        <v>127</v>
      </c>
      <c r="D677" s="171" t="s">
        <v>130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2750</v>
      </c>
      <c r="J677" s="175">
        <v>46095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1608.65</v>
      </c>
    </row>
    <row r="678" spans="1:16" ht="19.5" hidden="1" customHeight="1">
      <c r="A678" s="171" t="s">
        <v>3085</v>
      </c>
      <c r="B678" s="175">
        <v>46098</v>
      </c>
      <c r="C678" s="171" t="s">
        <v>131</v>
      </c>
      <c r="D678" s="171" t="s">
        <v>132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2750</v>
      </c>
      <c r="J678" s="175">
        <v>46095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-1182.5</v>
      </c>
    </row>
    <row r="679" spans="1:16" ht="19.5" hidden="1" customHeight="1">
      <c r="A679" s="171" t="s">
        <v>3084</v>
      </c>
      <c r="B679" s="175">
        <v>46098</v>
      </c>
      <c r="C679" s="171" t="s">
        <v>110</v>
      </c>
      <c r="D679" s="171" t="s">
        <v>117</v>
      </c>
      <c r="E679" s="171" t="s">
        <v>39</v>
      </c>
      <c r="F679" s="171" t="s">
        <v>141</v>
      </c>
      <c r="G679" s="171" t="s">
        <v>112</v>
      </c>
      <c r="H679" s="176">
        <v>1</v>
      </c>
      <c r="I679" s="177">
        <v>0</v>
      </c>
      <c r="J679" s="175">
        <v>46094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3084</v>
      </c>
      <c r="B680" s="175">
        <v>46098</v>
      </c>
      <c r="C680" s="171" t="s">
        <v>110</v>
      </c>
      <c r="D680" s="171" t="s">
        <v>118</v>
      </c>
      <c r="E680" s="171" t="s">
        <v>39</v>
      </c>
      <c r="F680" s="171" t="s">
        <v>141</v>
      </c>
      <c r="G680" s="171" t="s">
        <v>112</v>
      </c>
      <c r="H680" s="176">
        <v>1</v>
      </c>
      <c r="I680" s="177">
        <v>0</v>
      </c>
      <c r="J680" s="175">
        <v>46094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-46.77</v>
      </c>
    </row>
    <row r="681" spans="1:16" ht="19.5" customHeight="1">
      <c r="A681" s="171" t="s">
        <v>3084</v>
      </c>
      <c r="B681" s="175">
        <v>46098</v>
      </c>
      <c r="C681" s="171" t="s">
        <v>2119</v>
      </c>
      <c r="D681" s="171" t="s">
        <v>119</v>
      </c>
      <c r="E681" s="171" t="s">
        <v>39</v>
      </c>
      <c r="F681" s="171" t="s">
        <v>141</v>
      </c>
      <c r="G681" s="171" t="s">
        <v>112</v>
      </c>
      <c r="H681" s="176">
        <v>1</v>
      </c>
      <c r="I681" s="177">
        <v>0</v>
      </c>
      <c r="J681" s="175">
        <v>46094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-15</v>
      </c>
    </row>
    <row r="682" spans="1:16" ht="19.5" hidden="1" customHeight="1">
      <c r="A682" s="171" t="s">
        <v>3086</v>
      </c>
      <c r="B682" s="175">
        <v>46098</v>
      </c>
      <c r="C682" s="171" t="s">
        <v>110</v>
      </c>
      <c r="D682" s="171" t="s">
        <v>24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2750</v>
      </c>
      <c r="J682" s="175">
        <v>46097</v>
      </c>
      <c r="K682" s="171" t="s">
        <v>113</v>
      </c>
      <c r="L682" s="171" t="s">
        <v>114</v>
      </c>
      <c r="M682" s="178">
        <v>0.43</v>
      </c>
      <c r="N682" s="176"/>
      <c r="O682" s="176">
        <v>39</v>
      </c>
      <c r="P682" s="179">
        <v>-135.22</v>
      </c>
    </row>
    <row r="683" spans="1:16" ht="19.5" hidden="1" customHeight="1">
      <c r="A683" s="171" t="s">
        <v>3086</v>
      </c>
      <c r="B683" s="175">
        <v>46098</v>
      </c>
      <c r="C683" s="171" t="s">
        <v>127</v>
      </c>
      <c r="D683" s="171" t="s">
        <v>128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2750</v>
      </c>
      <c r="J683" s="175">
        <v>46097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1139.5999999999999</v>
      </c>
    </row>
    <row r="684" spans="1:16" ht="19.5" hidden="1" customHeight="1">
      <c r="A684" s="171" t="s">
        <v>3086</v>
      </c>
      <c r="B684" s="175">
        <v>46098</v>
      </c>
      <c r="C684" s="171" t="s">
        <v>127</v>
      </c>
      <c r="D684" s="171" t="s">
        <v>129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2750</v>
      </c>
      <c r="J684" s="175">
        <v>46097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0</v>
      </c>
    </row>
    <row r="685" spans="1:16" ht="19.5" hidden="1" customHeight="1">
      <c r="A685" s="171" t="s">
        <v>3086</v>
      </c>
      <c r="B685" s="175">
        <v>46098</v>
      </c>
      <c r="C685" s="171" t="s">
        <v>127</v>
      </c>
      <c r="D685" s="171" t="s">
        <v>130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2750</v>
      </c>
      <c r="J685" s="175">
        <v>46097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1610.4</v>
      </c>
    </row>
    <row r="686" spans="1:16" ht="19.5" hidden="1" customHeight="1">
      <c r="A686" s="171" t="s">
        <v>3086</v>
      </c>
      <c r="B686" s="175">
        <v>46098</v>
      </c>
      <c r="C686" s="171" t="s">
        <v>131</v>
      </c>
      <c r="D686" s="171" t="s">
        <v>132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2750</v>
      </c>
      <c r="J686" s="175">
        <v>46097</v>
      </c>
      <c r="K686" s="171" t="s">
        <v>113</v>
      </c>
      <c r="L686" s="171" t="s">
        <v>114</v>
      </c>
      <c r="M686" s="178">
        <v>0.43</v>
      </c>
      <c r="N686" s="176"/>
      <c r="O686" s="176"/>
      <c r="P686" s="179">
        <v>-1182.5</v>
      </c>
    </row>
    <row r="687" spans="1:16" ht="19.5" hidden="1" customHeight="1">
      <c r="A687" s="171" t="s">
        <v>3087</v>
      </c>
      <c r="B687" s="175">
        <v>46098</v>
      </c>
      <c r="C687" s="171" t="s">
        <v>110</v>
      </c>
      <c r="D687" s="171" t="s">
        <v>24</v>
      </c>
      <c r="E687" s="171" t="s">
        <v>78</v>
      </c>
      <c r="F687" s="171" t="s">
        <v>176</v>
      </c>
      <c r="G687" s="171" t="s">
        <v>177</v>
      </c>
      <c r="H687" s="176">
        <v>1</v>
      </c>
      <c r="I687" s="177">
        <v>6500</v>
      </c>
      <c r="J687" s="175">
        <v>46096</v>
      </c>
      <c r="K687" s="171" t="s">
        <v>113</v>
      </c>
      <c r="L687" s="171" t="s">
        <v>114</v>
      </c>
      <c r="M687" s="178">
        <v>0.43</v>
      </c>
      <c r="N687" s="176"/>
      <c r="O687" s="176">
        <v>39</v>
      </c>
      <c r="P687" s="179">
        <v>-240.27</v>
      </c>
    </row>
    <row r="688" spans="1:16" ht="19.5" hidden="1" customHeight="1">
      <c r="A688" s="171" t="s">
        <v>3087</v>
      </c>
      <c r="B688" s="175">
        <v>46098</v>
      </c>
      <c r="C688" s="171" t="s">
        <v>127</v>
      </c>
      <c r="D688" s="171" t="s">
        <v>128</v>
      </c>
      <c r="E688" s="171" t="s">
        <v>78</v>
      </c>
      <c r="F688" s="171" t="s">
        <v>176</v>
      </c>
      <c r="G688" s="171" t="s">
        <v>177</v>
      </c>
      <c r="H688" s="176">
        <v>1</v>
      </c>
      <c r="I688" s="177">
        <v>6500</v>
      </c>
      <c r="J688" s="175">
        <v>46096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2785.22</v>
      </c>
    </row>
    <row r="689" spans="1:16" ht="19.5" hidden="1" customHeight="1">
      <c r="A689" s="171" t="s">
        <v>3087</v>
      </c>
      <c r="B689" s="175">
        <v>46098</v>
      </c>
      <c r="C689" s="171" t="s">
        <v>127</v>
      </c>
      <c r="D689" s="171" t="s">
        <v>129</v>
      </c>
      <c r="E689" s="171" t="s">
        <v>78</v>
      </c>
      <c r="F689" s="171" t="s">
        <v>176</v>
      </c>
      <c r="G689" s="171" t="s">
        <v>177</v>
      </c>
      <c r="H689" s="176">
        <v>1</v>
      </c>
      <c r="I689" s="177">
        <v>6500</v>
      </c>
      <c r="J689" s="175">
        <v>46096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0</v>
      </c>
    </row>
    <row r="690" spans="1:16" ht="19.5" hidden="1" customHeight="1">
      <c r="A690" s="171" t="s">
        <v>3087</v>
      </c>
      <c r="B690" s="175">
        <v>46098</v>
      </c>
      <c r="C690" s="171" t="s">
        <v>127</v>
      </c>
      <c r="D690" s="171" t="s">
        <v>130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3714.78</v>
      </c>
    </row>
    <row r="691" spans="1:16" ht="19.5" hidden="1" customHeight="1">
      <c r="A691" s="171" t="s">
        <v>3087</v>
      </c>
      <c r="B691" s="175">
        <v>46098</v>
      </c>
      <c r="C691" s="171" t="s">
        <v>131</v>
      </c>
      <c r="D691" s="171" t="s">
        <v>132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6500</v>
      </c>
      <c r="J691" s="175">
        <v>46096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-2795</v>
      </c>
    </row>
    <row r="692" spans="1:16" ht="19.5" hidden="1" customHeight="1">
      <c r="A692" s="171" t="s">
        <v>3088</v>
      </c>
      <c r="B692" s="175">
        <v>46098</v>
      </c>
      <c r="C692" s="171" t="s">
        <v>110</v>
      </c>
      <c r="D692" s="171" t="s">
        <v>24</v>
      </c>
      <c r="E692" s="171" t="s">
        <v>51</v>
      </c>
      <c r="F692" s="171" t="s">
        <v>227</v>
      </c>
      <c r="G692" s="171" t="s">
        <v>112</v>
      </c>
      <c r="H692" s="176">
        <v>1</v>
      </c>
      <c r="I692" s="177">
        <v>0</v>
      </c>
      <c r="J692" s="175">
        <v>46091</v>
      </c>
      <c r="K692" s="171" t="s">
        <v>113</v>
      </c>
      <c r="L692" s="171" t="s">
        <v>114</v>
      </c>
      <c r="M692" s="178">
        <v>0</v>
      </c>
      <c r="N692" s="176"/>
      <c r="O692" s="176">
        <v>43</v>
      </c>
      <c r="P692" s="179">
        <v>-46.77</v>
      </c>
    </row>
    <row r="693" spans="1:16" ht="19.5" customHeight="1">
      <c r="A693" s="171" t="s">
        <v>3088</v>
      </c>
      <c r="B693" s="175">
        <v>46098</v>
      </c>
      <c r="C693" s="171" t="s">
        <v>2119</v>
      </c>
      <c r="D693" s="171" t="s">
        <v>116</v>
      </c>
      <c r="E693" s="171" t="s">
        <v>51</v>
      </c>
      <c r="F693" s="171" t="s">
        <v>227</v>
      </c>
      <c r="G693" s="171" t="s">
        <v>112</v>
      </c>
      <c r="H693" s="176">
        <v>1</v>
      </c>
      <c r="I693" s="177">
        <v>0</v>
      </c>
      <c r="J693" s="175">
        <v>46091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-8.1</v>
      </c>
    </row>
    <row r="694" spans="1:16" ht="19.5" hidden="1" customHeight="1">
      <c r="A694" s="171" t="s">
        <v>3088</v>
      </c>
      <c r="B694" s="175">
        <v>46098</v>
      </c>
      <c r="C694" s="171" t="s">
        <v>110</v>
      </c>
      <c r="D694" s="171" t="s">
        <v>117</v>
      </c>
      <c r="E694" s="171" t="s">
        <v>51</v>
      </c>
      <c r="F694" s="171" t="s">
        <v>227</v>
      </c>
      <c r="G694" s="171" t="s">
        <v>112</v>
      </c>
      <c r="H694" s="176">
        <v>1</v>
      </c>
      <c r="I694" s="177">
        <v>0</v>
      </c>
      <c r="J694" s="175">
        <v>46091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hidden="1" customHeight="1">
      <c r="A695" s="171" t="s">
        <v>3088</v>
      </c>
      <c r="B695" s="175">
        <v>46098</v>
      </c>
      <c r="C695" s="171" t="s">
        <v>110</v>
      </c>
      <c r="D695" s="171" t="s">
        <v>118</v>
      </c>
      <c r="E695" s="171" t="s">
        <v>51</v>
      </c>
      <c r="F695" s="171" t="s">
        <v>227</v>
      </c>
      <c r="G695" s="171" t="s">
        <v>112</v>
      </c>
      <c r="H695" s="176">
        <v>1</v>
      </c>
      <c r="I695" s="177">
        <v>0</v>
      </c>
      <c r="J695" s="175">
        <v>46091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-46.77</v>
      </c>
    </row>
    <row r="696" spans="1:16" ht="19.5" customHeight="1">
      <c r="A696" s="171" t="s">
        <v>3089</v>
      </c>
      <c r="B696" s="175">
        <v>46098</v>
      </c>
      <c r="C696" s="171" t="s">
        <v>2119</v>
      </c>
      <c r="D696" s="171" t="s">
        <v>135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46098</v>
      </c>
      <c r="K696" s="171" t="s">
        <v>125</v>
      </c>
      <c r="L696" s="171" t="s">
        <v>125</v>
      </c>
      <c r="M696" s="178">
        <v>0</v>
      </c>
      <c r="N696" s="176"/>
      <c r="O696" s="176"/>
      <c r="P696" s="179">
        <v>-20.9</v>
      </c>
    </row>
    <row r="697" spans="1:16" ht="19.5" hidden="1" customHeight="1">
      <c r="A697" s="171" t="s">
        <v>3090</v>
      </c>
      <c r="B697" s="175">
        <v>46098</v>
      </c>
      <c r="C697" s="171" t="s">
        <v>110</v>
      </c>
      <c r="D697" s="171" t="s">
        <v>24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46096</v>
      </c>
      <c r="K697" s="171" t="s">
        <v>113</v>
      </c>
      <c r="L697" s="171" t="s">
        <v>114</v>
      </c>
      <c r="M697" s="178">
        <v>0.43</v>
      </c>
      <c r="N697" s="176"/>
      <c r="O697" s="176">
        <v>39</v>
      </c>
      <c r="P697" s="179">
        <v>-135.22</v>
      </c>
    </row>
    <row r="698" spans="1:16" ht="19.5" hidden="1" customHeight="1">
      <c r="A698" s="171" t="s">
        <v>3090</v>
      </c>
      <c r="B698" s="175">
        <v>46098</v>
      </c>
      <c r="C698" s="171" t="s">
        <v>127</v>
      </c>
      <c r="D698" s="171" t="s">
        <v>128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46096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1216.6500000000001</v>
      </c>
    </row>
    <row r="699" spans="1:16" ht="19.5" hidden="1" customHeight="1">
      <c r="A699" s="171" t="s">
        <v>3090</v>
      </c>
      <c r="B699" s="175">
        <v>46098</v>
      </c>
      <c r="C699" s="171" t="s">
        <v>127</v>
      </c>
      <c r="D699" s="171" t="s">
        <v>129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46096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0</v>
      </c>
    </row>
    <row r="700" spans="1:16" ht="19.5" hidden="1" customHeight="1">
      <c r="A700" s="171" t="s">
        <v>3090</v>
      </c>
      <c r="B700" s="175">
        <v>46098</v>
      </c>
      <c r="C700" s="171" t="s">
        <v>127</v>
      </c>
      <c r="D700" s="171" t="s">
        <v>130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46096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1533.35</v>
      </c>
    </row>
    <row r="701" spans="1:16" ht="19.5" hidden="1" customHeight="1">
      <c r="A701" s="171" t="s">
        <v>3090</v>
      </c>
      <c r="B701" s="175">
        <v>46098</v>
      </c>
      <c r="C701" s="171" t="s">
        <v>131</v>
      </c>
      <c r="D701" s="171" t="s">
        <v>132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46096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-1182.5</v>
      </c>
    </row>
    <row r="702" spans="1:16" ht="19.5" customHeight="1">
      <c r="A702" s="171" t="s">
        <v>3090</v>
      </c>
      <c r="B702" s="175">
        <v>46098</v>
      </c>
      <c r="C702" s="171" t="s">
        <v>2119</v>
      </c>
      <c r="D702" s="171" t="s">
        <v>116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2750</v>
      </c>
      <c r="J702" s="175">
        <v>46096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-5.96</v>
      </c>
    </row>
    <row r="703" spans="1:16" ht="19.5" hidden="1" customHeight="1">
      <c r="A703" s="171" t="s">
        <v>3091</v>
      </c>
      <c r="B703" s="175">
        <v>46098</v>
      </c>
      <c r="C703" s="171" t="s">
        <v>110</v>
      </c>
      <c r="D703" s="171" t="s">
        <v>24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46095</v>
      </c>
      <c r="K703" s="171" t="s">
        <v>113</v>
      </c>
      <c r="L703" s="171" t="s">
        <v>114</v>
      </c>
      <c r="M703" s="178">
        <v>0.43</v>
      </c>
      <c r="N703" s="176"/>
      <c r="O703" s="176">
        <v>40</v>
      </c>
      <c r="P703" s="179">
        <v>-138.19999999999999</v>
      </c>
    </row>
    <row r="704" spans="1:16" ht="19.5" hidden="1" customHeight="1">
      <c r="A704" s="171" t="s">
        <v>3091</v>
      </c>
      <c r="B704" s="175">
        <v>46098</v>
      </c>
      <c r="C704" s="171" t="s">
        <v>127</v>
      </c>
      <c r="D704" s="171" t="s">
        <v>128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46095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1320.95</v>
      </c>
    </row>
    <row r="705" spans="1:16" ht="19.5" hidden="1" customHeight="1">
      <c r="A705" s="171" t="s">
        <v>3091</v>
      </c>
      <c r="B705" s="175">
        <v>46098</v>
      </c>
      <c r="C705" s="171" t="s">
        <v>127</v>
      </c>
      <c r="D705" s="171" t="s">
        <v>129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46095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13.21</v>
      </c>
    </row>
    <row r="706" spans="1:16" ht="19.5" hidden="1" customHeight="1">
      <c r="A706" s="171" t="s">
        <v>3091</v>
      </c>
      <c r="B706" s="175">
        <v>46098</v>
      </c>
      <c r="C706" s="171" t="s">
        <v>127</v>
      </c>
      <c r="D706" s="171" t="s">
        <v>130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46095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1315.84</v>
      </c>
    </row>
    <row r="707" spans="1:16" ht="19.5" hidden="1" customHeight="1">
      <c r="A707" s="171" t="s">
        <v>3091</v>
      </c>
      <c r="B707" s="175">
        <v>46098</v>
      </c>
      <c r="C707" s="171" t="s">
        <v>131</v>
      </c>
      <c r="D707" s="171" t="s">
        <v>132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46095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-1139.5</v>
      </c>
    </row>
    <row r="708" spans="1:16" ht="19.5" customHeight="1">
      <c r="A708" s="171" t="s">
        <v>3091</v>
      </c>
      <c r="B708" s="175">
        <v>46098</v>
      </c>
      <c r="C708" s="171" t="s">
        <v>2119</v>
      </c>
      <c r="D708" s="171" t="s">
        <v>116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46095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-14.3</v>
      </c>
    </row>
    <row r="709" spans="1:16" ht="19.5" hidden="1" customHeight="1">
      <c r="A709" s="171" t="s">
        <v>2750</v>
      </c>
      <c r="B709" s="175">
        <v>46098</v>
      </c>
      <c r="C709" s="171" t="s">
        <v>110</v>
      </c>
      <c r="D709" s="171" t="s">
        <v>121</v>
      </c>
      <c r="E709" s="171" t="s">
        <v>69</v>
      </c>
      <c r="F709" s="171" t="s">
        <v>674</v>
      </c>
      <c r="G709" s="171" t="s">
        <v>177</v>
      </c>
      <c r="H709" s="176">
        <v>1</v>
      </c>
      <c r="I709" s="177">
        <v>0</v>
      </c>
      <c r="J709" s="175">
        <v>46093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2750</v>
      </c>
      <c r="B710" s="175">
        <v>46098</v>
      </c>
      <c r="C710" s="171" t="s">
        <v>110</v>
      </c>
      <c r="D710" s="171" t="s">
        <v>118</v>
      </c>
      <c r="E710" s="171" t="s">
        <v>69</v>
      </c>
      <c r="F710" s="171" t="s">
        <v>674</v>
      </c>
      <c r="G710" s="171" t="s">
        <v>177</v>
      </c>
      <c r="H710" s="176">
        <v>1</v>
      </c>
      <c r="I710" s="177">
        <v>0</v>
      </c>
      <c r="J710" s="175">
        <v>46093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-56.94</v>
      </c>
    </row>
    <row r="711" spans="1:16" ht="19.5" hidden="1" customHeight="1">
      <c r="A711" s="171" t="s">
        <v>3092</v>
      </c>
      <c r="B711" s="175">
        <v>46098</v>
      </c>
      <c r="C711" s="171" t="s">
        <v>110</v>
      </c>
      <c r="D711" s="171" t="s">
        <v>24</v>
      </c>
      <c r="E711" s="171" t="s">
        <v>69</v>
      </c>
      <c r="F711" s="171" t="s">
        <v>674</v>
      </c>
      <c r="G711" s="171" t="s">
        <v>177</v>
      </c>
      <c r="H711" s="176">
        <v>1</v>
      </c>
      <c r="I711" s="177">
        <v>0</v>
      </c>
      <c r="J711" s="175">
        <v>46090</v>
      </c>
      <c r="K711" s="171" t="s">
        <v>113</v>
      </c>
      <c r="L711" s="171" t="s">
        <v>114</v>
      </c>
      <c r="M711" s="178">
        <v>0</v>
      </c>
      <c r="N711" s="176"/>
      <c r="O711" s="176">
        <v>43</v>
      </c>
      <c r="P711" s="179">
        <v>-56.94</v>
      </c>
    </row>
    <row r="712" spans="1:16" ht="19.5" hidden="1" customHeight="1">
      <c r="A712" s="171" t="s">
        <v>3092</v>
      </c>
      <c r="B712" s="175">
        <v>46098</v>
      </c>
      <c r="C712" s="171" t="s">
        <v>2119</v>
      </c>
      <c r="D712" s="171" t="s">
        <v>116</v>
      </c>
      <c r="E712" s="171" t="s">
        <v>69</v>
      </c>
      <c r="F712" s="171" t="s">
        <v>674</v>
      </c>
      <c r="G712" s="171" t="s">
        <v>177</v>
      </c>
      <c r="H712" s="176">
        <v>1</v>
      </c>
      <c r="I712" s="177">
        <v>0</v>
      </c>
      <c r="J712" s="175">
        <v>46090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-11.97</v>
      </c>
    </row>
    <row r="713" spans="1:16" ht="19.5" hidden="1" customHeight="1">
      <c r="A713" s="171" t="s">
        <v>3093</v>
      </c>
      <c r="B713" s="175">
        <v>46098</v>
      </c>
      <c r="C713" s="171" t="s">
        <v>110</v>
      </c>
      <c r="D713" s="171" t="s">
        <v>24</v>
      </c>
      <c r="E713" s="171" t="s">
        <v>64</v>
      </c>
      <c r="F713" s="171" t="s">
        <v>721</v>
      </c>
      <c r="G713" s="171" t="s">
        <v>177</v>
      </c>
      <c r="H713" s="176">
        <v>1</v>
      </c>
      <c r="I713" s="177">
        <v>4200</v>
      </c>
      <c r="J713" s="175">
        <v>46095</v>
      </c>
      <c r="K713" s="171" t="s">
        <v>113</v>
      </c>
      <c r="L713" s="171" t="s">
        <v>114</v>
      </c>
      <c r="M713" s="178">
        <v>0.43</v>
      </c>
      <c r="N713" s="176"/>
      <c r="O713" s="176">
        <v>40</v>
      </c>
      <c r="P713" s="179">
        <v>-193.08</v>
      </c>
    </row>
    <row r="714" spans="1:16" ht="19.5" hidden="1" customHeight="1">
      <c r="A714" s="171" t="s">
        <v>3093</v>
      </c>
      <c r="B714" s="175">
        <v>46098</v>
      </c>
      <c r="C714" s="171" t="s">
        <v>127</v>
      </c>
      <c r="D714" s="171" t="s">
        <v>128</v>
      </c>
      <c r="E714" s="171" t="s">
        <v>64</v>
      </c>
      <c r="F714" s="171" t="s">
        <v>721</v>
      </c>
      <c r="G714" s="171" t="s">
        <v>177</v>
      </c>
      <c r="H714" s="176">
        <v>1</v>
      </c>
      <c r="I714" s="177">
        <v>4200</v>
      </c>
      <c r="J714" s="175">
        <v>46095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2105.71</v>
      </c>
    </row>
    <row r="715" spans="1:16" ht="19.5" hidden="1" customHeight="1">
      <c r="A715" s="171" t="s">
        <v>3093</v>
      </c>
      <c r="B715" s="175">
        <v>46098</v>
      </c>
      <c r="C715" s="171" t="s">
        <v>127</v>
      </c>
      <c r="D715" s="171" t="s">
        <v>129</v>
      </c>
      <c r="E715" s="171" t="s">
        <v>64</v>
      </c>
      <c r="F715" s="171" t="s">
        <v>721</v>
      </c>
      <c r="G715" s="171" t="s">
        <v>177</v>
      </c>
      <c r="H715" s="176">
        <v>1</v>
      </c>
      <c r="I715" s="177">
        <v>4200</v>
      </c>
      <c r="J715" s="175">
        <v>46095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21.06</v>
      </c>
    </row>
    <row r="716" spans="1:16" ht="19.5" hidden="1" customHeight="1">
      <c r="A716" s="171" t="s">
        <v>3093</v>
      </c>
      <c r="B716" s="175">
        <v>46098</v>
      </c>
      <c r="C716" s="171" t="s">
        <v>127</v>
      </c>
      <c r="D716" s="171" t="s">
        <v>130</v>
      </c>
      <c r="E716" s="171" t="s">
        <v>64</v>
      </c>
      <c r="F716" s="171" t="s">
        <v>721</v>
      </c>
      <c r="G716" s="171" t="s">
        <v>177</v>
      </c>
      <c r="H716" s="176">
        <v>1</v>
      </c>
      <c r="I716" s="177">
        <v>4200</v>
      </c>
      <c r="J716" s="175">
        <v>46095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2073.23</v>
      </c>
    </row>
    <row r="717" spans="1:16" ht="19.5" hidden="1" customHeight="1">
      <c r="A717" s="171" t="s">
        <v>3093</v>
      </c>
      <c r="B717" s="175">
        <v>46098</v>
      </c>
      <c r="C717" s="171" t="s">
        <v>131</v>
      </c>
      <c r="D717" s="171" t="s">
        <v>132</v>
      </c>
      <c r="E717" s="171" t="s">
        <v>64</v>
      </c>
      <c r="F717" s="171" t="s">
        <v>721</v>
      </c>
      <c r="G717" s="171" t="s">
        <v>177</v>
      </c>
      <c r="H717" s="176">
        <v>1</v>
      </c>
      <c r="I717" s="177">
        <v>4200</v>
      </c>
      <c r="J717" s="175">
        <v>46095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-1806</v>
      </c>
    </row>
    <row r="718" spans="1:16" ht="19.5" hidden="1" customHeight="1">
      <c r="A718" s="171" t="s">
        <v>3093</v>
      </c>
      <c r="B718" s="175">
        <v>46098</v>
      </c>
      <c r="C718" s="171" t="s">
        <v>2119</v>
      </c>
      <c r="D718" s="171" t="s">
        <v>116</v>
      </c>
      <c r="E718" s="171" t="s">
        <v>64</v>
      </c>
      <c r="F718" s="171" t="s">
        <v>721</v>
      </c>
      <c r="G718" s="171" t="s">
        <v>177</v>
      </c>
      <c r="H718" s="176">
        <v>1</v>
      </c>
      <c r="I718" s="177">
        <v>4200</v>
      </c>
      <c r="J718" s="175">
        <v>46095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-11.09</v>
      </c>
    </row>
    <row r="719" spans="1:16" ht="19.5" hidden="1" customHeight="1">
      <c r="A719" s="171" t="s">
        <v>3092</v>
      </c>
      <c r="B719" s="175">
        <v>46098</v>
      </c>
      <c r="C719" s="171" t="s">
        <v>110</v>
      </c>
      <c r="D719" s="171" t="s">
        <v>117</v>
      </c>
      <c r="E719" s="171" t="s">
        <v>69</v>
      </c>
      <c r="F719" s="171" t="s">
        <v>674</v>
      </c>
      <c r="G719" s="171" t="s">
        <v>177</v>
      </c>
      <c r="H719" s="176">
        <v>1</v>
      </c>
      <c r="I719" s="177">
        <v>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3092</v>
      </c>
      <c r="B720" s="175">
        <v>46098</v>
      </c>
      <c r="C720" s="171" t="s">
        <v>110</v>
      </c>
      <c r="D720" s="171" t="s">
        <v>118</v>
      </c>
      <c r="E720" s="171" t="s">
        <v>69</v>
      </c>
      <c r="F720" s="171" t="s">
        <v>674</v>
      </c>
      <c r="G720" s="171" t="s">
        <v>177</v>
      </c>
      <c r="H720" s="176">
        <v>1</v>
      </c>
      <c r="I720" s="177">
        <v>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-56.94</v>
      </c>
    </row>
    <row r="721" spans="1:16" ht="19.5" hidden="1" customHeight="1">
      <c r="A721" s="171" t="s">
        <v>3092</v>
      </c>
      <c r="B721" s="175">
        <v>46098</v>
      </c>
      <c r="C721" s="171" t="s">
        <v>2119</v>
      </c>
      <c r="D721" s="171" t="s">
        <v>119</v>
      </c>
      <c r="E721" s="171" t="s">
        <v>69</v>
      </c>
      <c r="F721" s="171" t="s">
        <v>674</v>
      </c>
      <c r="G721" s="171" t="s">
        <v>177</v>
      </c>
      <c r="H721" s="176">
        <v>1</v>
      </c>
      <c r="I721" s="177">
        <v>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3094</v>
      </c>
      <c r="B722" s="175">
        <v>46098</v>
      </c>
      <c r="C722" s="171" t="s">
        <v>110</v>
      </c>
      <c r="D722" s="171" t="s">
        <v>24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2500</v>
      </c>
      <c r="J722" s="175">
        <v>46097</v>
      </c>
      <c r="K722" s="171" t="s">
        <v>113</v>
      </c>
      <c r="L722" s="171" t="s">
        <v>114</v>
      </c>
      <c r="M722" s="178">
        <v>0.43</v>
      </c>
      <c r="N722" s="176"/>
      <c r="O722" s="176">
        <v>39</v>
      </c>
      <c r="P722" s="179">
        <v>-129.22</v>
      </c>
    </row>
    <row r="723" spans="1:16" ht="19.5" hidden="1" customHeight="1">
      <c r="A723" s="171" t="s">
        <v>3094</v>
      </c>
      <c r="B723" s="175">
        <v>46098</v>
      </c>
      <c r="C723" s="171" t="s">
        <v>127</v>
      </c>
      <c r="D723" s="171" t="s">
        <v>128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2500</v>
      </c>
      <c r="J723" s="175">
        <v>46097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798.41</v>
      </c>
    </row>
    <row r="724" spans="1:16" ht="19.5" hidden="1" customHeight="1">
      <c r="A724" s="171" t="s">
        <v>3094</v>
      </c>
      <c r="B724" s="175">
        <v>46098</v>
      </c>
      <c r="C724" s="171" t="s">
        <v>127</v>
      </c>
      <c r="D724" s="171" t="s">
        <v>129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2500</v>
      </c>
      <c r="J724" s="175">
        <v>46097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3094</v>
      </c>
      <c r="B725" s="175">
        <v>46098</v>
      </c>
      <c r="C725" s="171" t="s">
        <v>127</v>
      </c>
      <c r="D725" s="171" t="s">
        <v>130</v>
      </c>
      <c r="E725" s="171" t="s">
        <v>44</v>
      </c>
      <c r="F725" s="171" t="s">
        <v>213</v>
      </c>
      <c r="G725" s="171" t="s">
        <v>214</v>
      </c>
      <c r="H725" s="176">
        <v>1</v>
      </c>
      <c r="I725" s="177">
        <v>2500</v>
      </c>
      <c r="J725" s="175">
        <v>46097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1701.59</v>
      </c>
    </row>
    <row r="726" spans="1:16" ht="19.5" hidden="1" customHeight="1">
      <c r="A726" s="171" t="s">
        <v>3094</v>
      </c>
      <c r="B726" s="175">
        <v>46098</v>
      </c>
      <c r="C726" s="171" t="s">
        <v>131</v>
      </c>
      <c r="D726" s="171" t="s">
        <v>132</v>
      </c>
      <c r="E726" s="171" t="s">
        <v>44</v>
      </c>
      <c r="F726" s="171" t="s">
        <v>213</v>
      </c>
      <c r="G726" s="171" t="s">
        <v>214</v>
      </c>
      <c r="H726" s="176">
        <v>1</v>
      </c>
      <c r="I726" s="177">
        <v>2500</v>
      </c>
      <c r="J726" s="175">
        <v>46097</v>
      </c>
      <c r="K726" s="171" t="s">
        <v>113</v>
      </c>
      <c r="L726" s="171" t="s">
        <v>114</v>
      </c>
      <c r="M726" s="178">
        <v>0.43</v>
      </c>
      <c r="N726" s="176"/>
      <c r="O726" s="176"/>
      <c r="P726" s="179">
        <v>-1075</v>
      </c>
    </row>
    <row r="727" spans="1:16" ht="19.5" customHeight="1">
      <c r="A727" s="171" t="s">
        <v>3094</v>
      </c>
      <c r="B727" s="175">
        <v>46098</v>
      </c>
      <c r="C727" s="171" t="s">
        <v>2119</v>
      </c>
      <c r="D727" s="171" t="s">
        <v>116</v>
      </c>
      <c r="E727" s="171" t="s">
        <v>44</v>
      </c>
      <c r="F727" s="171" t="s">
        <v>213</v>
      </c>
      <c r="G727" s="171" t="s">
        <v>214</v>
      </c>
      <c r="H727" s="176">
        <v>1</v>
      </c>
      <c r="I727" s="177">
        <v>2500</v>
      </c>
      <c r="J727" s="175">
        <v>46097</v>
      </c>
      <c r="K727" s="171" t="s">
        <v>113</v>
      </c>
      <c r="L727" s="171" t="s">
        <v>114</v>
      </c>
      <c r="M727" s="178">
        <v>0.43</v>
      </c>
      <c r="N727" s="176"/>
      <c r="O727" s="176"/>
      <c r="P727" s="179">
        <v>-5.25</v>
      </c>
    </row>
    <row r="728" spans="1:16" ht="19.5" customHeight="1">
      <c r="A728" s="171" t="s">
        <v>3091</v>
      </c>
      <c r="B728" s="175">
        <v>46098</v>
      </c>
      <c r="C728" s="171" t="s">
        <v>2119</v>
      </c>
      <c r="D728" s="171" t="s">
        <v>135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125</v>
      </c>
      <c r="L728" s="171" t="s">
        <v>125</v>
      </c>
      <c r="M728" s="178">
        <v>0</v>
      </c>
      <c r="N728" s="176"/>
      <c r="O728" s="176"/>
      <c r="P728" s="179">
        <v>-25.1</v>
      </c>
    </row>
    <row r="729" spans="1:16" ht="19.5" hidden="1" customHeight="1">
      <c r="A729" s="171" t="s">
        <v>3095</v>
      </c>
      <c r="B729" s="175">
        <v>46098</v>
      </c>
      <c r="C729" s="171" t="s">
        <v>110</v>
      </c>
      <c r="D729" s="171" t="s">
        <v>24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2750</v>
      </c>
      <c r="J729" s="175">
        <v>46096</v>
      </c>
      <c r="K729" s="171" t="s">
        <v>113</v>
      </c>
      <c r="L729" s="171" t="s">
        <v>114</v>
      </c>
      <c r="M729" s="178">
        <v>0.43</v>
      </c>
      <c r="N729" s="176"/>
      <c r="O729" s="176">
        <v>39</v>
      </c>
      <c r="P729" s="179">
        <v>-135.22</v>
      </c>
    </row>
    <row r="730" spans="1:16" ht="19.5" hidden="1" customHeight="1">
      <c r="A730" s="171" t="s">
        <v>3095</v>
      </c>
      <c r="B730" s="175">
        <v>46098</v>
      </c>
      <c r="C730" s="171" t="s">
        <v>127</v>
      </c>
      <c r="D730" s="171" t="s">
        <v>128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2750</v>
      </c>
      <c r="J730" s="175">
        <v>46096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1200.95</v>
      </c>
    </row>
    <row r="731" spans="1:16" ht="19.5" hidden="1" customHeight="1">
      <c r="A731" s="171" t="s">
        <v>3095</v>
      </c>
      <c r="B731" s="175">
        <v>46098</v>
      </c>
      <c r="C731" s="171" t="s">
        <v>127</v>
      </c>
      <c r="D731" s="171" t="s">
        <v>129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2750</v>
      </c>
      <c r="J731" s="175">
        <v>46096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12.01</v>
      </c>
    </row>
    <row r="732" spans="1:16" ht="19.5" hidden="1" customHeight="1">
      <c r="A732" s="171" t="s">
        <v>3095</v>
      </c>
      <c r="B732" s="175">
        <v>46098</v>
      </c>
      <c r="C732" s="171" t="s">
        <v>127</v>
      </c>
      <c r="D732" s="171" t="s">
        <v>130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2750</v>
      </c>
      <c r="J732" s="175">
        <v>46096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1537.04</v>
      </c>
    </row>
    <row r="733" spans="1:16" ht="19.5" hidden="1" customHeight="1">
      <c r="A733" s="171" t="s">
        <v>3095</v>
      </c>
      <c r="B733" s="175">
        <v>46098</v>
      </c>
      <c r="C733" s="171" t="s">
        <v>131</v>
      </c>
      <c r="D733" s="171" t="s">
        <v>132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46096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-1182.5</v>
      </c>
    </row>
    <row r="734" spans="1:16" ht="19.5" customHeight="1">
      <c r="A734" s="171" t="s">
        <v>3095</v>
      </c>
      <c r="B734" s="175">
        <v>46098</v>
      </c>
      <c r="C734" s="171" t="s">
        <v>2119</v>
      </c>
      <c r="D734" s="171" t="s">
        <v>116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46096</v>
      </c>
      <c r="K734" s="171" t="s">
        <v>113</v>
      </c>
      <c r="L734" s="171" t="s">
        <v>114</v>
      </c>
      <c r="M734" s="178">
        <v>0.43</v>
      </c>
      <c r="N734" s="176"/>
      <c r="O734" s="176"/>
      <c r="P734" s="179">
        <v>-9.5500000000000007</v>
      </c>
    </row>
    <row r="735" spans="1:16" ht="19.5" hidden="1" customHeight="1">
      <c r="A735" s="171" t="s">
        <v>3093</v>
      </c>
      <c r="B735" s="175">
        <v>46098</v>
      </c>
      <c r="C735" s="171" t="s">
        <v>2119</v>
      </c>
      <c r="D735" s="171" t="s">
        <v>135</v>
      </c>
      <c r="E735" s="171" t="s">
        <v>64</v>
      </c>
      <c r="F735" s="171" t="s">
        <v>721</v>
      </c>
      <c r="G735" s="171" t="s">
        <v>177</v>
      </c>
      <c r="H735" s="176">
        <v>1</v>
      </c>
      <c r="I735" s="177">
        <v>0</v>
      </c>
      <c r="J735" s="175">
        <v>46095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-40.01</v>
      </c>
    </row>
    <row r="736" spans="1:16" ht="19.5" hidden="1" customHeight="1">
      <c r="A736" s="171" t="s">
        <v>3096</v>
      </c>
      <c r="B736" s="175">
        <v>46098</v>
      </c>
      <c r="C736" s="171" t="s">
        <v>1315</v>
      </c>
      <c r="D736" s="171" t="s">
        <v>508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46096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-5</v>
      </c>
    </row>
    <row r="737" spans="1:16" ht="19.5" customHeight="1">
      <c r="A737" s="171" t="s">
        <v>3096</v>
      </c>
      <c r="B737" s="175">
        <v>46098</v>
      </c>
      <c r="C737" s="171" t="s">
        <v>2119</v>
      </c>
      <c r="D737" s="171" t="s">
        <v>510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0</v>
      </c>
      <c r="J737" s="175">
        <v>46096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-10</v>
      </c>
    </row>
    <row r="738" spans="1:16" ht="19.5" hidden="1" customHeight="1">
      <c r="A738" s="171" t="s">
        <v>3097</v>
      </c>
      <c r="B738" s="175">
        <v>46098</v>
      </c>
      <c r="C738" s="171" t="s">
        <v>110</v>
      </c>
      <c r="D738" s="171" t="s">
        <v>24</v>
      </c>
      <c r="E738" s="171" t="s">
        <v>39</v>
      </c>
      <c r="F738" s="171" t="s">
        <v>141</v>
      </c>
      <c r="G738" s="171" t="s">
        <v>112</v>
      </c>
      <c r="H738" s="176">
        <v>1</v>
      </c>
      <c r="I738" s="177">
        <v>2750</v>
      </c>
      <c r="J738" s="175">
        <v>46096</v>
      </c>
      <c r="K738" s="171" t="s">
        <v>113</v>
      </c>
      <c r="L738" s="171" t="s">
        <v>114</v>
      </c>
      <c r="M738" s="178">
        <v>0.43</v>
      </c>
      <c r="N738" s="176"/>
      <c r="O738" s="176">
        <v>39</v>
      </c>
      <c r="P738" s="179">
        <v>-135.22</v>
      </c>
    </row>
    <row r="739" spans="1:16" ht="19.5" hidden="1" customHeight="1">
      <c r="A739" s="171" t="s">
        <v>3097</v>
      </c>
      <c r="B739" s="175">
        <v>46098</v>
      </c>
      <c r="C739" s="171" t="s">
        <v>127</v>
      </c>
      <c r="D739" s="171" t="s">
        <v>128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2750</v>
      </c>
      <c r="J739" s="175">
        <v>46096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1248.3399999999999</v>
      </c>
    </row>
    <row r="740" spans="1:16" ht="19.5" hidden="1" customHeight="1">
      <c r="A740" s="171" t="s">
        <v>3097</v>
      </c>
      <c r="B740" s="175">
        <v>46098</v>
      </c>
      <c r="C740" s="171" t="s">
        <v>127</v>
      </c>
      <c r="D740" s="171" t="s">
        <v>129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2750</v>
      </c>
      <c r="J740" s="175">
        <v>46096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12.48</v>
      </c>
    </row>
    <row r="741" spans="1:16" ht="19.5" hidden="1" customHeight="1">
      <c r="A741" s="171" t="s">
        <v>3097</v>
      </c>
      <c r="B741" s="175">
        <v>46098</v>
      </c>
      <c r="C741" s="171" t="s">
        <v>127</v>
      </c>
      <c r="D741" s="171" t="s">
        <v>130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2750</v>
      </c>
      <c r="J741" s="175">
        <v>46096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1489.18</v>
      </c>
    </row>
    <row r="742" spans="1:16" ht="19.5" hidden="1" customHeight="1">
      <c r="A742" s="171" t="s">
        <v>3097</v>
      </c>
      <c r="B742" s="175">
        <v>46098</v>
      </c>
      <c r="C742" s="171" t="s">
        <v>131</v>
      </c>
      <c r="D742" s="171" t="s">
        <v>132</v>
      </c>
      <c r="E742" s="171" t="s">
        <v>39</v>
      </c>
      <c r="F742" s="171" t="s">
        <v>141</v>
      </c>
      <c r="G742" s="171" t="s">
        <v>112</v>
      </c>
      <c r="H742" s="176">
        <v>1</v>
      </c>
      <c r="I742" s="177">
        <v>2750</v>
      </c>
      <c r="J742" s="175">
        <v>46096</v>
      </c>
      <c r="K742" s="171" t="s">
        <v>113</v>
      </c>
      <c r="L742" s="171" t="s">
        <v>114</v>
      </c>
      <c r="M742" s="178">
        <v>0.43</v>
      </c>
      <c r="N742" s="176"/>
      <c r="O742" s="176"/>
      <c r="P742" s="179">
        <v>-1182.5</v>
      </c>
    </row>
    <row r="743" spans="1:16" ht="19.5" customHeight="1">
      <c r="A743" s="171" t="s">
        <v>3097</v>
      </c>
      <c r="B743" s="175">
        <v>46098</v>
      </c>
      <c r="C743" s="171" t="s">
        <v>2119</v>
      </c>
      <c r="D743" s="171" t="s">
        <v>116</v>
      </c>
      <c r="E743" s="171" t="s">
        <v>39</v>
      </c>
      <c r="F743" s="171" t="s">
        <v>141</v>
      </c>
      <c r="G743" s="171" t="s">
        <v>112</v>
      </c>
      <c r="H743" s="176">
        <v>1</v>
      </c>
      <c r="I743" s="177">
        <v>2750</v>
      </c>
      <c r="J743" s="175">
        <v>46096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-12.17</v>
      </c>
    </row>
    <row r="744" spans="1:16" ht="19.5" hidden="1" customHeight="1">
      <c r="A744" s="171" t="s">
        <v>3098</v>
      </c>
      <c r="B744" s="175">
        <v>46098</v>
      </c>
      <c r="C744" s="171" t="s">
        <v>1315</v>
      </c>
      <c r="D744" s="171" t="s">
        <v>508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0</v>
      </c>
      <c r="J744" s="175">
        <v>46097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customHeight="1">
      <c r="A745" s="171" t="s">
        <v>3098</v>
      </c>
      <c r="B745" s="175">
        <v>46098</v>
      </c>
      <c r="C745" s="171" t="s">
        <v>2119</v>
      </c>
      <c r="D745" s="171" t="s">
        <v>510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0</v>
      </c>
      <c r="J745" s="175">
        <v>46097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customHeight="1">
      <c r="A746" s="171" t="s">
        <v>3095</v>
      </c>
      <c r="B746" s="175">
        <v>46098</v>
      </c>
      <c r="C746" s="171" t="s">
        <v>2119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46096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-22.82</v>
      </c>
    </row>
    <row r="747" spans="1:16" ht="19.5" customHeight="1">
      <c r="A747" s="171" t="s">
        <v>3097</v>
      </c>
      <c r="B747" s="175">
        <v>46098</v>
      </c>
      <c r="C747" s="171" t="s">
        <v>2119</v>
      </c>
      <c r="D747" s="171" t="s">
        <v>135</v>
      </c>
      <c r="E747" s="171" t="s">
        <v>39</v>
      </c>
      <c r="F747" s="171" t="s">
        <v>141</v>
      </c>
      <c r="G747" s="171" t="s">
        <v>112</v>
      </c>
      <c r="H747" s="176">
        <v>1</v>
      </c>
      <c r="I747" s="177">
        <v>0</v>
      </c>
      <c r="J747" s="175">
        <v>46096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-23.72</v>
      </c>
    </row>
    <row r="748" spans="1:16" ht="19.5" hidden="1" customHeight="1">
      <c r="A748" s="171" t="s">
        <v>3099</v>
      </c>
      <c r="B748" s="175">
        <v>46098</v>
      </c>
      <c r="C748" s="171" t="s">
        <v>110</v>
      </c>
      <c r="D748" s="171" t="s">
        <v>24</v>
      </c>
      <c r="E748" s="171" t="s">
        <v>79</v>
      </c>
      <c r="F748" s="171" t="s">
        <v>441</v>
      </c>
      <c r="G748" s="171" t="s">
        <v>177</v>
      </c>
      <c r="H748" s="176">
        <v>1</v>
      </c>
      <c r="I748" s="177">
        <v>4055</v>
      </c>
      <c r="J748" s="175">
        <v>46093</v>
      </c>
      <c r="K748" s="171" t="s">
        <v>113</v>
      </c>
      <c r="L748" s="171" t="s">
        <v>114</v>
      </c>
      <c r="M748" s="178">
        <v>0.43</v>
      </c>
      <c r="N748" s="176"/>
      <c r="O748" s="176">
        <v>40</v>
      </c>
      <c r="P748" s="179">
        <v>-189.38</v>
      </c>
    </row>
    <row r="749" spans="1:16" ht="19.5" hidden="1" customHeight="1">
      <c r="A749" s="171" t="s">
        <v>3099</v>
      </c>
      <c r="B749" s="175">
        <v>46098</v>
      </c>
      <c r="C749" s="171" t="s">
        <v>127</v>
      </c>
      <c r="D749" s="171" t="s">
        <v>128</v>
      </c>
      <c r="E749" s="171" t="s">
        <v>79</v>
      </c>
      <c r="F749" s="171" t="s">
        <v>441</v>
      </c>
      <c r="G749" s="171" t="s">
        <v>177</v>
      </c>
      <c r="H749" s="176">
        <v>1</v>
      </c>
      <c r="I749" s="177">
        <v>4055</v>
      </c>
      <c r="J749" s="175">
        <v>46093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1408.7</v>
      </c>
    </row>
    <row r="750" spans="1:16" ht="19.5" hidden="1" customHeight="1">
      <c r="A750" s="171" t="s">
        <v>3099</v>
      </c>
      <c r="B750" s="175">
        <v>46098</v>
      </c>
      <c r="C750" s="171" t="s">
        <v>127</v>
      </c>
      <c r="D750" s="171" t="s">
        <v>129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4055</v>
      </c>
      <c r="J750" s="175">
        <v>46093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14.09</v>
      </c>
    </row>
    <row r="751" spans="1:16" ht="19.5" hidden="1" customHeight="1">
      <c r="A751" s="171" t="s">
        <v>3099</v>
      </c>
      <c r="B751" s="175">
        <v>46098</v>
      </c>
      <c r="C751" s="171" t="s">
        <v>127</v>
      </c>
      <c r="D751" s="171" t="s">
        <v>130</v>
      </c>
      <c r="E751" s="171" t="s">
        <v>79</v>
      </c>
      <c r="F751" s="171" t="s">
        <v>441</v>
      </c>
      <c r="G751" s="171" t="s">
        <v>177</v>
      </c>
      <c r="H751" s="176">
        <v>1</v>
      </c>
      <c r="I751" s="177">
        <v>4055</v>
      </c>
      <c r="J751" s="175">
        <v>46093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2632.21</v>
      </c>
    </row>
    <row r="752" spans="1:16" ht="19.5" hidden="1" customHeight="1">
      <c r="A752" s="171" t="s">
        <v>3099</v>
      </c>
      <c r="B752" s="175">
        <v>46098</v>
      </c>
      <c r="C752" s="171" t="s">
        <v>131</v>
      </c>
      <c r="D752" s="171" t="s">
        <v>132</v>
      </c>
      <c r="E752" s="171" t="s">
        <v>79</v>
      </c>
      <c r="F752" s="171" t="s">
        <v>441</v>
      </c>
      <c r="G752" s="171" t="s">
        <v>177</v>
      </c>
      <c r="H752" s="176">
        <v>1</v>
      </c>
      <c r="I752" s="177">
        <v>4055</v>
      </c>
      <c r="J752" s="175">
        <v>46093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-1743.65</v>
      </c>
    </row>
    <row r="753" spans="1:16" ht="19.5" hidden="1" customHeight="1">
      <c r="A753" s="171" t="s">
        <v>3099</v>
      </c>
      <c r="B753" s="175">
        <v>46098</v>
      </c>
      <c r="C753" s="171" t="s">
        <v>2119</v>
      </c>
      <c r="D753" s="171" t="s">
        <v>116</v>
      </c>
      <c r="E753" s="171" t="s">
        <v>79</v>
      </c>
      <c r="F753" s="171" t="s">
        <v>441</v>
      </c>
      <c r="G753" s="171" t="s">
        <v>177</v>
      </c>
      <c r="H753" s="176">
        <v>1</v>
      </c>
      <c r="I753" s="177">
        <v>4055</v>
      </c>
      <c r="J753" s="175">
        <v>46093</v>
      </c>
      <c r="K753" s="171" t="s">
        <v>113</v>
      </c>
      <c r="L753" s="171" t="s">
        <v>114</v>
      </c>
      <c r="M753" s="178">
        <v>0.43</v>
      </c>
      <c r="N753" s="176"/>
      <c r="O753" s="176"/>
      <c r="P753" s="179">
        <v>-11.18</v>
      </c>
    </row>
    <row r="754" spans="1:16" ht="19.5" hidden="1" customHeight="1">
      <c r="A754" s="171" t="s">
        <v>3100</v>
      </c>
      <c r="B754" s="175">
        <v>46098</v>
      </c>
      <c r="C754" s="171" t="s">
        <v>110</v>
      </c>
      <c r="D754" s="171" t="s">
        <v>24</v>
      </c>
      <c r="E754" s="171" t="s">
        <v>45</v>
      </c>
      <c r="F754" s="171" t="s">
        <v>162</v>
      </c>
      <c r="G754" s="171" t="s">
        <v>163</v>
      </c>
      <c r="H754" s="176">
        <v>1</v>
      </c>
      <c r="I754" s="177">
        <v>2750</v>
      </c>
      <c r="J754" s="175">
        <v>46097</v>
      </c>
      <c r="K754" s="171" t="s">
        <v>113</v>
      </c>
      <c r="L754" s="171" t="s">
        <v>114</v>
      </c>
      <c r="M754" s="178">
        <v>0.43</v>
      </c>
      <c r="N754" s="176"/>
      <c r="O754" s="176">
        <v>39</v>
      </c>
      <c r="P754" s="179">
        <v>-135.22</v>
      </c>
    </row>
    <row r="755" spans="1:16" ht="19.5" hidden="1" customHeight="1">
      <c r="A755" s="171" t="s">
        <v>3100</v>
      </c>
      <c r="B755" s="175">
        <v>46098</v>
      </c>
      <c r="C755" s="171" t="s">
        <v>127</v>
      </c>
      <c r="D755" s="171" t="s">
        <v>128</v>
      </c>
      <c r="E755" s="171" t="s">
        <v>45</v>
      </c>
      <c r="F755" s="171" t="s">
        <v>162</v>
      </c>
      <c r="G755" s="171" t="s">
        <v>163</v>
      </c>
      <c r="H755" s="176">
        <v>1</v>
      </c>
      <c r="I755" s="177">
        <v>2750</v>
      </c>
      <c r="J755" s="175">
        <v>46097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1203.81</v>
      </c>
    </row>
    <row r="756" spans="1:16" ht="19.5" hidden="1" customHeight="1">
      <c r="A756" s="171" t="s">
        <v>3100</v>
      </c>
      <c r="B756" s="175">
        <v>46098</v>
      </c>
      <c r="C756" s="171" t="s">
        <v>127</v>
      </c>
      <c r="D756" s="171" t="s">
        <v>129</v>
      </c>
      <c r="E756" s="171" t="s">
        <v>45</v>
      </c>
      <c r="F756" s="171" t="s">
        <v>162</v>
      </c>
      <c r="G756" s="171" t="s">
        <v>163</v>
      </c>
      <c r="H756" s="176">
        <v>1</v>
      </c>
      <c r="I756" s="177">
        <v>2750</v>
      </c>
      <c r="J756" s="175">
        <v>46097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12.04</v>
      </c>
    </row>
    <row r="757" spans="1:16" ht="19.5" hidden="1" customHeight="1">
      <c r="A757" s="171" t="s">
        <v>3100</v>
      </c>
      <c r="B757" s="175">
        <v>46098</v>
      </c>
      <c r="C757" s="171" t="s">
        <v>127</v>
      </c>
      <c r="D757" s="171" t="s">
        <v>130</v>
      </c>
      <c r="E757" s="171" t="s">
        <v>45</v>
      </c>
      <c r="F757" s="171" t="s">
        <v>162</v>
      </c>
      <c r="G757" s="171" t="s">
        <v>163</v>
      </c>
      <c r="H757" s="176">
        <v>1</v>
      </c>
      <c r="I757" s="177">
        <v>2750</v>
      </c>
      <c r="J757" s="175">
        <v>46097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1534.15</v>
      </c>
    </row>
    <row r="758" spans="1:16" ht="19.5" hidden="1" customHeight="1">
      <c r="A758" s="171" t="s">
        <v>3100</v>
      </c>
      <c r="B758" s="175">
        <v>46098</v>
      </c>
      <c r="C758" s="171" t="s">
        <v>131</v>
      </c>
      <c r="D758" s="171" t="s">
        <v>132</v>
      </c>
      <c r="E758" s="171" t="s">
        <v>45</v>
      </c>
      <c r="F758" s="171" t="s">
        <v>162</v>
      </c>
      <c r="G758" s="171" t="s">
        <v>163</v>
      </c>
      <c r="H758" s="176">
        <v>1</v>
      </c>
      <c r="I758" s="177">
        <v>2750</v>
      </c>
      <c r="J758" s="175">
        <v>46097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-1182.5</v>
      </c>
    </row>
    <row r="759" spans="1:16" ht="19.5" customHeight="1">
      <c r="A759" s="171" t="s">
        <v>3100</v>
      </c>
      <c r="B759" s="175">
        <v>46098</v>
      </c>
      <c r="C759" s="171" t="s">
        <v>2119</v>
      </c>
      <c r="D759" s="171" t="s">
        <v>116</v>
      </c>
      <c r="E759" s="171" t="s">
        <v>45</v>
      </c>
      <c r="F759" s="171" t="s">
        <v>162</v>
      </c>
      <c r="G759" s="171" t="s">
        <v>163</v>
      </c>
      <c r="H759" s="176">
        <v>1</v>
      </c>
      <c r="I759" s="177">
        <v>2750</v>
      </c>
      <c r="J759" s="175">
        <v>46097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-6.62</v>
      </c>
    </row>
    <row r="760" spans="1:16" ht="19.5" hidden="1" customHeight="1">
      <c r="A760" s="171" t="s">
        <v>2849</v>
      </c>
      <c r="B760" s="175">
        <v>46098</v>
      </c>
      <c r="C760" s="171" t="s">
        <v>2119</v>
      </c>
      <c r="D760" s="171" t="s">
        <v>135</v>
      </c>
      <c r="E760" s="171" t="s">
        <v>78</v>
      </c>
      <c r="F760" s="171" t="s">
        <v>176</v>
      </c>
      <c r="G760" s="171" t="s">
        <v>177</v>
      </c>
      <c r="H760" s="176">
        <v>1</v>
      </c>
      <c r="I760" s="177">
        <v>0</v>
      </c>
      <c r="J760" s="175">
        <v>46096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43.05</v>
      </c>
    </row>
    <row r="761" spans="1:16" ht="19.5" hidden="1" customHeight="1">
      <c r="A761" s="171" t="s">
        <v>3099</v>
      </c>
      <c r="B761" s="175">
        <v>46098</v>
      </c>
      <c r="C761" s="171" t="s">
        <v>2119</v>
      </c>
      <c r="D761" s="171" t="s">
        <v>135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46093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-26.77</v>
      </c>
    </row>
    <row r="762" spans="1:16" ht="19.5" hidden="1" customHeight="1">
      <c r="A762" s="171" t="s">
        <v>3101</v>
      </c>
      <c r="B762" s="175">
        <v>46098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46097</v>
      </c>
      <c r="K762" s="171" t="s">
        <v>113</v>
      </c>
      <c r="L762" s="171" t="s">
        <v>114</v>
      </c>
      <c r="M762" s="178">
        <v>0.43</v>
      </c>
      <c r="N762" s="176"/>
      <c r="O762" s="176">
        <v>39</v>
      </c>
      <c r="P762" s="179">
        <v>-135.22</v>
      </c>
    </row>
    <row r="763" spans="1:16" ht="19.5" hidden="1" customHeight="1">
      <c r="A763" s="171" t="s">
        <v>3101</v>
      </c>
      <c r="B763" s="175">
        <v>46098</v>
      </c>
      <c r="C763" s="171" t="s">
        <v>127</v>
      </c>
      <c r="D763" s="171" t="s">
        <v>128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2750</v>
      </c>
      <c r="J763" s="175">
        <v>46097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1159.7</v>
      </c>
    </row>
    <row r="764" spans="1:16" ht="19.5" hidden="1" customHeight="1">
      <c r="A764" s="171" t="s">
        <v>3101</v>
      </c>
      <c r="B764" s="175">
        <v>46098</v>
      </c>
      <c r="C764" s="171" t="s">
        <v>127</v>
      </c>
      <c r="D764" s="171" t="s">
        <v>129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2750</v>
      </c>
      <c r="J764" s="175">
        <v>46097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11.6</v>
      </c>
    </row>
    <row r="765" spans="1:16" ht="19.5" hidden="1" customHeight="1">
      <c r="A765" s="171" t="s">
        <v>3101</v>
      </c>
      <c r="B765" s="175">
        <v>46098</v>
      </c>
      <c r="C765" s="171" t="s">
        <v>127</v>
      </c>
      <c r="D765" s="171" t="s">
        <v>130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2750</v>
      </c>
      <c r="J765" s="175">
        <v>46097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1578.7</v>
      </c>
    </row>
    <row r="766" spans="1:16" ht="19.5" hidden="1" customHeight="1">
      <c r="A766" s="171" t="s">
        <v>3101</v>
      </c>
      <c r="B766" s="175">
        <v>46098</v>
      </c>
      <c r="C766" s="171" t="s">
        <v>131</v>
      </c>
      <c r="D766" s="171" t="s">
        <v>132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2750</v>
      </c>
      <c r="J766" s="175">
        <v>46097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-1182.5</v>
      </c>
    </row>
    <row r="767" spans="1:16" ht="19.5" customHeight="1">
      <c r="A767" s="171" t="s">
        <v>3101</v>
      </c>
      <c r="B767" s="175">
        <v>46098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2750</v>
      </c>
      <c r="J767" s="175">
        <v>46097</v>
      </c>
      <c r="K767" s="171" t="s">
        <v>113</v>
      </c>
      <c r="L767" s="171" t="s">
        <v>114</v>
      </c>
      <c r="M767" s="178">
        <v>0.43</v>
      </c>
      <c r="N767" s="176"/>
      <c r="O767" s="176"/>
      <c r="P767" s="179">
        <v>-5.76</v>
      </c>
    </row>
    <row r="768" spans="1:16" ht="19.5" hidden="1" customHeight="1">
      <c r="A768" s="171" t="s">
        <v>2894</v>
      </c>
      <c r="B768" s="175">
        <v>46098</v>
      </c>
      <c r="C768" s="171" t="s">
        <v>110</v>
      </c>
      <c r="D768" s="171" t="s">
        <v>24</v>
      </c>
      <c r="E768" s="171" t="s">
        <v>79</v>
      </c>
      <c r="F768" s="171" t="s">
        <v>441</v>
      </c>
      <c r="G768" s="171" t="s">
        <v>177</v>
      </c>
      <c r="H768" s="176">
        <v>1</v>
      </c>
      <c r="I768" s="177">
        <v>0</v>
      </c>
      <c r="J768" s="175">
        <v>46094</v>
      </c>
      <c r="K768" s="171" t="s">
        <v>113</v>
      </c>
      <c r="L768" s="171" t="s">
        <v>114</v>
      </c>
      <c r="M768" s="178">
        <v>0</v>
      </c>
      <c r="N768" s="176"/>
      <c r="O768" s="176">
        <v>40</v>
      </c>
      <c r="P768" s="179">
        <v>-56.94</v>
      </c>
    </row>
    <row r="769" spans="1:16" ht="19.5" hidden="1" customHeight="1">
      <c r="A769" s="171" t="s">
        <v>2894</v>
      </c>
      <c r="B769" s="175">
        <v>46098</v>
      </c>
      <c r="C769" s="171" t="s">
        <v>2119</v>
      </c>
      <c r="D769" s="171" t="s">
        <v>116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0</v>
      </c>
      <c r="J769" s="175">
        <v>46094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-13.56</v>
      </c>
    </row>
    <row r="770" spans="1:16" ht="19.5" hidden="1" customHeight="1">
      <c r="A770" s="171" t="s">
        <v>2894</v>
      </c>
      <c r="B770" s="175">
        <v>46098</v>
      </c>
      <c r="C770" s="171" t="s">
        <v>110</v>
      </c>
      <c r="D770" s="171" t="s">
        <v>117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0</v>
      </c>
      <c r="J770" s="175">
        <v>46094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2894</v>
      </c>
      <c r="B771" s="175">
        <v>46098</v>
      </c>
      <c r="C771" s="171" t="s">
        <v>110</v>
      </c>
      <c r="D771" s="171" t="s">
        <v>118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0</v>
      </c>
      <c r="J771" s="175">
        <v>46094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-56.94</v>
      </c>
    </row>
    <row r="772" spans="1:16" ht="19.5" hidden="1" customHeight="1">
      <c r="A772" s="171" t="s">
        <v>2894</v>
      </c>
      <c r="B772" s="175">
        <v>46098</v>
      </c>
      <c r="C772" s="171" t="s">
        <v>2119</v>
      </c>
      <c r="D772" s="171" t="s">
        <v>119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0</v>
      </c>
      <c r="J772" s="175">
        <v>46094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</v>
      </c>
    </row>
    <row r="773" spans="1:16" ht="19.5" hidden="1" customHeight="1">
      <c r="A773" s="171" t="s">
        <v>3102</v>
      </c>
      <c r="B773" s="175">
        <v>46098</v>
      </c>
      <c r="C773" s="171" t="s">
        <v>110</v>
      </c>
      <c r="D773" s="171" t="s">
        <v>24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2750</v>
      </c>
      <c r="J773" s="175">
        <v>46094</v>
      </c>
      <c r="K773" s="171" t="s">
        <v>113</v>
      </c>
      <c r="L773" s="171" t="s">
        <v>114</v>
      </c>
      <c r="M773" s="178">
        <v>0.43</v>
      </c>
      <c r="N773" s="176"/>
      <c r="O773" s="176">
        <v>40</v>
      </c>
      <c r="P773" s="179">
        <v>-140.75</v>
      </c>
    </row>
    <row r="774" spans="1:16" ht="19.5" hidden="1" customHeight="1">
      <c r="A774" s="171" t="s">
        <v>3102</v>
      </c>
      <c r="B774" s="175">
        <v>46098</v>
      </c>
      <c r="C774" s="171" t="s">
        <v>127</v>
      </c>
      <c r="D774" s="171" t="s">
        <v>128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46094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1147.3399999999999</v>
      </c>
    </row>
    <row r="775" spans="1:16" ht="19.5" hidden="1" customHeight="1">
      <c r="A775" s="171" t="s">
        <v>3102</v>
      </c>
      <c r="B775" s="175">
        <v>46098</v>
      </c>
      <c r="C775" s="171" t="s">
        <v>127</v>
      </c>
      <c r="D775" s="171" t="s">
        <v>129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46094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hidden="1" customHeight="1">
      <c r="A776" s="171" t="s">
        <v>3102</v>
      </c>
      <c r="B776" s="175">
        <v>46098</v>
      </c>
      <c r="C776" s="171" t="s">
        <v>127</v>
      </c>
      <c r="D776" s="171" t="s">
        <v>130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46094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1602.66</v>
      </c>
    </row>
    <row r="777" spans="1:16" ht="19.5" hidden="1" customHeight="1">
      <c r="A777" s="171" t="s">
        <v>3102</v>
      </c>
      <c r="B777" s="175">
        <v>46098</v>
      </c>
      <c r="C777" s="171" t="s">
        <v>131</v>
      </c>
      <c r="D777" s="171" t="s">
        <v>132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46094</v>
      </c>
      <c r="K777" s="171" t="s">
        <v>113</v>
      </c>
      <c r="L777" s="171" t="s">
        <v>114</v>
      </c>
      <c r="M777" s="178">
        <v>0.43</v>
      </c>
      <c r="N777" s="176"/>
      <c r="O777" s="176"/>
      <c r="P777" s="179">
        <v>-1182.5</v>
      </c>
    </row>
    <row r="778" spans="1:16" ht="19.5" customHeight="1">
      <c r="A778" s="171" t="s">
        <v>3102</v>
      </c>
      <c r="B778" s="175">
        <v>46098</v>
      </c>
      <c r="C778" s="171" t="s">
        <v>2119</v>
      </c>
      <c r="D778" s="171" t="s">
        <v>116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46094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-11.39</v>
      </c>
    </row>
    <row r="779" spans="1:16" ht="19.5" customHeight="1">
      <c r="A779" s="171" t="s">
        <v>3101</v>
      </c>
      <c r="B779" s="175">
        <v>46098</v>
      </c>
      <c r="C779" s="171" t="s">
        <v>2119</v>
      </c>
      <c r="D779" s="171" t="s">
        <v>135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46097</v>
      </c>
      <c r="K779" s="171" t="s">
        <v>125</v>
      </c>
      <c r="L779" s="171" t="s">
        <v>125</v>
      </c>
      <c r="M779" s="178">
        <v>0</v>
      </c>
      <c r="N779" s="176"/>
      <c r="O779" s="176"/>
      <c r="P779" s="179">
        <v>-22.03</v>
      </c>
    </row>
    <row r="780" spans="1:16" ht="19.5" hidden="1" customHeight="1">
      <c r="A780" s="171" t="s">
        <v>2893</v>
      </c>
      <c r="B780" s="175">
        <v>46098</v>
      </c>
      <c r="C780" s="171" t="s">
        <v>110</v>
      </c>
      <c r="D780" s="171" t="s">
        <v>24</v>
      </c>
      <c r="E780" s="171" t="s">
        <v>45</v>
      </c>
      <c r="F780" s="171" t="s">
        <v>162</v>
      </c>
      <c r="G780" s="171" t="s">
        <v>163</v>
      </c>
      <c r="H780" s="176">
        <v>1</v>
      </c>
      <c r="I780" s="177">
        <v>0</v>
      </c>
      <c r="J780" s="175">
        <v>46093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customHeight="1">
      <c r="A781" s="171" t="s">
        <v>2893</v>
      </c>
      <c r="B781" s="175">
        <v>46098</v>
      </c>
      <c r="C781" s="171" t="s">
        <v>2119</v>
      </c>
      <c r="D781" s="171" t="s">
        <v>116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46093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-25</v>
      </c>
    </row>
    <row r="782" spans="1:16" ht="19.5" hidden="1" customHeight="1">
      <c r="A782" s="171" t="s">
        <v>2893</v>
      </c>
      <c r="B782" s="175">
        <v>46098</v>
      </c>
      <c r="C782" s="171" t="s">
        <v>110</v>
      </c>
      <c r="D782" s="171" t="s">
        <v>117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46093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0</v>
      </c>
    </row>
    <row r="783" spans="1:16" ht="19.5" hidden="1" customHeight="1">
      <c r="A783" s="171" t="s">
        <v>2893</v>
      </c>
      <c r="B783" s="175">
        <v>46098</v>
      </c>
      <c r="C783" s="171" t="s">
        <v>110</v>
      </c>
      <c r="D783" s="171" t="s">
        <v>118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46093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-46.77</v>
      </c>
    </row>
    <row r="784" spans="1:16" ht="19.5" customHeight="1">
      <c r="A784" s="171" t="s">
        <v>2893</v>
      </c>
      <c r="B784" s="175">
        <v>46098</v>
      </c>
      <c r="C784" s="171" t="s">
        <v>2119</v>
      </c>
      <c r="D784" s="171" t="s">
        <v>119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46093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-15</v>
      </c>
    </row>
    <row r="785" spans="1:16" ht="19.5" customHeight="1">
      <c r="A785" s="171" t="s">
        <v>2979</v>
      </c>
      <c r="B785" s="175">
        <v>46098</v>
      </c>
      <c r="C785" s="171" t="s">
        <v>2119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46097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22.42</v>
      </c>
    </row>
    <row r="786" spans="1:16" ht="19.5" customHeight="1">
      <c r="A786" s="171" t="s">
        <v>3102</v>
      </c>
      <c r="B786" s="175">
        <v>46098</v>
      </c>
      <c r="C786" s="171" t="s">
        <v>2119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46094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-6.2</v>
      </c>
    </row>
    <row r="787" spans="1:16" ht="19.5" customHeight="1">
      <c r="A787" s="171" t="s">
        <v>3103</v>
      </c>
      <c r="B787" s="175">
        <v>46098</v>
      </c>
      <c r="C787" s="171" t="s">
        <v>2119</v>
      </c>
      <c r="D787" s="171" t="s">
        <v>135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46098</v>
      </c>
      <c r="K787" s="171" t="s">
        <v>125</v>
      </c>
      <c r="L787" s="171" t="s">
        <v>125</v>
      </c>
      <c r="M787" s="178">
        <v>0</v>
      </c>
      <c r="N787" s="176"/>
      <c r="O787" s="176"/>
      <c r="P787" s="179">
        <v>-4.51</v>
      </c>
    </row>
    <row r="788" spans="1:16" ht="19.5" hidden="1" customHeight="1">
      <c r="A788" s="171" t="s">
        <v>3104</v>
      </c>
      <c r="B788" s="175">
        <v>46098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46093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3104</v>
      </c>
      <c r="B789" s="175">
        <v>46098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46093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customHeight="1">
      <c r="A790" s="171" t="s">
        <v>3104</v>
      </c>
      <c r="B790" s="175">
        <v>46098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46093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3104</v>
      </c>
      <c r="B791" s="175">
        <v>46098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46093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customHeight="1">
      <c r="A792" s="171" t="s">
        <v>3104</v>
      </c>
      <c r="B792" s="175">
        <v>46098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-7.65</v>
      </c>
    </row>
    <row r="793" spans="1:16" ht="19.5" hidden="1" customHeight="1">
      <c r="A793" s="171" t="s">
        <v>3105</v>
      </c>
      <c r="B793" s="175">
        <v>46098</v>
      </c>
      <c r="C793" s="171" t="s">
        <v>110</v>
      </c>
      <c r="D793" s="171" t="s">
        <v>117</v>
      </c>
      <c r="E793" s="171" t="s">
        <v>79</v>
      </c>
      <c r="F793" s="171" t="s">
        <v>441</v>
      </c>
      <c r="G793" s="171" t="s">
        <v>177</v>
      </c>
      <c r="H793" s="176">
        <v>1</v>
      </c>
      <c r="I793" s="177">
        <v>0</v>
      </c>
      <c r="J793" s="175">
        <v>46094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3105</v>
      </c>
      <c r="B794" s="175">
        <v>46098</v>
      </c>
      <c r="C794" s="171" t="s">
        <v>110</v>
      </c>
      <c r="D794" s="171" t="s">
        <v>118</v>
      </c>
      <c r="E794" s="171" t="s">
        <v>79</v>
      </c>
      <c r="F794" s="171" t="s">
        <v>441</v>
      </c>
      <c r="G794" s="171" t="s">
        <v>177</v>
      </c>
      <c r="H794" s="176">
        <v>1</v>
      </c>
      <c r="I794" s="177">
        <v>0</v>
      </c>
      <c r="J794" s="175">
        <v>46094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3105</v>
      </c>
      <c r="B795" s="175">
        <v>46098</v>
      </c>
      <c r="C795" s="171" t="s">
        <v>110</v>
      </c>
      <c r="D795" s="171" t="s">
        <v>24</v>
      </c>
      <c r="E795" s="171" t="s">
        <v>79</v>
      </c>
      <c r="F795" s="171" t="s">
        <v>441</v>
      </c>
      <c r="G795" s="171" t="s">
        <v>177</v>
      </c>
      <c r="H795" s="176">
        <v>1</v>
      </c>
      <c r="I795" s="177">
        <v>0</v>
      </c>
      <c r="J795" s="175">
        <v>46094</v>
      </c>
      <c r="K795" s="171" t="s">
        <v>113</v>
      </c>
      <c r="L795" s="171" t="s">
        <v>114</v>
      </c>
      <c r="M795" s="178">
        <v>0</v>
      </c>
      <c r="N795" s="176"/>
      <c r="O795" s="176">
        <v>40</v>
      </c>
      <c r="P795" s="179">
        <v>-56.94</v>
      </c>
    </row>
    <row r="796" spans="1:16" ht="19.5" customHeight="1">
      <c r="A796" s="171" t="s">
        <v>3106</v>
      </c>
      <c r="B796" s="175">
        <v>46098</v>
      </c>
      <c r="C796" s="171" t="s">
        <v>2119</v>
      </c>
      <c r="D796" s="171" t="s">
        <v>135</v>
      </c>
      <c r="E796" s="171" t="s">
        <v>43</v>
      </c>
      <c r="F796" s="171" t="s">
        <v>481</v>
      </c>
      <c r="G796" s="171" t="s">
        <v>214</v>
      </c>
      <c r="H796" s="176">
        <v>1</v>
      </c>
      <c r="I796" s="177">
        <v>0</v>
      </c>
      <c r="J796" s="175">
        <v>46098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-24.29</v>
      </c>
    </row>
    <row r="797" spans="1:16" ht="19.5" customHeight="1">
      <c r="A797" s="171" t="s">
        <v>2815</v>
      </c>
      <c r="B797" s="175">
        <v>46098</v>
      </c>
      <c r="C797" s="171" t="s">
        <v>2119</v>
      </c>
      <c r="D797" s="171" t="s">
        <v>135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0</v>
      </c>
      <c r="J797" s="175">
        <v>46095</v>
      </c>
      <c r="K797" s="171" t="s">
        <v>125</v>
      </c>
      <c r="L797" s="171" t="s">
        <v>125</v>
      </c>
      <c r="M797" s="178">
        <v>0</v>
      </c>
      <c r="N797" s="176"/>
      <c r="O797" s="176"/>
      <c r="P797" s="179">
        <v>24.07</v>
      </c>
    </row>
    <row r="798" spans="1:16" ht="19.5" hidden="1" customHeight="1">
      <c r="A798" s="171" t="s">
        <v>3107</v>
      </c>
      <c r="B798" s="175">
        <v>46098</v>
      </c>
      <c r="C798" s="171" t="s">
        <v>110</v>
      </c>
      <c r="D798" s="171" t="s">
        <v>117</v>
      </c>
      <c r="E798" s="171" t="s">
        <v>48</v>
      </c>
      <c r="F798" s="171" t="s">
        <v>198</v>
      </c>
      <c r="G798" s="171" t="s">
        <v>112</v>
      </c>
      <c r="H798" s="176">
        <v>1</v>
      </c>
      <c r="I798" s="177">
        <v>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3107</v>
      </c>
      <c r="B799" s="175">
        <v>46098</v>
      </c>
      <c r="C799" s="171" t="s">
        <v>110</v>
      </c>
      <c r="D799" s="171" t="s">
        <v>118</v>
      </c>
      <c r="E799" s="171" t="s">
        <v>48</v>
      </c>
      <c r="F799" s="171" t="s">
        <v>198</v>
      </c>
      <c r="G799" s="171" t="s">
        <v>112</v>
      </c>
      <c r="H799" s="176">
        <v>1</v>
      </c>
      <c r="I799" s="177">
        <v>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customHeight="1">
      <c r="A800" s="171" t="s">
        <v>3107</v>
      </c>
      <c r="B800" s="175">
        <v>46098</v>
      </c>
      <c r="C800" s="171" t="s">
        <v>2119</v>
      </c>
      <c r="D800" s="171" t="s">
        <v>119</v>
      </c>
      <c r="E800" s="171" t="s">
        <v>48</v>
      </c>
      <c r="F800" s="171" t="s">
        <v>198</v>
      </c>
      <c r="G800" s="171" t="s">
        <v>112</v>
      </c>
      <c r="H800" s="176">
        <v>1</v>
      </c>
      <c r="I800" s="177">
        <v>0</v>
      </c>
      <c r="J800" s="175">
        <v>46089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3107</v>
      </c>
      <c r="B801" s="175">
        <v>46098</v>
      </c>
      <c r="C801" s="171" t="s">
        <v>110</v>
      </c>
      <c r="D801" s="171" t="s">
        <v>24</v>
      </c>
      <c r="E801" s="171" t="s">
        <v>48</v>
      </c>
      <c r="F801" s="171" t="s">
        <v>198</v>
      </c>
      <c r="G801" s="171" t="s">
        <v>112</v>
      </c>
      <c r="H801" s="176">
        <v>1</v>
      </c>
      <c r="I801" s="177">
        <v>0</v>
      </c>
      <c r="J801" s="175">
        <v>46089</v>
      </c>
      <c r="K801" s="171" t="s">
        <v>113</v>
      </c>
      <c r="L801" s="171" t="s">
        <v>114</v>
      </c>
      <c r="M801" s="178">
        <v>0</v>
      </c>
      <c r="N801" s="176"/>
      <c r="O801" s="176">
        <v>43</v>
      </c>
      <c r="P801" s="179">
        <v>-46.77</v>
      </c>
    </row>
    <row r="802" spans="1:16" ht="19.5" customHeight="1">
      <c r="A802" s="171" t="s">
        <v>3107</v>
      </c>
      <c r="B802" s="175">
        <v>46098</v>
      </c>
      <c r="C802" s="171" t="s">
        <v>2119</v>
      </c>
      <c r="D802" s="171" t="s">
        <v>116</v>
      </c>
      <c r="E802" s="171" t="s">
        <v>48</v>
      </c>
      <c r="F802" s="171" t="s">
        <v>198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-12.34</v>
      </c>
    </row>
    <row r="803" spans="1:16" ht="19.5" hidden="1" customHeight="1">
      <c r="A803" s="171" t="s">
        <v>2799</v>
      </c>
      <c r="B803" s="175">
        <v>46098</v>
      </c>
      <c r="C803" s="171" t="s">
        <v>110</v>
      </c>
      <c r="D803" s="171" t="s">
        <v>121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46092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0</v>
      </c>
    </row>
    <row r="804" spans="1:16" ht="19.5" hidden="1" customHeight="1">
      <c r="A804" s="171" t="s">
        <v>2799</v>
      </c>
      <c r="B804" s="175">
        <v>46098</v>
      </c>
      <c r="C804" s="171" t="s">
        <v>110</v>
      </c>
      <c r="D804" s="171" t="s">
        <v>118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46092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-46.77</v>
      </c>
    </row>
    <row r="805" spans="1:16" ht="19.5" customHeight="1">
      <c r="A805" s="171" t="s">
        <v>2799</v>
      </c>
      <c r="B805" s="175">
        <v>46098</v>
      </c>
      <c r="C805" s="171" t="s">
        <v>2119</v>
      </c>
      <c r="D805" s="171" t="s">
        <v>119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46092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-15</v>
      </c>
    </row>
    <row r="806" spans="1:16" ht="19.5" hidden="1" customHeight="1">
      <c r="A806" s="171" t="s">
        <v>125</v>
      </c>
      <c r="B806" s="175">
        <v>46098</v>
      </c>
      <c r="C806" s="171" t="s">
        <v>151</v>
      </c>
      <c r="D806" s="171" t="s">
        <v>746</v>
      </c>
      <c r="E806" s="171" t="s">
        <v>125</v>
      </c>
      <c r="F806" s="171" t="s">
        <v>125</v>
      </c>
      <c r="G806" s="171" t="s">
        <v>125</v>
      </c>
      <c r="H806" s="176">
        <v>0</v>
      </c>
      <c r="I806" s="177">
        <v>0</v>
      </c>
      <c r="J806" s="175">
        <v>46098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-292.8</v>
      </c>
    </row>
    <row r="807" spans="1:16" ht="19.5" hidden="1" customHeight="1">
      <c r="A807" s="171" t="s">
        <v>2381</v>
      </c>
      <c r="B807" s="175">
        <v>46098</v>
      </c>
      <c r="C807" s="171" t="s">
        <v>151</v>
      </c>
      <c r="D807" s="171" t="s">
        <v>152</v>
      </c>
      <c r="E807" s="171" t="s">
        <v>125</v>
      </c>
      <c r="F807" s="171" t="s">
        <v>125</v>
      </c>
      <c r="G807" s="171" t="s">
        <v>125</v>
      </c>
      <c r="H807" s="176">
        <v>0</v>
      </c>
      <c r="I807" s="177">
        <v>0</v>
      </c>
      <c r="J807" s="175">
        <v>46098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-354.49</v>
      </c>
    </row>
    <row r="808" spans="1:16" ht="19.5" hidden="1" customHeight="1">
      <c r="A808" s="171" t="s">
        <v>2004</v>
      </c>
      <c r="B808" s="175">
        <v>46098</v>
      </c>
      <c r="C808" s="171" t="s">
        <v>151</v>
      </c>
      <c r="D808" s="171" t="s">
        <v>152</v>
      </c>
      <c r="E808" s="171" t="s">
        <v>125</v>
      </c>
      <c r="F808" s="171" t="s">
        <v>125</v>
      </c>
      <c r="G808" s="171" t="s">
        <v>125</v>
      </c>
      <c r="H808" s="176">
        <v>0</v>
      </c>
      <c r="I808" s="177">
        <v>0</v>
      </c>
      <c r="J808" s="175">
        <v>46098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-440</v>
      </c>
    </row>
    <row r="809" spans="1:16" ht="19.5" hidden="1" customHeight="1">
      <c r="A809" s="171" t="s">
        <v>1547</v>
      </c>
      <c r="B809" s="175">
        <v>46098</v>
      </c>
      <c r="C809" s="171" t="s">
        <v>151</v>
      </c>
      <c r="D809" s="171" t="s">
        <v>152</v>
      </c>
      <c r="E809" s="171" t="s">
        <v>125</v>
      </c>
      <c r="F809" s="171" t="s">
        <v>125</v>
      </c>
      <c r="G809" s="171" t="s">
        <v>125</v>
      </c>
      <c r="H809" s="176">
        <v>0</v>
      </c>
      <c r="I809" s="177">
        <v>0</v>
      </c>
      <c r="J809" s="175">
        <v>46098</v>
      </c>
      <c r="K809" s="171" t="s">
        <v>125</v>
      </c>
      <c r="L809" s="171" t="s">
        <v>125</v>
      </c>
      <c r="M809" s="178">
        <v>0</v>
      </c>
      <c r="N809" s="176"/>
      <c r="O809" s="176"/>
      <c r="P809" s="179">
        <v>-576.25</v>
      </c>
    </row>
    <row r="810" spans="1:16" ht="19.5" hidden="1" customHeight="1">
      <c r="A810" s="171" t="s">
        <v>150</v>
      </c>
      <c r="B810" s="175">
        <v>46098</v>
      </c>
      <c r="C810" s="171" t="s">
        <v>151</v>
      </c>
      <c r="D810" s="171" t="s">
        <v>152</v>
      </c>
      <c r="E810" s="171" t="s">
        <v>125</v>
      </c>
      <c r="F810" s="171" t="s">
        <v>125</v>
      </c>
      <c r="G810" s="171" t="s">
        <v>125</v>
      </c>
      <c r="H810" s="176">
        <v>0</v>
      </c>
      <c r="I810" s="177">
        <v>0</v>
      </c>
      <c r="J810" s="175">
        <v>46098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-1292.67</v>
      </c>
    </row>
    <row r="811" spans="1:16" ht="19.5" hidden="1" customHeight="1">
      <c r="A811" s="171" t="s">
        <v>155</v>
      </c>
      <c r="B811" s="175">
        <v>46098</v>
      </c>
      <c r="C811" s="171" t="s">
        <v>151</v>
      </c>
      <c r="D811" s="171" t="s">
        <v>156</v>
      </c>
      <c r="E811" s="171" t="s">
        <v>125</v>
      </c>
      <c r="F811" s="171" t="s">
        <v>125</v>
      </c>
      <c r="G811" s="171" t="s">
        <v>125</v>
      </c>
      <c r="H811" s="176">
        <v>0</v>
      </c>
      <c r="I811" s="177">
        <v>0</v>
      </c>
      <c r="J811" s="175">
        <v>46098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-10173.620000000001</v>
      </c>
    </row>
    <row r="812" spans="1:16" ht="19.5" hidden="1" customHeight="1">
      <c r="A812" s="171" t="s">
        <v>3108</v>
      </c>
      <c r="B812" s="175">
        <v>46099</v>
      </c>
      <c r="C812" s="171" t="s">
        <v>110</v>
      </c>
      <c r="D812" s="171" t="s">
        <v>24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>
        <v>43</v>
      </c>
      <c r="P812" s="179">
        <v>-46.77</v>
      </c>
    </row>
    <row r="813" spans="1:16" ht="19.5" customHeight="1">
      <c r="A813" s="171" t="s">
        <v>3108</v>
      </c>
      <c r="B813" s="175">
        <v>46099</v>
      </c>
      <c r="C813" s="171" t="s">
        <v>2119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-15.31</v>
      </c>
    </row>
    <row r="814" spans="1:16" ht="19.5" hidden="1" customHeight="1">
      <c r="A814" s="171" t="s">
        <v>3108</v>
      </c>
      <c r="B814" s="175">
        <v>46099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3108</v>
      </c>
      <c r="B815" s="175">
        <v>46099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46088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customHeight="1">
      <c r="A816" s="171" t="s">
        <v>3108</v>
      </c>
      <c r="B816" s="175">
        <v>46099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46088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3109</v>
      </c>
      <c r="B817" s="175">
        <v>46099</v>
      </c>
      <c r="C817" s="171" t="s">
        <v>110</v>
      </c>
      <c r="D817" s="171" t="s">
        <v>117</v>
      </c>
      <c r="E817" s="171" t="s">
        <v>61</v>
      </c>
      <c r="F817" s="171" t="s">
        <v>776</v>
      </c>
      <c r="G817" s="171" t="s">
        <v>177</v>
      </c>
      <c r="H817" s="176">
        <v>1</v>
      </c>
      <c r="I817" s="177">
        <v>0</v>
      </c>
      <c r="J817" s="175">
        <v>46093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0</v>
      </c>
    </row>
    <row r="818" spans="1:16" ht="19.5" hidden="1" customHeight="1">
      <c r="A818" s="171" t="s">
        <v>3109</v>
      </c>
      <c r="B818" s="175">
        <v>46099</v>
      </c>
      <c r="C818" s="171" t="s">
        <v>110</v>
      </c>
      <c r="D818" s="171" t="s">
        <v>118</v>
      </c>
      <c r="E818" s="171" t="s">
        <v>61</v>
      </c>
      <c r="F818" s="171" t="s">
        <v>776</v>
      </c>
      <c r="G818" s="171" t="s">
        <v>177</v>
      </c>
      <c r="H818" s="176">
        <v>1</v>
      </c>
      <c r="I818" s="177">
        <v>0</v>
      </c>
      <c r="J818" s="175">
        <v>46093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-56.94</v>
      </c>
    </row>
    <row r="819" spans="1:16" ht="19.5" hidden="1" customHeight="1">
      <c r="A819" s="171" t="s">
        <v>3109</v>
      </c>
      <c r="B819" s="175">
        <v>46099</v>
      </c>
      <c r="C819" s="171" t="s">
        <v>2119</v>
      </c>
      <c r="D819" s="171" t="s">
        <v>119</v>
      </c>
      <c r="E819" s="171" t="s">
        <v>61</v>
      </c>
      <c r="F819" s="171" t="s">
        <v>776</v>
      </c>
      <c r="G819" s="171" t="s">
        <v>177</v>
      </c>
      <c r="H819" s="176">
        <v>1</v>
      </c>
      <c r="I819" s="177">
        <v>0</v>
      </c>
      <c r="J819" s="175">
        <v>46093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-15</v>
      </c>
    </row>
    <row r="820" spans="1:16" ht="19.5" hidden="1" customHeight="1">
      <c r="A820" s="171" t="s">
        <v>3109</v>
      </c>
      <c r="B820" s="175">
        <v>46099</v>
      </c>
      <c r="C820" s="171" t="s">
        <v>110</v>
      </c>
      <c r="D820" s="171" t="s">
        <v>24</v>
      </c>
      <c r="E820" s="171" t="s">
        <v>61</v>
      </c>
      <c r="F820" s="171" t="s">
        <v>776</v>
      </c>
      <c r="G820" s="171" t="s">
        <v>177</v>
      </c>
      <c r="H820" s="176">
        <v>1</v>
      </c>
      <c r="I820" s="177">
        <v>0</v>
      </c>
      <c r="J820" s="175">
        <v>46093</v>
      </c>
      <c r="K820" s="171" t="s">
        <v>113</v>
      </c>
      <c r="L820" s="171" t="s">
        <v>114</v>
      </c>
      <c r="M820" s="178">
        <v>0</v>
      </c>
      <c r="N820" s="176"/>
      <c r="O820" s="176">
        <v>40</v>
      </c>
      <c r="P820" s="179">
        <v>-56.94</v>
      </c>
    </row>
    <row r="821" spans="1:16" ht="19.5" hidden="1" customHeight="1">
      <c r="A821" s="171" t="s">
        <v>3109</v>
      </c>
      <c r="B821" s="175">
        <v>46099</v>
      </c>
      <c r="C821" s="171" t="s">
        <v>2119</v>
      </c>
      <c r="D821" s="171" t="s">
        <v>116</v>
      </c>
      <c r="E821" s="171" t="s">
        <v>61</v>
      </c>
      <c r="F821" s="171" t="s">
        <v>776</v>
      </c>
      <c r="G821" s="171" t="s">
        <v>177</v>
      </c>
      <c r="H821" s="176">
        <v>1</v>
      </c>
      <c r="I821" s="177">
        <v>0</v>
      </c>
      <c r="J821" s="175">
        <v>46093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-11.03</v>
      </c>
    </row>
    <row r="822" spans="1:16" ht="19.5" hidden="1" customHeight="1">
      <c r="A822" s="171" t="s">
        <v>3110</v>
      </c>
      <c r="B822" s="175">
        <v>46099</v>
      </c>
      <c r="C822" s="171" t="s">
        <v>110</v>
      </c>
      <c r="D822" s="171" t="s">
        <v>24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46096</v>
      </c>
      <c r="K822" s="171" t="s">
        <v>113</v>
      </c>
      <c r="L822" s="171" t="s">
        <v>114</v>
      </c>
      <c r="M822" s="178">
        <v>0</v>
      </c>
      <c r="N822" s="176"/>
      <c r="O822" s="176">
        <v>39</v>
      </c>
      <c r="P822" s="179">
        <v>-46.77</v>
      </c>
    </row>
    <row r="823" spans="1:16" ht="19.5" customHeight="1">
      <c r="A823" s="171" t="s">
        <v>3110</v>
      </c>
      <c r="B823" s="175">
        <v>46099</v>
      </c>
      <c r="C823" s="171" t="s">
        <v>2119</v>
      </c>
      <c r="D823" s="171" t="s">
        <v>116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46096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-15.73</v>
      </c>
    </row>
    <row r="824" spans="1:16" ht="19.5" hidden="1" customHeight="1">
      <c r="A824" s="171" t="s">
        <v>3110</v>
      </c>
      <c r="B824" s="175">
        <v>46099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46096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3110</v>
      </c>
      <c r="B825" s="175">
        <v>46099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46096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customHeight="1">
      <c r="A826" s="171" t="s">
        <v>3110</v>
      </c>
      <c r="B826" s="175">
        <v>46099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46096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3111</v>
      </c>
      <c r="B827" s="175">
        <v>46099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46096</v>
      </c>
      <c r="K827" s="171" t="s">
        <v>113</v>
      </c>
      <c r="L827" s="171" t="s">
        <v>114</v>
      </c>
      <c r="M827" s="178">
        <v>0</v>
      </c>
      <c r="N827" s="176"/>
      <c r="O827" s="176">
        <v>39</v>
      </c>
      <c r="P827" s="179">
        <v>-46.77</v>
      </c>
    </row>
    <row r="828" spans="1:16" ht="19.5" customHeight="1">
      <c r="A828" s="171" t="s">
        <v>3111</v>
      </c>
      <c r="B828" s="175">
        <v>46099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46096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-9.08</v>
      </c>
    </row>
    <row r="829" spans="1:16" ht="19.5" hidden="1" customHeight="1">
      <c r="A829" s="171" t="s">
        <v>3111</v>
      </c>
      <c r="B829" s="175">
        <v>46099</v>
      </c>
      <c r="C829" s="171" t="s">
        <v>110</v>
      </c>
      <c r="D829" s="171" t="s">
        <v>117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46096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3111</v>
      </c>
      <c r="B830" s="175">
        <v>46099</v>
      </c>
      <c r="C830" s="171" t="s">
        <v>110</v>
      </c>
      <c r="D830" s="171" t="s">
        <v>118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46096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customHeight="1">
      <c r="A831" s="171" t="s">
        <v>3111</v>
      </c>
      <c r="B831" s="175">
        <v>46099</v>
      </c>
      <c r="C831" s="171" t="s">
        <v>2119</v>
      </c>
      <c r="D831" s="171" t="s">
        <v>119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46096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3112</v>
      </c>
      <c r="B832" s="175">
        <v>46099</v>
      </c>
      <c r="C832" s="171" t="s">
        <v>110</v>
      </c>
      <c r="D832" s="171" t="s">
        <v>117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46095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0</v>
      </c>
    </row>
    <row r="833" spans="1:16" ht="19.5" hidden="1" customHeight="1">
      <c r="A833" s="171" t="s">
        <v>3112</v>
      </c>
      <c r="B833" s="175">
        <v>46099</v>
      </c>
      <c r="C833" s="171" t="s">
        <v>110</v>
      </c>
      <c r="D833" s="171" t="s">
        <v>118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46095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-46.77</v>
      </c>
    </row>
    <row r="834" spans="1:16" ht="19.5" hidden="1" customHeight="1">
      <c r="A834" s="171" t="s">
        <v>3112</v>
      </c>
      <c r="B834" s="175">
        <v>46099</v>
      </c>
      <c r="C834" s="171" t="s">
        <v>110</v>
      </c>
      <c r="D834" s="171" t="s">
        <v>24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46095</v>
      </c>
      <c r="K834" s="171" t="s">
        <v>113</v>
      </c>
      <c r="L834" s="171" t="s">
        <v>114</v>
      </c>
      <c r="M834" s="178">
        <v>0</v>
      </c>
      <c r="N834" s="176"/>
      <c r="O834" s="176">
        <v>40</v>
      </c>
      <c r="P834" s="179">
        <v>-46.77</v>
      </c>
    </row>
    <row r="835" spans="1:16" ht="19.5" hidden="1" customHeight="1">
      <c r="A835" s="171" t="s">
        <v>3113</v>
      </c>
      <c r="B835" s="175">
        <v>46099</v>
      </c>
      <c r="C835" s="171" t="s">
        <v>110</v>
      </c>
      <c r="D835" s="171" t="s">
        <v>24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0</v>
      </c>
      <c r="J835" s="175">
        <v>46085</v>
      </c>
      <c r="K835" s="171" t="s">
        <v>113</v>
      </c>
      <c r="L835" s="171" t="s">
        <v>114</v>
      </c>
      <c r="M835" s="178">
        <v>0</v>
      </c>
      <c r="N835" s="176"/>
      <c r="O835" s="176">
        <v>42</v>
      </c>
      <c r="P835" s="179">
        <v>-46.77</v>
      </c>
    </row>
    <row r="836" spans="1:16" ht="19.5" hidden="1" customHeight="1">
      <c r="A836" s="171" t="s">
        <v>3113</v>
      </c>
      <c r="B836" s="175">
        <v>46099</v>
      </c>
      <c r="C836" s="171" t="s">
        <v>110</v>
      </c>
      <c r="D836" s="171" t="s">
        <v>117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0</v>
      </c>
      <c r="J836" s="175">
        <v>46085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3113</v>
      </c>
      <c r="B837" s="175">
        <v>46099</v>
      </c>
      <c r="C837" s="171" t="s">
        <v>110</v>
      </c>
      <c r="D837" s="171" t="s">
        <v>118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46085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3114</v>
      </c>
      <c r="B838" s="175">
        <v>46099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46094</v>
      </c>
      <c r="K838" s="171" t="s">
        <v>113</v>
      </c>
      <c r="L838" s="171" t="s">
        <v>114</v>
      </c>
      <c r="M838" s="178">
        <v>0</v>
      </c>
      <c r="N838" s="176"/>
      <c r="O838" s="176">
        <v>40</v>
      </c>
      <c r="P838" s="179">
        <v>-46.77</v>
      </c>
    </row>
    <row r="839" spans="1:16" ht="19.5" customHeight="1">
      <c r="A839" s="171" t="s">
        <v>3114</v>
      </c>
      <c r="B839" s="175">
        <v>46099</v>
      </c>
      <c r="C839" s="171" t="s">
        <v>2119</v>
      </c>
      <c r="D839" s="171" t="s">
        <v>116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46094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-15.35</v>
      </c>
    </row>
    <row r="840" spans="1:16" ht="19.5" hidden="1" customHeight="1">
      <c r="A840" s="171" t="s">
        <v>3114</v>
      </c>
      <c r="B840" s="175">
        <v>46099</v>
      </c>
      <c r="C840" s="171" t="s">
        <v>110</v>
      </c>
      <c r="D840" s="171" t="s">
        <v>117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46094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3114</v>
      </c>
      <c r="B841" s="175">
        <v>46099</v>
      </c>
      <c r="C841" s="171" t="s">
        <v>110</v>
      </c>
      <c r="D841" s="171" t="s">
        <v>118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46094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-46.77</v>
      </c>
    </row>
    <row r="842" spans="1:16" ht="19.5" customHeight="1">
      <c r="A842" s="171" t="s">
        <v>3114</v>
      </c>
      <c r="B842" s="175">
        <v>46099</v>
      </c>
      <c r="C842" s="171" t="s">
        <v>2119</v>
      </c>
      <c r="D842" s="171" t="s">
        <v>119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46094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3115</v>
      </c>
      <c r="B843" s="175">
        <v>46099</v>
      </c>
      <c r="C843" s="171" t="s">
        <v>110</v>
      </c>
      <c r="D843" s="171" t="s">
        <v>24</v>
      </c>
      <c r="E843" s="171" t="s">
        <v>41</v>
      </c>
      <c r="F843" s="171" t="s">
        <v>138</v>
      </c>
      <c r="G843" s="171" t="s">
        <v>112</v>
      </c>
      <c r="H843" s="176">
        <v>1</v>
      </c>
      <c r="I843" s="177">
        <v>0</v>
      </c>
      <c r="J843" s="175">
        <v>46094</v>
      </c>
      <c r="K843" s="171" t="s">
        <v>113</v>
      </c>
      <c r="L843" s="171" t="s">
        <v>114</v>
      </c>
      <c r="M843" s="178">
        <v>0</v>
      </c>
      <c r="N843" s="176"/>
      <c r="O843" s="176">
        <v>40</v>
      </c>
      <c r="P843" s="179">
        <v>-46.77</v>
      </c>
    </row>
    <row r="844" spans="1:16" ht="19.5" customHeight="1">
      <c r="A844" s="171" t="s">
        <v>3115</v>
      </c>
      <c r="B844" s="175">
        <v>46099</v>
      </c>
      <c r="C844" s="171" t="s">
        <v>2119</v>
      </c>
      <c r="D844" s="171" t="s">
        <v>116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46094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-23.09</v>
      </c>
    </row>
    <row r="845" spans="1:16" ht="19.5" hidden="1" customHeight="1">
      <c r="A845" s="171" t="s">
        <v>3115</v>
      </c>
      <c r="B845" s="175">
        <v>46099</v>
      </c>
      <c r="C845" s="171" t="s">
        <v>110</v>
      </c>
      <c r="D845" s="171" t="s">
        <v>117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46094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0</v>
      </c>
    </row>
    <row r="846" spans="1:16" ht="19.5" hidden="1" customHeight="1">
      <c r="A846" s="171" t="s">
        <v>3115</v>
      </c>
      <c r="B846" s="175">
        <v>46099</v>
      </c>
      <c r="C846" s="171" t="s">
        <v>110</v>
      </c>
      <c r="D846" s="171" t="s">
        <v>118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46094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-46.77</v>
      </c>
    </row>
    <row r="847" spans="1:16" ht="19.5" customHeight="1">
      <c r="A847" s="171" t="s">
        <v>3115</v>
      </c>
      <c r="B847" s="175">
        <v>46099</v>
      </c>
      <c r="C847" s="171" t="s">
        <v>2119</v>
      </c>
      <c r="D847" s="171" t="s">
        <v>119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46094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-15</v>
      </c>
    </row>
    <row r="848" spans="1:16" ht="19.5" hidden="1" customHeight="1">
      <c r="A848" s="171" t="s">
        <v>3116</v>
      </c>
      <c r="B848" s="175">
        <v>46099</v>
      </c>
      <c r="C848" s="171" t="s">
        <v>110</v>
      </c>
      <c r="D848" s="171" t="s">
        <v>24</v>
      </c>
      <c r="E848" s="171" t="s">
        <v>47</v>
      </c>
      <c r="F848" s="171" t="s">
        <v>430</v>
      </c>
      <c r="G848" s="171" t="s">
        <v>112</v>
      </c>
      <c r="H848" s="176">
        <v>1</v>
      </c>
      <c r="I848" s="177">
        <v>1101</v>
      </c>
      <c r="J848" s="175">
        <v>46090</v>
      </c>
      <c r="K848" s="171" t="s">
        <v>113</v>
      </c>
      <c r="L848" s="171" t="s">
        <v>114</v>
      </c>
      <c r="M848" s="178">
        <v>0.43</v>
      </c>
      <c r="N848" s="176"/>
      <c r="O848" s="176">
        <v>43</v>
      </c>
      <c r="P848" s="179">
        <v>-107.86</v>
      </c>
    </row>
    <row r="849" spans="1:16" ht="19.5" hidden="1" customHeight="1">
      <c r="A849" s="171" t="s">
        <v>3116</v>
      </c>
      <c r="B849" s="175">
        <v>46099</v>
      </c>
      <c r="C849" s="171" t="s">
        <v>127</v>
      </c>
      <c r="D849" s="171" t="s">
        <v>128</v>
      </c>
      <c r="E849" s="171" t="s">
        <v>47</v>
      </c>
      <c r="F849" s="171" t="s">
        <v>430</v>
      </c>
      <c r="G849" s="171" t="s">
        <v>112</v>
      </c>
      <c r="H849" s="176">
        <v>1</v>
      </c>
      <c r="I849" s="177">
        <v>1101</v>
      </c>
      <c r="J849" s="175">
        <v>46090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715.24</v>
      </c>
    </row>
    <row r="850" spans="1:16" ht="19.5" hidden="1" customHeight="1">
      <c r="A850" s="171" t="s">
        <v>3116</v>
      </c>
      <c r="B850" s="175">
        <v>46099</v>
      </c>
      <c r="C850" s="171" t="s">
        <v>127</v>
      </c>
      <c r="D850" s="171" t="s">
        <v>129</v>
      </c>
      <c r="E850" s="171" t="s">
        <v>47</v>
      </c>
      <c r="F850" s="171" t="s">
        <v>430</v>
      </c>
      <c r="G850" s="171" t="s">
        <v>112</v>
      </c>
      <c r="H850" s="176">
        <v>1</v>
      </c>
      <c r="I850" s="177">
        <v>1101</v>
      </c>
      <c r="J850" s="175">
        <v>46090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3116</v>
      </c>
      <c r="B851" s="175">
        <v>46099</v>
      </c>
      <c r="C851" s="171" t="s">
        <v>127</v>
      </c>
      <c r="D851" s="171" t="s">
        <v>130</v>
      </c>
      <c r="E851" s="171" t="s">
        <v>47</v>
      </c>
      <c r="F851" s="171" t="s">
        <v>430</v>
      </c>
      <c r="G851" s="171" t="s">
        <v>112</v>
      </c>
      <c r="H851" s="176">
        <v>1</v>
      </c>
      <c r="I851" s="177">
        <v>1101</v>
      </c>
      <c r="J851" s="175">
        <v>46090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385.76</v>
      </c>
    </row>
    <row r="852" spans="1:16" ht="19.5" hidden="1" customHeight="1">
      <c r="A852" s="171" t="s">
        <v>3116</v>
      </c>
      <c r="B852" s="175">
        <v>46099</v>
      </c>
      <c r="C852" s="171" t="s">
        <v>131</v>
      </c>
      <c r="D852" s="171" t="s">
        <v>132</v>
      </c>
      <c r="E852" s="171" t="s">
        <v>47</v>
      </c>
      <c r="F852" s="171" t="s">
        <v>430</v>
      </c>
      <c r="G852" s="171" t="s">
        <v>112</v>
      </c>
      <c r="H852" s="176">
        <v>1</v>
      </c>
      <c r="I852" s="177">
        <v>1101</v>
      </c>
      <c r="J852" s="175">
        <v>46090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-473.43</v>
      </c>
    </row>
    <row r="853" spans="1:16" ht="19.5" hidden="1" customHeight="1">
      <c r="A853" s="171" t="s">
        <v>3117</v>
      </c>
      <c r="B853" s="175">
        <v>46099</v>
      </c>
      <c r="C853" s="171" t="s">
        <v>110</v>
      </c>
      <c r="D853" s="171" t="s">
        <v>24</v>
      </c>
      <c r="E853" s="171" t="s">
        <v>51</v>
      </c>
      <c r="F853" s="171" t="s">
        <v>227</v>
      </c>
      <c r="G853" s="171" t="s">
        <v>112</v>
      </c>
      <c r="H853" s="176">
        <v>1</v>
      </c>
      <c r="I853" s="177">
        <v>1600</v>
      </c>
      <c r="J853" s="175">
        <v>46098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-111.42</v>
      </c>
    </row>
    <row r="854" spans="1:16" ht="19.5" hidden="1" customHeight="1">
      <c r="A854" s="171" t="s">
        <v>3117</v>
      </c>
      <c r="B854" s="175">
        <v>46099</v>
      </c>
      <c r="C854" s="171" t="s">
        <v>127</v>
      </c>
      <c r="D854" s="171" t="s">
        <v>128</v>
      </c>
      <c r="E854" s="171" t="s">
        <v>51</v>
      </c>
      <c r="F854" s="171" t="s">
        <v>227</v>
      </c>
      <c r="G854" s="171" t="s">
        <v>112</v>
      </c>
      <c r="H854" s="176">
        <v>1</v>
      </c>
      <c r="I854" s="177">
        <v>1600</v>
      </c>
      <c r="J854" s="175">
        <v>46098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803.23</v>
      </c>
    </row>
    <row r="855" spans="1:16" ht="19.5" hidden="1" customHeight="1">
      <c r="A855" s="171" t="s">
        <v>3117</v>
      </c>
      <c r="B855" s="175">
        <v>46099</v>
      </c>
      <c r="C855" s="171" t="s">
        <v>127</v>
      </c>
      <c r="D855" s="171" t="s">
        <v>129</v>
      </c>
      <c r="E855" s="171" t="s">
        <v>51</v>
      </c>
      <c r="F855" s="171" t="s">
        <v>227</v>
      </c>
      <c r="G855" s="171" t="s">
        <v>112</v>
      </c>
      <c r="H855" s="176">
        <v>1</v>
      </c>
      <c r="I855" s="177">
        <v>1600</v>
      </c>
      <c r="J855" s="175">
        <v>46098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8.0299999999999994</v>
      </c>
    </row>
    <row r="856" spans="1:16" ht="19.5" hidden="1" customHeight="1">
      <c r="A856" s="171" t="s">
        <v>3117</v>
      </c>
      <c r="B856" s="175">
        <v>46099</v>
      </c>
      <c r="C856" s="171" t="s">
        <v>127</v>
      </c>
      <c r="D856" s="171" t="s">
        <v>130</v>
      </c>
      <c r="E856" s="171" t="s">
        <v>51</v>
      </c>
      <c r="F856" s="171" t="s">
        <v>227</v>
      </c>
      <c r="G856" s="171" t="s">
        <v>112</v>
      </c>
      <c r="H856" s="176">
        <v>1</v>
      </c>
      <c r="I856" s="177">
        <v>1600</v>
      </c>
      <c r="J856" s="175">
        <v>46098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788.74</v>
      </c>
    </row>
    <row r="857" spans="1:16" ht="19.5" hidden="1" customHeight="1">
      <c r="A857" s="171" t="s">
        <v>3117</v>
      </c>
      <c r="B857" s="175">
        <v>46099</v>
      </c>
      <c r="C857" s="171" t="s">
        <v>131</v>
      </c>
      <c r="D857" s="171" t="s">
        <v>132</v>
      </c>
      <c r="E857" s="171" t="s">
        <v>51</v>
      </c>
      <c r="F857" s="171" t="s">
        <v>227</v>
      </c>
      <c r="G857" s="171" t="s">
        <v>112</v>
      </c>
      <c r="H857" s="176">
        <v>1</v>
      </c>
      <c r="I857" s="177">
        <v>1600</v>
      </c>
      <c r="J857" s="175">
        <v>46098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-688</v>
      </c>
    </row>
    <row r="858" spans="1:16" ht="19.5" customHeight="1">
      <c r="A858" s="171" t="s">
        <v>3117</v>
      </c>
      <c r="B858" s="175">
        <v>46099</v>
      </c>
      <c r="C858" s="171" t="s">
        <v>2119</v>
      </c>
      <c r="D858" s="171" t="s">
        <v>116</v>
      </c>
      <c r="E858" s="171" t="s">
        <v>51</v>
      </c>
      <c r="F858" s="171" t="s">
        <v>227</v>
      </c>
      <c r="G858" s="171" t="s">
        <v>112</v>
      </c>
      <c r="H858" s="176">
        <v>1</v>
      </c>
      <c r="I858" s="177">
        <v>1600</v>
      </c>
      <c r="J858" s="175">
        <v>46098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-6.59</v>
      </c>
    </row>
    <row r="859" spans="1:16" ht="19.5" hidden="1" customHeight="1">
      <c r="A859" s="171" t="s">
        <v>3118</v>
      </c>
      <c r="B859" s="175">
        <v>46099</v>
      </c>
      <c r="C859" s="171" t="s">
        <v>110</v>
      </c>
      <c r="D859" s="171" t="s">
        <v>24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2650</v>
      </c>
      <c r="J859" s="175">
        <v>46081</v>
      </c>
      <c r="K859" s="171" t="s">
        <v>113</v>
      </c>
      <c r="L859" s="171" t="s">
        <v>114</v>
      </c>
      <c r="M859" s="178">
        <v>0.43</v>
      </c>
      <c r="N859" s="176"/>
      <c r="O859" s="176">
        <v>42</v>
      </c>
      <c r="P859" s="179">
        <v>-148.96</v>
      </c>
    </row>
    <row r="860" spans="1:16" ht="19.5" hidden="1" customHeight="1">
      <c r="A860" s="171" t="s">
        <v>3118</v>
      </c>
      <c r="B860" s="175">
        <v>46099</v>
      </c>
      <c r="C860" s="171" t="s">
        <v>127</v>
      </c>
      <c r="D860" s="171" t="s">
        <v>128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2650</v>
      </c>
      <c r="J860" s="175">
        <v>46081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1269</v>
      </c>
    </row>
    <row r="861" spans="1:16" ht="19.5" hidden="1" customHeight="1">
      <c r="A861" s="171" t="s">
        <v>3118</v>
      </c>
      <c r="B861" s="175">
        <v>46099</v>
      </c>
      <c r="C861" s="171" t="s">
        <v>127</v>
      </c>
      <c r="D861" s="171" t="s">
        <v>129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2650</v>
      </c>
      <c r="J861" s="175">
        <v>46081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3118</v>
      </c>
      <c r="B862" s="175">
        <v>46099</v>
      </c>
      <c r="C862" s="171" t="s">
        <v>127</v>
      </c>
      <c r="D862" s="171" t="s">
        <v>130</v>
      </c>
      <c r="E862" s="171" t="s">
        <v>42</v>
      </c>
      <c r="F862" s="171" t="s">
        <v>248</v>
      </c>
      <c r="G862" s="171" t="s">
        <v>112</v>
      </c>
      <c r="H862" s="176">
        <v>1</v>
      </c>
      <c r="I862" s="177">
        <v>2650</v>
      </c>
      <c r="J862" s="175">
        <v>46081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1381</v>
      </c>
    </row>
    <row r="863" spans="1:16" ht="19.5" hidden="1" customHeight="1">
      <c r="A863" s="171" t="s">
        <v>3118</v>
      </c>
      <c r="B863" s="175">
        <v>46099</v>
      </c>
      <c r="C863" s="171" t="s">
        <v>131</v>
      </c>
      <c r="D863" s="171" t="s">
        <v>132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2650</v>
      </c>
      <c r="J863" s="175">
        <v>46081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-1139.5</v>
      </c>
    </row>
    <row r="864" spans="1:16" ht="19.5" hidden="1" customHeight="1">
      <c r="A864" s="171" t="s">
        <v>3119</v>
      </c>
      <c r="B864" s="175">
        <v>46099</v>
      </c>
      <c r="C864" s="171" t="s">
        <v>110</v>
      </c>
      <c r="D864" s="171" t="s">
        <v>24</v>
      </c>
      <c r="E864" s="171" t="s">
        <v>79</v>
      </c>
      <c r="F864" s="171" t="s">
        <v>441</v>
      </c>
      <c r="G864" s="171" t="s">
        <v>177</v>
      </c>
      <c r="H864" s="176">
        <v>1</v>
      </c>
      <c r="I864" s="177">
        <v>0</v>
      </c>
      <c r="J864" s="175">
        <v>46096</v>
      </c>
      <c r="K864" s="171" t="s">
        <v>113</v>
      </c>
      <c r="L864" s="171" t="s">
        <v>114</v>
      </c>
      <c r="M864" s="178">
        <v>0</v>
      </c>
      <c r="N864" s="176"/>
      <c r="O864" s="176">
        <v>39</v>
      </c>
      <c r="P864" s="179">
        <v>-56.94</v>
      </c>
    </row>
    <row r="865" spans="1:16" ht="19.5" hidden="1" customHeight="1">
      <c r="A865" s="171" t="s">
        <v>3120</v>
      </c>
      <c r="B865" s="175">
        <v>46099</v>
      </c>
      <c r="C865" s="171" t="s">
        <v>110</v>
      </c>
      <c r="D865" s="171" t="s">
        <v>24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46092</v>
      </c>
      <c r="K865" s="171" t="s">
        <v>113</v>
      </c>
      <c r="L865" s="171" t="s">
        <v>114</v>
      </c>
      <c r="M865" s="178">
        <v>0</v>
      </c>
      <c r="N865" s="176"/>
      <c r="O865" s="176">
        <v>42</v>
      </c>
      <c r="P865" s="179">
        <v>-46.77</v>
      </c>
    </row>
    <row r="866" spans="1:16" ht="19.5" customHeight="1">
      <c r="A866" s="171" t="s">
        <v>3120</v>
      </c>
      <c r="B866" s="175">
        <v>46099</v>
      </c>
      <c r="C866" s="171" t="s">
        <v>2119</v>
      </c>
      <c r="D866" s="171" t="s">
        <v>116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46092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-13.15</v>
      </c>
    </row>
    <row r="867" spans="1:16" ht="19.5" hidden="1" customHeight="1">
      <c r="A867" s="171" t="s">
        <v>3119</v>
      </c>
      <c r="B867" s="175">
        <v>46099</v>
      </c>
      <c r="C867" s="171" t="s">
        <v>110</v>
      </c>
      <c r="D867" s="171" t="s">
        <v>117</v>
      </c>
      <c r="E867" s="171" t="s">
        <v>79</v>
      </c>
      <c r="F867" s="171" t="s">
        <v>441</v>
      </c>
      <c r="G867" s="171" t="s">
        <v>177</v>
      </c>
      <c r="H867" s="176">
        <v>1</v>
      </c>
      <c r="I867" s="177">
        <v>0</v>
      </c>
      <c r="J867" s="175">
        <v>46096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3119</v>
      </c>
      <c r="B868" s="175">
        <v>46099</v>
      </c>
      <c r="C868" s="171" t="s">
        <v>110</v>
      </c>
      <c r="D868" s="171" t="s">
        <v>118</v>
      </c>
      <c r="E868" s="171" t="s">
        <v>79</v>
      </c>
      <c r="F868" s="171" t="s">
        <v>441</v>
      </c>
      <c r="G868" s="171" t="s">
        <v>177</v>
      </c>
      <c r="H868" s="176">
        <v>1</v>
      </c>
      <c r="I868" s="177">
        <v>0</v>
      </c>
      <c r="J868" s="175">
        <v>46096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-56.94</v>
      </c>
    </row>
    <row r="869" spans="1:16" ht="19.5" hidden="1" customHeight="1">
      <c r="A869" s="171" t="s">
        <v>3120</v>
      </c>
      <c r="B869" s="175">
        <v>46099</v>
      </c>
      <c r="C869" s="171" t="s">
        <v>110</v>
      </c>
      <c r="D869" s="171" t="s">
        <v>117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46092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3120</v>
      </c>
      <c r="B870" s="175">
        <v>46099</v>
      </c>
      <c r="C870" s="171" t="s">
        <v>110</v>
      </c>
      <c r="D870" s="171" t="s">
        <v>118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46092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-46.77</v>
      </c>
    </row>
    <row r="871" spans="1:16" ht="19.5" customHeight="1">
      <c r="A871" s="171" t="s">
        <v>3120</v>
      </c>
      <c r="B871" s="175">
        <v>46099</v>
      </c>
      <c r="C871" s="171" t="s">
        <v>2119</v>
      </c>
      <c r="D871" s="171" t="s">
        <v>119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46092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3121</v>
      </c>
      <c r="B872" s="175">
        <v>46099</v>
      </c>
      <c r="C872" s="171" t="s">
        <v>1315</v>
      </c>
      <c r="D872" s="171" t="s">
        <v>508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46097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-5</v>
      </c>
    </row>
    <row r="873" spans="1:16" ht="19.5" customHeight="1">
      <c r="A873" s="171" t="s">
        <v>3121</v>
      </c>
      <c r="B873" s="175">
        <v>46099</v>
      </c>
      <c r="C873" s="171" t="s">
        <v>2119</v>
      </c>
      <c r="D873" s="171" t="s">
        <v>510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46097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-10</v>
      </c>
    </row>
    <row r="874" spans="1:16" ht="19.5" customHeight="1">
      <c r="A874" s="171" t="s">
        <v>3122</v>
      </c>
      <c r="B874" s="175">
        <v>46099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46099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-23.78</v>
      </c>
    </row>
    <row r="875" spans="1:16" ht="19.5" customHeight="1">
      <c r="A875" s="171" t="s">
        <v>3123</v>
      </c>
      <c r="B875" s="175">
        <v>46099</v>
      </c>
      <c r="C875" s="171" t="s">
        <v>2119</v>
      </c>
      <c r="D875" s="171" t="s">
        <v>135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46099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-22.49</v>
      </c>
    </row>
    <row r="876" spans="1:16" ht="19.5" hidden="1" customHeight="1">
      <c r="A876" s="171" t="s">
        <v>3124</v>
      </c>
      <c r="B876" s="175">
        <v>46099</v>
      </c>
      <c r="C876" s="171" t="s">
        <v>110</v>
      </c>
      <c r="D876" s="171" t="s">
        <v>24</v>
      </c>
      <c r="E876" s="171" t="s">
        <v>45</v>
      </c>
      <c r="F876" s="171" t="s">
        <v>162</v>
      </c>
      <c r="G876" s="171" t="s">
        <v>163</v>
      </c>
      <c r="H876" s="176">
        <v>1</v>
      </c>
      <c r="I876" s="177">
        <v>2750</v>
      </c>
      <c r="J876" s="175">
        <v>46096</v>
      </c>
      <c r="K876" s="171" t="s">
        <v>113</v>
      </c>
      <c r="L876" s="171" t="s">
        <v>114</v>
      </c>
      <c r="M876" s="178">
        <v>0.43</v>
      </c>
      <c r="N876" s="176"/>
      <c r="O876" s="176">
        <v>39</v>
      </c>
      <c r="P876" s="179">
        <v>-135.22</v>
      </c>
    </row>
    <row r="877" spans="1:16" ht="19.5" hidden="1" customHeight="1">
      <c r="A877" s="171" t="s">
        <v>3124</v>
      </c>
      <c r="B877" s="175">
        <v>46099</v>
      </c>
      <c r="C877" s="171" t="s">
        <v>127</v>
      </c>
      <c r="D877" s="171" t="s">
        <v>128</v>
      </c>
      <c r="E877" s="171" t="s">
        <v>45</v>
      </c>
      <c r="F877" s="171" t="s">
        <v>162</v>
      </c>
      <c r="G877" s="171" t="s">
        <v>163</v>
      </c>
      <c r="H877" s="176">
        <v>1</v>
      </c>
      <c r="I877" s="177">
        <v>2750</v>
      </c>
      <c r="J877" s="175">
        <v>46096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535.16999999999996</v>
      </c>
    </row>
    <row r="878" spans="1:16" ht="19.5" hidden="1" customHeight="1">
      <c r="A878" s="171" t="s">
        <v>3124</v>
      </c>
      <c r="B878" s="175">
        <v>46099</v>
      </c>
      <c r="C878" s="171" t="s">
        <v>127</v>
      </c>
      <c r="D878" s="171" t="s">
        <v>129</v>
      </c>
      <c r="E878" s="171" t="s">
        <v>45</v>
      </c>
      <c r="F878" s="171" t="s">
        <v>162</v>
      </c>
      <c r="G878" s="171" t="s">
        <v>163</v>
      </c>
      <c r="H878" s="176">
        <v>1</v>
      </c>
      <c r="I878" s="177">
        <v>2750</v>
      </c>
      <c r="J878" s="175">
        <v>46096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5.35</v>
      </c>
    </row>
    <row r="879" spans="1:16" ht="19.5" hidden="1" customHeight="1">
      <c r="A879" s="171" t="s">
        <v>3124</v>
      </c>
      <c r="B879" s="175">
        <v>46099</v>
      </c>
      <c r="C879" s="171" t="s">
        <v>127</v>
      </c>
      <c r="D879" s="171" t="s">
        <v>130</v>
      </c>
      <c r="E879" s="171" t="s">
        <v>45</v>
      </c>
      <c r="F879" s="171" t="s">
        <v>162</v>
      </c>
      <c r="G879" s="171" t="s">
        <v>163</v>
      </c>
      <c r="H879" s="176">
        <v>1</v>
      </c>
      <c r="I879" s="177">
        <v>2750</v>
      </c>
      <c r="J879" s="175">
        <v>46096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2209.48</v>
      </c>
    </row>
    <row r="880" spans="1:16" ht="19.5" hidden="1" customHeight="1">
      <c r="A880" s="171" t="s">
        <v>3124</v>
      </c>
      <c r="B880" s="175">
        <v>46099</v>
      </c>
      <c r="C880" s="171" t="s">
        <v>131</v>
      </c>
      <c r="D880" s="171" t="s">
        <v>132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2750</v>
      </c>
      <c r="J880" s="175">
        <v>46096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-1182.5</v>
      </c>
    </row>
    <row r="881" spans="1:16" ht="19.5" customHeight="1">
      <c r="A881" s="171" t="s">
        <v>3124</v>
      </c>
      <c r="B881" s="175">
        <v>46099</v>
      </c>
      <c r="C881" s="171" t="s">
        <v>2119</v>
      </c>
      <c r="D881" s="171" t="s">
        <v>116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2750</v>
      </c>
      <c r="J881" s="175">
        <v>46096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-11.61</v>
      </c>
    </row>
    <row r="882" spans="1:16" ht="19.5" hidden="1" customHeight="1">
      <c r="A882" s="171" t="s">
        <v>3125</v>
      </c>
      <c r="B882" s="175">
        <v>46099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2750</v>
      </c>
      <c r="J882" s="175">
        <v>46092</v>
      </c>
      <c r="K882" s="171" t="s">
        <v>113</v>
      </c>
      <c r="L882" s="171" t="s">
        <v>114</v>
      </c>
      <c r="M882" s="178">
        <v>0.43</v>
      </c>
      <c r="N882" s="176"/>
      <c r="O882" s="176">
        <v>42</v>
      </c>
      <c r="P882" s="179">
        <v>-151.81</v>
      </c>
    </row>
    <row r="883" spans="1:16" ht="19.5" hidden="1" customHeight="1">
      <c r="A883" s="171" t="s">
        <v>3125</v>
      </c>
      <c r="B883" s="175">
        <v>46099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2750</v>
      </c>
      <c r="J883" s="175">
        <v>46092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1003.81</v>
      </c>
    </row>
    <row r="884" spans="1:16" ht="19.5" hidden="1" customHeight="1">
      <c r="A884" s="171" t="s">
        <v>3125</v>
      </c>
      <c r="B884" s="175">
        <v>46099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2750</v>
      </c>
      <c r="J884" s="175">
        <v>46092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10.039999999999999</v>
      </c>
    </row>
    <row r="885" spans="1:16" ht="19.5" hidden="1" customHeight="1">
      <c r="A885" s="171" t="s">
        <v>3125</v>
      </c>
      <c r="B885" s="175">
        <v>46099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2750</v>
      </c>
      <c r="J885" s="175">
        <v>46092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1736.15</v>
      </c>
    </row>
    <row r="886" spans="1:16" ht="19.5" hidden="1" customHeight="1">
      <c r="A886" s="171" t="s">
        <v>3125</v>
      </c>
      <c r="B886" s="175">
        <v>46099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2750</v>
      </c>
      <c r="J886" s="175">
        <v>46092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-1182.5</v>
      </c>
    </row>
    <row r="887" spans="1:16" ht="19.5" customHeight="1">
      <c r="A887" s="171" t="s">
        <v>3125</v>
      </c>
      <c r="B887" s="175">
        <v>46099</v>
      </c>
      <c r="C887" s="171" t="s">
        <v>2119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2750</v>
      </c>
      <c r="J887" s="175">
        <v>46092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-11.5</v>
      </c>
    </row>
    <row r="888" spans="1:16" ht="19.5" customHeight="1">
      <c r="A888" s="171" t="s">
        <v>3124</v>
      </c>
      <c r="B888" s="175">
        <v>46099</v>
      </c>
      <c r="C888" s="171" t="s">
        <v>2119</v>
      </c>
      <c r="D888" s="171" t="s">
        <v>135</v>
      </c>
      <c r="E888" s="171" t="s">
        <v>45</v>
      </c>
      <c r="F888" s="171" t="s">
        <v>162</v>
      </c>
      <c r="G888" s="171" t="s">
        <v>163</v>
      </c>
      <c r="H888" s="176">
        <v>1</v>
      </c>
      <c r="I888" s="177">
        <v>0</v>
      </c>
      <c r="J888" s="175">
        <v>46096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-10.17</v>
      </c>
    </row>
    <row r="889" spans="1:16" ht="19.5" hidden="1" customHeight="1">
      <c r="A889" s="171" t="s">
        <v>3126</v>
      </c>
      <c r="B889" s="175">
        <v>46099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46081</v>
      </c>
      <c r="K889" s="171" t="s">
        <v>113</v>
      </c>
      <c r="L889" s="171" t="s">
        <v>114</v>
      </c>
      <c r="M889" s="178">
        <v>0</v>
      </c>
      <c r="N889" s="176"/>
      <c r="O889" s="176">
        <v>42</v>
      </c>
      <c r="P889" s="179">
        <v>-46.77</v>
      </c>
    </row>
    <row r="890" spans="1:16" ht="19.5" customHeight="1">
      <c r="A890" s="171" t="s">
        <v>3126</v>
      </c>
      <c r="B890" s="175">
        <v>46099</v>
      </c>
      <c r="C890" s="171" t="s">
        <v>2119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-25</v>
      </c>
    </row>
    <row r="891" spans="1:16" ht="19.5" customHeight="1">
      <c r="A891" s="171" t="s">
        <v>3125</v>
      </c>
      <c r="B891" s="175">
        <v>46099</v>
      </c>
      <c r="C891" s="171" t="s">
        <v>2119</v>
      </c>
      <c r="D891" s="171" t="s">
        <v>135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46092</v>
      </c>
      <c r="K891" s="171" t="s">
        <v>125</v>
      </c>
      <c r="L891" s="171" t="s">
        <v>125</v>
      </c>
      <c r="M891" s="178">
        <v>0</v>
      </c>
      <c r="N891" s="176"/>
      <c r="O891" s="176"/>
      <c r="P891" s="179">
        <v>-19.07</v>
      </c>
    </row>
    <row r="892" spans="1:16" ht="19.5" hidden="1" customHeight="1">
      <c r="A892" s="171" t="s">
        <v>3126</v>
      </c>
      <c r="B892" s="175">
        <v>46099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3126</v>
      </c>
      <c r="B893" s="175">
        <v>46099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customHeight="1">
      <c r="A894" s="171" t="s">
        <v>3126</v>
      </c>
      <c r="B894" s="175">
        <v>46099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3127</v>
      </c>
      <c r="B895" s="175">
        <v>46099</v>
      </c>
      <c r="C895" s="171" t="s">
        <v>110</v>
      </c>
      <c r="D895" s="171" t="s">
        <v>24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2750</v>
      </c>
      <c r="J895" s="175">
        <v>46091</v>
      </c>
      <c r="K895" s="171" t="s">
        <v>113</v>
      </c>
      <c r="L895" s="171" t="s">
        <v>114</v>
      </c>
      <c r="M895" s="178">
        <v>0.43</v>
      </c>
      <c r="N895" s="176"/>
      <c r="O895" s="176">
        <v>43</v>
      </c>
      <c r="P895" s="179">
        <v>-157.33000000000001</v>
      </c>
    </row>
    <row r="896" spans="1:16" ht="19.5" hidden="1" customHeight="1">
      <c r="A896" s="171" t="s">
        <v>3127</v>
      </c>
      <c r="B896" s="175">
        <v>46099</v>
      </c>
      <c r="C896" s="171" t="s">
        <v>127</v>
      </c>
      <c r="D896" s="171" t="s">
        <v>128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2750</v>
      </c>
      <c r="J896" s="175">
        <v>46091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661.07</v>
      </c>
    </row>
    <row r="897" spans="1:16" ht="19.5" hidden="1" customHeight="1">
      <c r="A897" s="171" t="s">
        <v>3127</v>
      </c>
      <c r="B897" s="175">
        <v>46099</v>
      </c>
      <c r="C897" s="171" t="s">
        <v>127</v>
      </c>
      <c r="D897" s="171" t="s">
        <v>129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2750</v>
      </c>
      <c r="J897" s="175">
        <v>46091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6.61</v>
      </c>
    </row>
    <row r="898" spans="1:16" ht="19.5" hidden="1" customHeight="1">
      <c r="A898" s="171" t="s">
        <v>3127</v>
      </c>
      <c r="B898" s="175">
        <v>46099</v>
      </c>
      <c r="C898" s="171" t="s">
        <v>127</v>
      </c>
      <c r="D898" s="171" t="s">
        <v>130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2750</v>
      </c>
      <c r="J898" s="175">
        <v>46091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2082.3200000000002</v>
      </c>
    </row>
    <row r="899" spans="1:16" ht="19.5" hidden="1" customHeight="1">
      <c r="A899" s="171" t="s">
        <v>3127</v>
      </c>
      <c r="B899" s="175">
        <v>46099</v>
      </c>
      <c r="C899" s="171" t="s">
        <v>131</v>
      </c>
      <c r="D899" s="171" t="s">
        <v>132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2750</v>
      </c>
      <c r="J899" s="175">
        <v>46091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-1182.5</v>
      </c>
    </row>
    <row r="900" spans="1:16" ht="19.5" customHeight="1">
      <c r="A900" s="171" t="s">
        <v>3127</v>
      </c>
      <c r="B900" s="175">
        <v>46099</v>
      </c>
      <c r="C900" s="171" t="s">
        <v>2119</v>
      </c>
      <c r="D900" s="171" t="s">
        <v>116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2750</v>
      </c>
      <c r="J900" s="175">
        <v>46091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-19.41</v>
      </c>
    </row>
    <row r="901" spans="1:16" ht="19.5" hidden="1" customHeight="1">
      <c r="A901" s="171" t="s">
        <v>3128</v>
      </c>
      <c r="B901" s="175">
        <v>46099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46097</v>
      </c>
      <c r="K901" s="171" t="s">
        <v>113</v>
      </c>
      <c r="L901" s="171" t="s">
        <v>114</v>
      </c>
      <c r="M901" s="178">
        <v>0.43</v>
      </c>
      <c r="N901" s="176"/>
      <c r="O901" s="176">
        <v>39</v>
      </c>
      <c r="P901" s="179">
        <v>-135.22</v>
      </c>
    </row>
    <row r="902" spans="1:16" ht="19.5" hidden="1" customHeight="1">
      <c r="A902" s="171" t="s">
        <v>3128</v>
      </c>
      <c r="B902" s="175">
        <v>46099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46097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1139.3399999999999</v>
      </c>
    </row>
    <row r="903" spans="1:16" ht="19.5" hidden="1" customHeight="1">
      <c r="A903" s="171" t="s">
        <v>3128</v>
      </c>
      <c r="B903" s="175">
        <v>46099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11.39</v>
      </c>
    </row>
    <row r="904" spans="1:16" ht="19.5" hidden="1" customHeight="1">
      <c r="A904" s="171" t="s">
        <v>3128</v>
      </c>
      <c r="B904" s="175">
        <v>46099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1599.27</v>
      </c>
    </row>
    <row r="905" spans="1:16" ht="19.5" hidden="1" customHeight="1">
      <c r="A905" s="171" t="s">
        <v>3128</v>
      </c>
      <c r="B905" s="175">
        <v>46099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46097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customHeight="1">
      <c r="A906" s="171" t="s">
        <v>3128</v>
      </c>
      <c r="B906" s="175">
        <v>46099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-9.2200000000000006</v>
      </c>
    </row>
    <row r="907" spans="1:16" ht="19.5" customHeight="1">
      <c r="A907" s="171" t="s">
        <v>3129</v>
      </c>
      <c r="B907" s="175">
        <v>46099</v>
      </c>
      <c r="C907" s="171" t="s">
        <v>2119</v>
      </c>
      <c r="D907" s="171" t="s">
        <v>135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46099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-23.77</v>
      </c>
    </row>
    <row r="908" spans="1:16" ht="19.5" customHeight="1">
      <c r="A908" s="171" t="s">
        <v>3127</v>
      </c>
      <c r="B908" s="175">
        <v>46099</v>
      </c>
      <c r="C908" s="171" t="s">
        <v>2119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46091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3130</v>
      </c>
      <c r="B909" s="175">
        <v>46099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2750</v>
      </c>
      <c r="J909" s="175">
        <v>46097</v>
      </c>
      <c r="K909" s="171" t="s">
        <v>113</v>
      </c>
      <c r="L909" s="171" t="s">
        <v>114</v>
      </c>
      <c r="M909" s="178">
        <v>0.43</v>
      </c>
      <c r="N909" s="176"/>
      <c r="O909" s="176">
        <v>39</v>
      </c>
      <c r="P909" s="179">
        <v>-135.22</v>
      </c>
    </row>
    <row r="910" spans="1:16" ht="19.5" hidden="1" customHeight="1">
      <c r="A910" s="171" t="s">
        <v>3130</v>
      </c>
      <c r="B910" s="175">
        <v>46099</v>
      </c>
      <c r="C910" s="171" t="s">
        <v>127</v>
      </c>
      <c r="D910" s="171" t="s">
        <v>128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2750</v>
      </c>
      <c r="J910" s="175">
        <v>46097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1180.95</v>
      </c>
    </row>
    <row r="911" spans="1:16" ht="19.5" hidden="1" customHeight="1">
      <c r="A911" s="171" t="s">
        <v>3130</v>
      </c>
      <c r="B911" s="175">
        <v>46099</v>
      </c>
      <c r="C911" s="171" t="s">
        <v>127</v>
      </c>
      <c r="D911" s="171" t="s">
        <v>129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2750</v>
      </c>
      <c r="J911" s="175">
        <v>46097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11.81</v>
      </c>
    </row>
    <row r="912" spans="1:16" ht="19.5" hidden="1" customHeight="1">
      <c r="A912" s="171" t="s">
        <v>3130</v>
      </c>
      <c r="B912" s="175">
        <v>46099</v>
      </c>
      <c r="C912" s="171" t="s">
        <v>127</v>
      </c>
      <c r="D912" s="171" t="s">
        <v>130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2750</v>
      </c>
      <c r="J912" s="175">
        <v>46097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1557.24</v>
      </c>
    </row>
    <row r="913" spans="1:16" ht="19.5" hidden="1" customHeight="1">
      <c r="A913" s="171" t="s">
        <v>3130</v>
      </c>
      <c r="B913" s="175">
        <v>46099</v>
      </c>
      <c r="C913" s="171" t="s">
        <v>131</v>
      </c>
      <c r="D913" s="171" t="s">
        <v>132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2750</v>
      </c>
      <c r="J913" s="175">
        <v>46097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-1182.5</v>
      </c>
    </row>
    <row r="914" spans="1:16" ht="19.5" customHeight="1">
      <c r="A914" s="171" t="s">
        <v>3130</v>
      </c>
      <c r="B914" s="175">
        <v>46099</v>
      </c>
      <c r="C914" s="171" t="s">
        <v>2119</v>
      </c>
      <c r="D914" s="171" t="s">
        <v>116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2750</v>
      </c>
      <c r="J914" s="175">
        <v>46097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-8.52</v>
      </c>
    </row>
    <row r="915" spans="1:16" ht="19.5" customHeight="1">
      <c r="A915" s="171" t="s">
        <v>3128</v>
      </c>
      <c r="B915" s="175">
        <v>46099</v>
      </c>
      <c r="C915" s="171" t="s">
        <v>2119</v>
      </c>
      <c r="D915" s="171" t="s">
        <v>135</v>
      </c>
      <c r="E915" s="171" t="s">
        <v>45</v>
      </c>
      <c r="F915" s="171" t="s">
        <v>162</v>
      </c>
      <c r="G915" s="171" t="s">
        <v>163</v>
      </c>
      <c r="H915" s="176">
        <v>1</v>
      </c>
      <c r="I915" s="177">
        <v>0</v>
      </c>
      <c r="J915" s="175">
        <v>46097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-21.65</v>
      </c>
    </row>
    <row r="916" spans="1:16" ht="19.5" hidden="1" customHeight="1">
      <c r="A916" s="171" t="s">
        <v>3131</v>
      </c>
      <c r="B916" s="175">
        <v>46099</v>
      </c>
      <c r="C916" s="171" t="s">
        <v>110</v>
      </c>
      <c r="D916" s="171" t="s">
        <v>24</v>
      </c>
      <c r="E916" s="171" t="s">
        <v>39</v>
      </c>
      <c r="F916" s="171" t="s">
        <v>141</v>
      </c>
      <c r="G916" s="171" t="s">
        <v>112</v>
      </c>
      <c r="H916" s="176">
        <v>1</v>
      </c>
      <c r="I916" s="177">
        <v>0</v>
      </c>
      <c r="J916" s="175">
        <v>46097</v>
      </c>
      <c r="K916" s="171" t="s">
        <v>113</v>
      </c>
      <c r="L916" s="171" t="s">
        <v>114</v>
      </c>
      <c r="M916" s="178">
        <v>0</v>
      </c>
      <c r="N916" s="176"/>
      <c r="O916" s="176">
        <v>39</v>
      </c>
      <c r="P916" s="179">
        <v>-46.77</v>
      </c>
    </row>
    <row r="917" spans="1:16" ht="19.5" customHeight="1">
      <c r="A917" s="171" t="s">
        <v>3131</v>
      </c>
      <c r="B917" s="175">
        <v>46099</v>
      </c>
      <c r="C917" s="171" t="s">
        <v>2119</v>
      </c>
      <c r="D917" s="171" t="s">
        <v>116</v>
      </c>
      <c r="E917" s="171" t="s">
        <v>39</v>
      </c>
      <c r="F917" s="171" t="s">
        <v>141</v>
      </c>
      <c r="G917" s="171" t="s">
        <v>112</v>
      </c>
      <c r="H917" s="176">
        <v>1</v>
      </c>
      <c r="I917" s="177">
        <v>0</v>
      </c>
      <c r="J917" s="175">
        <v>46097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-9.48</v>
      </c>
    </row>
    <row r="918" spans="1:16" ht="19.5" hidden="1" customHeight="1">
      <c r="A918" s="171" t="s">
        <v>3131</v>
      </c>
      <c r="B918" s="175">
        <v>46099</v>
      </c>
      <c r="C918" s="171" t="s">
        <v>110</v>
      </c>
      <c r="D918" s="171" t="s">
        <v>117</v>
      </c>
      <c r="E918" s="171" t="s">
        <v>39</v>
      </c>
      <c r="F918" s="171" t="s">
        <v>141</v>
      </c>
      <c r="G918" s="171" t="s">
        <v>112</v>
      </c>
      <c r="H918" s="176">
        <v>1</v>
      </c>
      <c r="I918" s="177">
        <v>0</v>
      </c>
      <c r="J918" s="175">
        <v>46097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hidden="1" customHeight="1">
      <c r="A919" s="171" t="s">
        <v>3131</v>
      </c>
      <c r="B919" s="175">
        <v>46099</v>
      </c>
      <c r="C919" s="171" t="s">
        <v>110</v>
      </c>
      <c r="D919" s="171" t="s">
        <v>118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0</v>
      </c>
      <c r="J919" s="175">
        <v>46097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hidden="1" customHeight="1">
      <c r="A920" s="171" t="s">
        <v>3132</v>
      </c>
      <c r="B920" s="175">
        <v>46099</v>
      </c>
      <c r="C920" s="171" t="s">
        <v>110</v>
      </c>
      <c r="D920" s="171" t="s">
        <v>24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46096</v>
      </c>
      <c r="K920" s="171" t="s">
        <v>113</v>
      </c>
      <c r="L920" s="171" t="s">
        <v>114</v>
      </c>
      <c r="M920" s="178">
        <v>0</v>
      </c>
      <c r="N920" s="176"/>
      <c r="O920" s="176">
        <v>39</v>
      </c>
      <c r="P920" s="179">
        <v>-46.77</v>
      </c>
    </row>
    <row r="921" spans="1:16" ht="19.5" customHeight="1">
      <c r="A921" s="171" t="s">
        <v>3132</v>
      </c>
      <c r="B921" s="175">
        <v>46099</v>
      </c>
      <c r="C921" s="171" t="s">
        <v>2119</v>
      </c>
      <c r="D921" s="171" t="s">
        <v>116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46096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-6.27</v>
      </c>
    </row>
    <row r="922" spans="1:16" ht="19.5" hidden="1" customHeight="1">
      <c r="A922" s="171" t="s">
        <v>3132</v>
      </c>
      <c r="B922" s="175">
        <v>46099</v>
      </c>
      <c r="C922" s="171" t="s">
        <v>110</v>
      </c>
      <c r="D922" s="171" t="s">
        <v>117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46096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3132</v>
      </c>
      <c r="B923" s="175">
        <v>46099</v>
      </c>
      <c r="C923" s="171" t="s">
        <v>110</v>
      </c>
      <c r="D923" s="171" t="s">
        <v>118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46096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-46.77</v>
      </c>
    </row>
    <row r="924" spans="1:16" ht="19.5" customHeight="1">
      <c r="A924" s="171" t="s">
        <v>3132</v>
      </c>
      <c r="B924" s="175">
        <v>46099</v>
      </c>
      <c r="C924" s="171" t="s">
        <v>2119</v>
      </c>
      <c r="D924" s="171" t="s">
        <v>119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46096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-15</v>
      </c>
    </row>
    <row r="925" spans="1:16" ht="19.5" customHeight="1">
      <c r="A925" s="171" t="s">
        <v>3130</v>
      </c>
      <c r="B925" s="175">
        <v>46099</v>
      </c>
      <c r="C925" s="171" t="s">
        <v>2119</v>
      </c>
      <c r="D925" s="171" t="s">
        <v>135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46097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-22.44</v>
      </c>
    </row>
    <row r="926" spans="1:16" ht="19.5" customHeight="1">
      <c r="A926" s="171" t="s">
        <v>3133</v>
      </c>
      <c r="B926" s="175">
        <v>46099</v>
      </c>
      <c r="C926" s="171" t="s">
        <v>2119</v>
      </c>
      <c r="D926" s="171" t="s">
        <v>135</v>
      </c>
      <c r="E926" s="171" t="s">
        <v>45</v>
      </c>
      <c r="F926" s="171" t="s">
        <v>162</v>
      </c>
      <c r="G926" s="171" t="s">
        <v>163</v>
      </c>
      <c r="H926" s="176">
        <v>1</v>
      </c>
      <c r="I926" s="177">
        <v>0</v>
      </c>
      <c r="J926" s="175">
        <v>46099</v>
      </c>
      <c r="K926" s="171" t="s">
        <v>125</v>
      </c>
      <c r="L926" s="171" t="s">
        <v>125</v>
      </c>
      <c r="M926" s="178">
        <v>0</v>
      </c>
      <c r="N926" s="176"/>
      <c r="O926" s="176"/>
      <c r="P926" s="179">
        <v>-24.37</v>
      </c>
    </row>
    <row r="927" spans="1:16" ht="19.5" hidden="1" customHeight="1">
      <c r="A927" s="171" t="s">
        <v>2501</v>
      </c>
      <c r="B927" s="175">
        <v>46099</v>
      </c>
      <c r="C927" s="171" t="s">
        <v>110</v>
      </c>
      <c r="D927" s="171" t="s">
        <v>121</v>
      </c>
      <c r="E927" s="171" t="s">
        <v>69</v>
      </c>
      <c r="F927" s="171" t="s">
        <v>674</v>
      </c>
      <c r="G927" s="171" t="s">
        <v>177</v>
      </c>
      <c r="H927" s="176">
        <v>1</v>
      </c>
      <c r="I927" s="177">
        <v>0</v>
      </c>
      <c r="J927" s="175">
        <v>46084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2501</v>
      </c>
      <c r="B928" s="175">
        <v>46099</v>
      </c>
      <c r="C928" s="171" t="s">
        <v>110</v>
      </c>
      <c r="D928" s="171" t="s">
        <v>118</v>
      </c>
      <c r="E928" s="171" t="s">
        <v>69</v>
      </c>
      <c r="F928" s="171" t="s">
        <v>674</v>
      </c>
      <c r="G928" s="171" t="s">
        <v>177</v>
      </c>
      <c r="H928" s="176">
        <v>1</v>
      </c>
      <c r="I928" s="177">
        <v>0</v>
      </c>
      <c r="J928" s="175">
        <v>46084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2501</v>
      </c>
      <c r="B929" s="175">
        <v>46099</v>
      </c>
      <c r="C929" s="171" t="s">
        <v>2119</v>
      </c>
      <c r="D929" s="171" t="s">
        <v>119</v>
      </c>
      <c r="E929" s="171" t="s">
        <v>69</v>
      </c>
      <c r="F929" s="171" t="s">
        <v>674</v>
      </c>
      <c r="G929" s="171" t="s">
        <v>177</v>
      </c>
      <c r="H929" s="176">
        <v>1</v>
      </c>
      <c r="I929" s="177">
        <v>0</v>
      </c>
      <c r="J929" s="175">
        <v>46084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3134</v>
      </c>
      <c r="B930" s="175">
        <v>46099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2750</v>
      </c>
      <c r="J930" s="175">
        <v>46092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-151.81</v>
      </c>
    </row>
    <row r="931" spans="1:16" ht="19.5" hidden="1" customHeight="1">
      <c r="A931" s="171" t="s">
        <v>3134</v>
      </c>
      <c r="B931" s="175">
        <v>46099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2750</v>
      </c>
      <c r="J931" s="175">
        <v>46092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1060</v>
      </c>
    </row>
    <row r="932" spans="1:16" ht="19.5" hidden="1" customHeight="1">
      <c r="A932" s="171" t="s">
        <v>3134</v>
      </c>
      <c r="B932" s="175">
        <v>46099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2750</v>
      </c>
      <c r="J932" s="175">
        <v>46092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10.6</v>
      </c>
    </row>
    <row r="933" spans="1:16" ht="19.5" hidden="1" customHeight="1">
      <c r="A933" s="171" t="s">
        <v>3134</v>
      </c>
      <c r="B933" s="175">
        <v>46099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2750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1679.4</v>
      </c>
    </row>
    <row r="934" spans="1:16" ht="19.5" hidden="1" customHeight="1">
      <c r="A934" s="171" t="s">
        <v>3134</v>
      </c>
      <c r="B934" s="175">
        <v>46099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2750</v>
      </c>
      <c r="J934" s="175">
        <v>46092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-1182.5</v>
      </c>
    </row>
    <row r="935" spans="1:16" ht="19.5" customHeight="1">
      <c r="A935" s="171" t="s">
        <v>3134</v>
      </c>
      <c r="B935" s="175">
        <v>46099</v>
      </c>
      <c r="C935" s="171" t="s">
        <v>2119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2750</v>
      </c>
      <c r="J935" s="175">
        <v>46092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-6.17</v>
      </c>
    </row>
    <row r="936" spans="1:16" ht="19.5" hidden="1" customHeight="1">
      <c r="A936" s="171" t="s">
        <v>3057</v>
      </c>
      <c r="B936" s="175">
        <v>46099</v>
      </c>
      <c r="C936" s="171" t="s">
        <v>110</v>
      </c>
      <c r="D936" s="171" t="s">
        <v>24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46095</v>
      </c>
      <c r="K936" s="171" t="s">
        <v>113</v>
      </c>
      <c r="L936" s="171" t="s">
        <v>114</v>
      </c>
      <c r="M936" s="178">
        <v>0</v>
      </c>
      <c r="N936" s="176"/>
      <c r="O936" s="176">
        <v>40</v>
      </c>
      <c r="P936" s="179">
        <v>-46.77</v>
      </c>
    </row>
    <row r="937" spans="1:16" ht="19.5" customHeight="1">
      <c r="A937" s="171" t="s">
        <v>3057</v>
      </c>
      <c r="B937" s="175">
        <v>46099</v>
      </c>
      <c r="C937" s="171" t="s">
        <v>2119</v>
      </c>
      <c r="D937" s="171" t="s">
        <v>116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46095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-16.809999999999999</v>
      </c>
    </row>
    <row r="938" spans="1:16" ht="19.5" hidden="1" customHeight="1">
      <c r="A938" s="171" t="s">
        <v>3057</v>
      </c>
      <c r="B938" s="175">
        <v>46099</v>
      </c>
      <c r="C938" s="171" t="s">
        <v>110</v>
      </c>
      <c r="D938" s="171" t="s">
        <v>117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46095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0</v>
      </c>
    </row>
    <row r="939" spans="1:16" ht="19.5" hidden="1" customHeight="1">
      <c r="A939" s="171" t="s">
        <v>3057</v>
      </c>
      <c r="B939" s="175">
        <v>46099</v>
      </c>
      <c r="C939" s="171" t="s">
        <v>110</v>
      </c>
      <c r="D939" s="171" t="s">
        <v>118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46095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-46.77</v>
      </c>
    </row>
    <row r="940" spans="1:16" ht="19.5" customHeight="1">
      <c r="A940" s="171" t="s">
        <v>3057</v>
      </c>
      <c r="B940" s="175">
        <v>46099</v>
      </c>
      <c r="C940" s="171" t="s">
        <v>2119</v>
      </c>
      <c r="D940" s="171" t="s">
        <v>119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46095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-15</v>
      </c>
    </row>
    <row r="941" spans="1:16" ht="19.5" hidden="1" customHeight="1">
      <c r="A941" s="171" t="s">
        <v>3058</v>
      </c>
      <c r="B941" s="175">
        <v>46099</v>
      </c>
      <c r="C941" s="171" t="s">
        <v>308</v>
      </c>
      <c r="D941" s="171" t="s">
        <v>419</v>
      </c>
      <c r="E941" s="171" t="s">
        <v>61</v>
      </c>
      <c r="F941" s="171" t="s">
        <v>776</v>
      </c>
      <c r="G941" s="171" t="s">
        <v>177</v>
      </c>
      <c r="H941" s="176">
        <v>1</v>
      </c>
      <c r="I941" s="177">
        <v>-4000</v>
      </c>
      <c r="J941" s="175">
        <v>46095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-1394.29</v>
      </c>
    </row>
    <row r="942" spans="1:16" ht="19.5" hidden="1" customHeight="1">
      <c r="A942" s="171" t="s">
        <v>3058</v>
      </c>
      <c r="B942" s="175">
        <v>46099</v>
      </c>
      <c r="C942" s="171" t="s">
        <v>308</v>
      </c>
      <c r="D942" s="171" t="s">
        <v>129</v>
      </c>
      <c r="E942" s="171" t="s">
        <v>61</v>
      </c>
      <c r="F942" s="171" t="s">
        <v>776</v>
      </c>
      <c r="G942" s="171" t="s">
        <v>177</v>
      </c>
      <c r="H942" s="176">
        <v>1</v>
      </c>
      <c r="I942" s="177">
        <v>-4000</v>
      </c>
      <c r="J942" s="175">
        <v>46095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-13.94</v>
      </c>
    </row>
    <row r="943" spans="1:16" ht="19.5" hidden="1" customHeight="1">
      <c r="A943" s="171" t="s">
        <v>3058</v>
      </c>
      <c r="B943" s="175">
        <v>46099</v>
      </c>
      <c r="C943" s="171" t="s">
        <v>308</v>
      </c>
      <c r="D943" s="171" t="s">
        <v>130</v>
      </c>
      <c r="E943" s="171" t="s">
        <v>61</v>
      </c>
      <c r="F943" s="171" t="s">
        <v>776</v>
      </c>
      <c r="G943" s="171" t="s">
        <v>177</v>
      </c>
      <c r="H943" s="176">
        <v>1</v>
      </c>
      <c r="I943" s="177">
        <v>-4000</v>
      </c>
      <c r="J943" s="175">
        <v>46095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-2591.77</v>
      </c>
    </row>
    <row r="944" spans="1:16" ht="19.5" hidden="1" customHeight="1">
      <c r="A944" s="171" t="s">
        <v>3058</v>
      </c>
      <c r="B944" s="175">
        <v>46099</v>
      </c>
      <c r="C944" s="171" t="s">
        <v>131</v>
      </c>
      <c r="D944" s="171" t="s">
        <v>420</v>
      </c>
      <c r="E944" s="171" t="s">
        <v>61</v>
      </c>
      <c r="F944" s="171" t="s">
        <v>776</v>
      </c>
      <c r="G944" s="171" t="s">
        <v>177</v>
      </c>
      <c r="H944" s="176">
        <v>1</v>
      </c>
      <c r="I944" s="177">
        <v>-4000</v>
      </c>
      <c r="J944" s="175">
        <v>46095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1720</v>
      </c>
    </row>
    <row r="945" spans="1:16" ht="19.5" hidden="1" customHeight="1">
      <c r="A945" s="171" t="s">
        <v>3135</v>
      </c>
      <c r="B945" s="175">
        <v>46099</v>
      </c>
      <c r="C945" s="171" t="s">
        <v>110</v>
      </c>
      <c r="D945" s="171" t="s">
        <v>24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2750</v>
      </c>
      <c r="J945" s="175">
        <v>46096</v>
      </c>
      <c r="K945" s="171" t="s">
        <v>113</v>
      </c>
      <c r="L945" s="171" t="s">
        <v>114</v>
      </c>
      <c r="M945" s="178">
        <v>0.43</v>
      </c>
      <c r="N945" s="176"/>
      <c r="O945" s="176">
        <v>39</v>
      </c>
      <c r="P945" s="179">
        <v>-135.22</v>
      </c>
    </row>
    <row r="946" spans="1:16" ht="19.5" hidden="1" customHeight="1">
      <c r="A946" s="171" t="s">
        <v>3135</v>
      </c>
      <c r="B946" s="175">
        <v>46099</v>
      </c>
      <c r="C946" s="171" t="s">
        <v>127</v>
      </c>
      <c r="D946" s="171" t="s">
        <v>128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2750</v>
      </c>
      <c r="J946" s="175">
        <v>46096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503.95</v>
      </c>
    </row>
    <row r="947" spans="1:16" ht="19.5" hidden="1" customHeight="1">
      <c r="A947" s="171" t="s">
        <v>3135</v>
      </c>
      <c r="B947" s="175">
        <v>46099</v>
      </c>
      <c r="C947" s="171" t="s">
        <v>127</v>
      </c>
      <c r="D947" s="171" t="s">
        <v>129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2750</v>
      </c>
      <c r="J947" s="175">
        <v>46096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5.04</v>
      </c>
    </row>
    <row r="948" spans="1:16" ht="19.5" hidden="1" customHeight="1">
      <c r="A948" s="171" t="s">
        <v>3135</v>
      </c>
      <c r="B948" s="175">
        <v>46099</v>
      </c>
      <c r="C948" s="171" t="s">
        <v>127</v>
      </c>
      <c r="D948" s="171" t="s">
        <v>130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2750</v>
      </c>
      <c r="J948" s="175">
        <v>46096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2241.0100000000002</v>
      </c>
    </row>
    <row r="949" spans="1:16" ht="19.5" hidden="1" customHeight="1">
      <c r="A949" s="171" t="s">
        <v>3135</v>
      </c>
      <c r="B949" s="175">
        <v>46099</v>
      </c>
      <c r="C949" s="171" t="s">
        <v>131</v>
      </c>
      <c r="D949" s="171" t="s">
        <v>132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2750</v>
      </c>
      <c r="J949" s="175">
        <v>46096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-1182.5</v>
      </c>
    </row>
    <row r="950" spans="1:16" ht="19.5" customHeight="1">
      <c r="A950" s="171" t="s">
        <v>3135</v>
      </c>
      <c r="B950" s="175">
        <v>46099</v>
      </c>
      <c r="C950" s="171" t="s">
        <v>2119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2750</v>
      </c>
      <c r="J950" s="175">
        <v>46096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-12.76</v>
      </c>
    </row>
    <row r="951" spans="1:16" ht="19.5" hidden="1" customHeight="1">
      <c r="A951" s="171" t="s">
        <v>2788</v>
      </c>
      <c r="B951" s="175">
        <v>46099</v>
      </c>
      <c r="C951" s="171" t="s">
        <v>2119</v>
      </c>
      <c r="D951" s="171" t="s">
        <v>135</v>
      </c>
      <c r="E951" s="171" t="s">
        <v>61</v>
      </c>
      <c r="F951" s="171" t="s">
        <v>776</v>
      </c>
      <c r="G951" s="171" t="s">
        <v>177</v>
      </c>
      <c r="H951" s="176">
        <v>1</v>
      </c>
      <c r="I951" s="177">
        <v>0</v>
      </c>
      <c r="J951" s="175">
        <v>46095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26.49</v>
      </c>
    </row>
    <row r="952" spans="1:16" ht="19.5" hidden="1" customHeight="1">
      <c r="A952" s="171" t="s">
        <v>3136</v>
      </c>
      <c r="B952" s="175">
        <v>46099</v>
      </c>
      <c r="C952" s="171" t="s">
        <v>110</v>
      </c>
      <c r="D952" s="171" t="s">
        <v>24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46095</v>
      </c>
      <c r="K952" s="171" t="s">
        <v>113</v>
      </c>
      <c r="L952" s="171" t="s">
        <v>114</v>
      </c>
      <c r="M952" s="178">
        <v>0</v>
      </c>
      <c r="N952" s="176"/>
      <c r="O952" s="176">
        <v>40</v>
      </c>
      <c r="P952" s="179">
        <v>-46.77</v>
      </c>
    </row>
    <row r="953" spans="1:16" ht="19.5" customHeight="1">
      <c r="A953" s="171" t="s">
        <v>3136</v>
      </c>
      <c r="B953" s="175">
        <v>46099</v>
      </c>
      <c r="C953" s="171" t="s">
        <v>2119</v>
      </c>
      <c r="D953" s="171" t="s">
        <v>116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46095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-8.77</v>
      </c>
    </row>
    <row r="954" spans="1:16" ht="19.5" hidden="1" customHeight="1">
      <c r="A954" s="171" t="s">
        <v>3136</v>
      </c>
      <c r="B954" s="175">
        <v>46099</v>
      </c>
      <c r="C954" s="171" t="s">
        <v>110</v>
      </c>
      <c r="D954" s="171" t="s">
        <v>117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0</v>
      </c>
      <c r="J954" s="175">
        <v>46095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3136</v>
      </c>
      <c r="B955" s="175">
        <v>46099</v>
      </c>
      <c r="C955" s="171" t="s">
        <v>110</v>
      </c>
      <c r="D955" s="171" t="s">
        <v>118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0</v>
      </c>
      <c r="J955" s="175">
        <v>46095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customHeight="1">
      <c r="A956" s="171" t="s">
        <v>3136</v>
      </c>
      <c r="B956" s="175">
        <v>46099</v>
      </c>
      <c r="C956" s="171" t="s">
        <v>2119</v>
      </c>
      <c r="D956" s="171" t="s">
        <v>119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46095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3137</v>
      </c>
      <c r="B957" s="175">
        <v>46099</v>
      </c>
      <c r="C957" s="171" t="s">
        <v>110</v>
      </c>
      <c r="D957" s="171" t="s">
        <v>24</v>
      </c>
      <c r="E957" s="171" t="s">
        <v>45</v>
      </c>
      <c r="F957" s="171" t="s">
        <v>162</v>
      </c>
      <c r="G957" s="171" t="s">
        <v>163</v>
      </c>
      <c r="H957" s="176">
        <v>1</v>
      </c>
      <c r="I957" s="177">
        <v>0</v>
      </c>
      <c r="J957" s="175">
        <v>46085</v>
      </c>
      <c r="K957" s="171" t="s">
        <v>113</v>
      </c>
      <c r="L957" s="171" t="s">
        <v>114</v>
      </c>
      <c r="M957" s="178">
        <v>0</v>
      </c>
      <c r="N957" s="176"/>
      <c r="O957" s="176">
        <v>42</v>
      </c>
      <c r="P957" s="179">
        <v>-46.77</v>
      </c>
    </row>
    <row r="958" spans="1:16" ht="19.5" customHeight="1">
      <c r="A958" s="171" t="s">
        <v>3137</v>
      </c>
      <c r="B958" s="175">
        <v>46099</v>
      </c>
      <c r="C958" s="171" t="s">
        <v>2119</v>
      </c>
      <c r="D958" s="171" t="s">
        <v>116</v>
      </c>
      <c r="E958" s="171" t="s">
        <v>45</v>
      </c>
      <c r="F958" s="171" t="s">
        <v>162</v>
      </c>
      <c r="G958" s="171" t="s">
        <v>163</v>
      </c>
      <c r="H958" s="176">
        <v>1</v>
      </c>
      <c r="I958" s="177">
        <v>0</v>
      </c>
      <c r="J958" s="175">
        <v>46085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-11.75</v>
      </c>
    </row>
    <row r="959" spans="1:16" ht="19.5" hidden="1" customHeight="1">
      <c r="A959" s="171" t="s">
        <v>3137</v>
      </c>
      <c r="B959" s="175">
        <v>46099</v>
      </c>
      <c r="C959" s="171" t="s">
        <v>110</v>
      </c>
      <c r="D959" s="171" t="s">
        <v>117</v>
      </c>
      <c r="E959" s="171" t="s">
        <v>45</v>
      </c>
      <c r="F959" s="171" t="s">
        <v>162</v>
      </c>
      <c r="G959" s="171" t="s">
        <v>163</v>
      </c>
      <c r="H959" s="176">
        <v>1</v>
      </c>
      <c r="I959" s="177">
        <v>0</v>
      </c>
      <c r="J959" s="175">
        <v>46085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hidden="1" customHeight="1">
      <c r="A960" s="171" t="s">
        <v>3137</v>
      </c>
      <c r="B960" s="175">
        <v>46099</v>
      </c>
      <c r="C960" s="171" t="s">
        <v>110</v>
      </c>
      <c r="D960" s="171" t="s">
        <v>118</v>
      </c>
      <c r="E960" s="171" t="s">
        <v>45</v>
      </c>
      <c r="F960" s="171" t="s">
        <v>162</v>
      </c>
      <c r="G960" s="171" t="s">
        <v>163</v>
      </c>
      <c r="H960" s="176">
        <v>1</v>
      </c>
      <c r="I960" s="177">
        <v>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-46.77</v>
      </c>
    </row>
    <row r="961" spans="1:16" ht="19.5" customHeight="1">
      <c r="A961" s="171" t="s">
        <v>3137</v>
      </c>
      <c r="B961" s="175">
        <v>46099</v>
      </c>
      <c r="C961" s="171" t="s">
        <v>2119</v>
      </c>
      <c r="D961" s="171" t="s">
        <v>119</v>
      </c>
      <c r="E961" s="171" t="s">
        <v>45</v>
      </c>
      <c r="F961" s="171" t="s">
        <v>162</v>
      </c>
      <c r="G961" s="171" t="s">
        <v>163</v>
      </c>
      <c r="H961" s="176">
        <v>1</v>
      </c>
      <c r="I961" s="177">
        <v>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hidden="1" customHeight="1">
      <c r="A962" s="171" t="s">
        <v>3138</v>
      </c>
      <c r="B962" s="175">
        <v>46099</v>
      </c>
      <c r="C962" s="171" t="s">
        <v>110</v>
      </c>
      <c r="D962" s="171" t="s">
        <v>24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46096</v>
      </c>
      <c r="K962" s="171" t="s">
        <v>113</v>
      </c>
      <c r="L962" s="171" t="s">
        <v>114</v>
      </c>
      <c r="M962" s="178">
        <v>0</v>
      </c>
      <c r="N962" s="176"/>
      <c r="O962" s="176">
        <v>39</v>
      </c>
      <c r="P962" s="179">
        <v>-46.77</v>
      </c>
    </row>
    <row r="963" spans="1:16" ht="19.5" customHeight="1">
      <c r="A963" s="171" t="s">
        <v>3138</v>
      </c>
      <c r="B963" s="175">
        <v>46099</v>
      </c>
      <c r="C963" s="171" t="s">
        <v>2119</v>
      </c>
      <c r="D963" s="171" t="s">
        <v>116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46096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-7.69</v>
      </c>
    </row>
    <row r="964" spans="1:16" ht="19.5" hidden="1" customHeight="1">
      <c r="A964" s="171" t="s">
        <v>3139</v>
      </c>
      <c r="B964" s="175">
        <v>46099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2750</v>
      </c>
      <c r="J964" s="175">
        <v>46097</v>
      </c>
      <c r="K964" s="171" t="s">
        <v>113</v>
      </c>
      <c r="L964" s="171" t="s">
        <v>114</v>
      </c>
      <c r="M964" s="178">
        <v>0.43</v>
      </c>
      <c r="N964" s="176"/>
      <c r="O964" s="176">
        <v>39</v>
      </c>
      <c r="P964" s="179">
        <v>-135.22</v>
      </c>
    </row>
    <row r="965" spans="1:16" ht="19.5" hidden="1" customHeight="1">
      <c r="A965" s="171" t="s">
        <v>3139</v>
      </c>
      <c r="B965" s="175">
        <v>46099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46097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1142.72</v>
      </c>
    </row>
    <row r="966" spans="1:16" ht="19.5" hidden="1" customHeight="1">
      <c r="A966" s="171" t="s">
        <v>3139</v>
      </c>
      <c r="B966" s="175">
        <v>46099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46097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11.43</v>
      </c>
    </row>
    <row r="967" spans="1:16" ht="19.5" hidden="1" customHeight="1">
      <c r="A967" s="171" t="s">
        <v>3139</v>
      </c>
      <c r="B967" s="175">
        <v>46099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46097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1595.85</v>
      </c>
    </row>
    <row r="968" spans="1:16" ht="19.5" hidden="1" customHeight="1">
      <c r="A968" s="171" t="s">
        <v>3139</v>
      </c>
      <c r="B968" s="175">
        <v>46099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46097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-1182.5</v>
      </c>
    </row>
    <row r="969" spans="1:16" ht="19.5" customHeight="1">
      <c r="A969" s="171" t="s">
        <v>3139</v>
      </c>
      <c r="B969" s="175">
        <v>46099</v>
      </c>
      <c r="C969" s="171" t="s">
        <v>2119</v>
      </c>
      <c r="D969" s="171" t="s">
        <v>116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46097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-6.63</v>
      </c>
    </row>
    <row r="970" spans="1:16" ht="19.5" hidden="1" customHeight="1">
      <c r="A970" s="171" t="s">
        <v>3138</v>
      </c>
      <c r="B970" s="175">
        <v>46099</v>
      </c>
      <c r="C970" s="171" t="s">
        <v>110</v>
      </c>
      <c r="D970" s="171" t="s">
        <v>117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46096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3138</v>
      </c>
      <c r="B971" s="175">
        <v>46099</v>
      </c>
      <c r="C971" s="171" t="s">
        <v>110</v>
      </c>
      <c r="D971" s="171" t="s">
        <v>118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0</v>
      </c>
      <c r="J971" s="175">
        <v>46096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-46.77</v>
      </c>
    </row>
    <row r="972" spans="1:16" ht="19.5" customHeight="1">
      <c r="A972" s="171" t="s">
        <v>3138</v>
      </c>
      <c r="B972" s="175">
        <v>46099</v>
      </c>
      <c r="C972" s="171" t="s">
        <v>2119</v>
      </c>
      <c r="D972" s="171" t="s">
        <v>119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46096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customHeight="1">
      <c r="A973" s="171" t="s">
        <v>3139</v>
      </c>
      <c r="B973" s="175">
        <v>46099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46097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-21.71</v>
      </c>
    </row>
    <row r="974" spans="1:16" ht="19.5" customHeight="1">
      <c r="A974" s="171" t="s">
        <v>2726</v>
      </c>
      <c r="B974" s="175">
        <v>46099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46094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18.8</v>
      </c>
    </row>
    <row r="975" spans="1:16" ht="19.5" hidden="1" customHeight="1">
      <c r="A975" s="171" t="s">
        <v>3140</v>
      </c>
      <c r="B975" s="175">
        <v>46099</v>
      </c>
      <c r="C975" s="171" t="s">
        <v>110</v>
      </c>
      <c r="D975" s="171" t="s">
        <v>24</v>
      </c>
      <c r="E975" s="171" t="s">
        <v>41</v>
      </c>
      <c r="F975" s="171" t="s">
        <v>138</v>
      </c>
      <c r="G975" s="171" t="s">
        <v>112</v>
      </c>
      <c r="H975" s="176">
        <v>1</v>
      </c>
      <c r="I975" s="177">
        <v>0</v>
      </c>
      <c r="J975" s="175">
        <v>46083</v>
      </c>
      <c r="K975" s="171" t="s">
        <v>113</v>
      </c>
      <c r="L975" s="171" t="s">
        <v>114</v>
      </c>
      <c r="M975" s="178">
        <v>0</v>
      </c>
      <c r="N975" s="176"/>
      <c r="O975" s="176">
        <v>43</v>
      </c>
      <c r="P975" s="179">
        <v>-46.77</v>
      </c>
    </row>
    <row r="976" spans="1:16" ht="19.5" hidden="1" customHeight="1">
      <c r="A976" s="171" t="s">
        <v>3140</v>
      </c>
      <c r="B976" s="175">
        <v>46099</v>
      </c>
      <c r="C976" s="171" t="s">
        <v>110</v>
      </c>
      <c r="D976" s="171" t="s">
        <v>117</v>
      </c>
      <c r="E976" s="171" t="s">
        <v>41</v>
      </c>
      <c r="F976" s="171" t="s">
        <v>138</v>
      </c>
      <c r="G976" s="171" t="s">
        <v>112</v>
      </c>
      <c r="H976" s="176">
        <v>1</v>
      </c>
      <c r="I976" s="177">
        <v>0</v>
      </c>
      <c r="J976" s="175">
        <v>46083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0</v>
      </c>
    </row>
    <row r="977" spans="1:16" ht="19.5" hidden="1" customHeight="1">
      <c r="A977" s="171" t="s">
        <v>3140</v>
      </c>
      <c r="B977" s="175">
        <v>46099</v>
      </c>
      <c r="C977" s="171" t="s">
        <v>110</v>
      </c>
      <c r="D977" s="171" t="s">
        <v>118</v>
      </c>
      <c r="E977" s="171" t="s">
        <v>41</v>
      </c>
      <c r="F977" s="171" t="s">
        <v>138</v>
      </c>
      <c r="G977" s="171" t="s">
        <v>112</v>
      </c>
      <c r="H977" s="176">
        <v>1</v>
      </c>
      <c r="I977" s="177">
        <v>0</v>
      </c>
      <c r="J977" s="175">
        <v>46083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-46.77</v>
      </c>
    </row>
    <row r="978" spans="1:16" ht="19.5" hidden="1" customHeight="1">
      <c r="A978" s="171" t="s">
        <v>3141</v>
      </c>
      <c r="B978" s="175">
        <v>46099</v>
      </c>
      <c r="C978" s="171" t="s">
        <v>110</v>
      </c>
      <c r="D978" s="171" t="s">
        <v>24</v>
      </c>
      <c r="E978" s="171" t="s">
        <v>78</v>
      </c>
      <c r="F978" s="171" t="s">
        <v>176</v>
      </c>
      <c r="G978" s="171" t="s">
        <v>177</v>
      </c>
      <c r="H978" s="176">
        <v>1</v>
      </c>
      <c r="I978" s="177">
        <v>0</v>
      </c>
      <c r="J978" s="175">
        <v>46094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-56.94</v>
      </c>
    </row>
    <row r="979" spans="1:16" ht="19.5" hidden="1" customHeight="1">
      <c r="A979" s="171" t="s">
        <v>3141</v>
      </c>
      <c r="B979" s="175">
        <v>46099</v>
      </c>
      <c r="C979" s="171" t="s">
        <v>2119</v>
      </c>
      <c r="D979" s="171" t="s">
        <v>116</v>
      </c>
      <c r="E979" s="171" t="s">
        <v>78</v>
      </c>
      <c r="F979" s="171" t="s">
        <v>176</v>
      </c>
      <c r="G979" s="171" t="s">
        <v>177</v>
      </c>
      <c r="H979" s="176">
        <v>1</v>
      </c>
      <c r="I979" s="177">
        <v>0</v>
      </c>
      <c r="J979" s="175">
        <v>46094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-14.82</v>
      </c>
    </row>
    <row r="980" spans="1:16" ht="19.5" hidden="1" customHeight="1">
      <c r="A980" s="171" t="s">
        <v>3141</v>
      </c>
      <c r="B980" s="175">
        <v>46099</v>
      </c>
      <c r="C980" s="171" t="s">
        <v>110</v>
      </c>
      <c r="D980" s="171" t="s">
        <v>117</v>
      </c>
      <c r="E980" s="171" t="s">
        <v>78</v>
      </c>
      <c r="F980" s="171" t="s">
        <v>176</v>
      </c>
      <c r="G980" s="171" t="s">
        <v>177</v>
      </c>
      <c r="H980" s="176">
        <v>1</v>
      </c>
      <c r="I980" s="177">
        <v>0</v>
      </c>
      <c r="J980" s="175">
        <v>46094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0</v>
      </c>
    </row>
    <row r="981" spans="1:16" ht="19.5" hidden="1" customHeight="1">
      <c r="A981" s="171" t="s">
        <v>3141</v>
      </c>
      <c r="B981" s="175">
        <v>46099</v>
      </c>
      <c r="C981" s="171" t="s">
        <v>110</v>
      </c>
      <c r="D981" s="171" t="s">
        <v>118</v>
      </c>
      <c r="E981" s="171" t="s">
        <v>78</v>
      </c>
      <c r="F981" s="171" t="s">
        <v>176</v>
      </c>
      <c r="G981" s="171" t="s">
        <v>177</v>
      </c>
      <c r="H981" s="176">
        <v>1</v>
      </c>
      <c r="I981" s="177">
        <v>0</v>
      </c>
      <c r="J981" s="175">
        <v>46094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-56.94</v>
      </c>
    </row>
    <row r="982" spans="1:16" ht="19.5" hidden="1" customHeight="1">
      <c r="A982" s="171" t="s">
        <v>3142</v>
      </c>
      <c r="B982" s="175">
        <v>46099</v>
      </c>
      <c r="C982" s="171" t="s">
        <v>110</v>
      </c>
      <c r="D982" s="171" t="s">
        <v>24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46092</v>
      </c>
      <c r="K982" s="171" t="s">
        <v>113</v>
      </c>
      <c r="L982" s="171" t="s">
        <v>114</v>
      </c>
      <c r="M982" s="178">
        <v>0</v>
      </c>
      <c r="N982" s="176"/>
      <c r="O982" s="176">
        <v>42</v>
      </c>
      <c r="P982" s="179">
        <v>-46.77</v>
      </c>
    </row>
    <row r="983" spans="1:16" ht="19.5" customHeight="1">
      <c r="A983" s="171" t="s">
        <v>3142</v>
      </c>
      <c r="B983" s="175">
        <v>46099</v>
      </c>
      <c r="C983" s="171" t="s">
        <v>2119</v>
      </c>
      <c r="D983" s="171" t="s">
        <v>116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46092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-10.029999999999999</v>
      </c>
    </row>
    <row r="984" spans="1:16" ht="19.5" hidden="1" customHeight="1">
      <c r="A984" s="171" t="s">
        <v>3142</v>
      </c>
      <c r="B984" s="175">
        <v>46099</v>
      </c>
      <c r="C984" s="171" t="s">
        <v>110</v>
      </c>
      <c r="D984" s="171" t="s">
        <v>117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46092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0</v>
      </c>
    </row>
    <row r="985" spans="1:16" ht="19.5" hidden="1" customHeight="1">
      <c r="A985" s="171" t="s">
        <v>3142</v>
      </c>
      <c r="B985" s="175">
        <v>46099</v>
      </c>
      <c r="C985" s="171" t="s">
        <v>110</v>
      </c>
      <c r="D985" s="171" t="s">
        <v>118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46092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-46.77</v>
      </c>
    </row>
    <row r="986" spans="1:16" ht="19.5" customHeight="1">
      <c r="A986" s="171" t="s">
        <v>3142</v>
      </c>
      <c r="B986" s="175">
        <v>46099</v>
      </c>
      <c r="C986" s="171" t="s">
        <v>2119</v>
      </c>
      <c r="D986" s="171" t="s">
        <v>119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46092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-15</v>
      </c>
    </row>
    <row r="987" spans="1:16" ht="19.5" hidden="1" customHeight="1">
      <c r="A987" s="171" t="s">
        <v>3143</v>
      </c>
      <c r="B987" s="175">
        <v>46099</v>
      </c>
      <c r="C987" s="171" t="s">
        <v>110</v>
      </c>
      <c r="D987" s="171" t="s">
        <v>24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46097</v>
      </c>
      <c r="K987" s="171" t="s">
        <v>113</v>
      </c>
      <c r="L987" s="171" t="s">
        <v>114</v>
      </c>
      <c r="M987" s="178">
        <v>0.43</v>
      </c>
      <c r="N987" s="176"/>
      <c r="O987" s="176">
        <v>39</v>
      </c>
      <c r="P987" s="179">
        <v>-135.22</v>
      </c>
    </row>
    <row r="988" spans="1:16" ht="19.5" hidden="1" customHeight="1">
      <c r="A988" s="171" t="s">
        <v>3143</v>
      </c>
      <c r="B988" s="175">
        <v>46099</v>
      </c>
      <c r="C988" s="171" t="s">
        <v>127</v>
      </c>
      <c r="D988" s="171" t="s">
        <v>128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46097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1221.9000000000001</v>
      </c>
    </row>
    <row r="989" spans="1:16" ht="19.5" hidden="1" customHeight="1">
      <c r="A989" s="171" t="s">
        <v>3143</v>
      </c>
      <c r="B989" s="175">
        <v>46099</v>
      </c>
      <c r="C989" s="171" t="s">
        <v>127</v>
      </c>
      <c r="D989" s="171" t="s">
        <v>129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46097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12.22</v>
      </c>
    </row>
    <row r="990" spans="1:16" ht="19.5" hidden="1" customHeight="1">
      <c r="A990" s="171" t="s">
        <v>3143</v>
      </c>
      <c r="B990" s="175">
        <v>46099</v>
      </c>
      <c r="C990" s="171" t="s">
        <v>127</v>
      </c>
      <c r="D990" s="171" t="s">
        <v>130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46097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1515.88</v>
      </c>
    </row>
    <row r="991" spans="1:16" ht="19.5" hidden="1" customHeight="1">
      <c r="A991" s="171" t="s">
        <v>3143</v>
      </c>
      <c r="B991" s="175">
        <v>46099</v>
      </c>
      <c r="C991" s="171" t="s">
        <v>131</v>
      </c>
      <c r="D991" s="171" t="s">
        <v>132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2750</v>
      </c>
      <c r="J991" s="175">
        <v>46097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-1182.5</v>
      </c>
    </row>
    <row r="992" spans="1:16" ht="19.5" customHeight="1">
      <c r="A992" s="171" t="s">
        <v>3143</v>
      </c>
      <c r="B992" s="175">
        <v>46099</v>
      </c>
      <c r="C992" s="171" t="s">
        <v>2119</v>
      </c>
      <c r="D992" s="171" t="s">
        <v>116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2750</v>
      </c>
      <c r="J992" s="175">
        <v>46097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-5.95</v>
      </c>
    </row>
    <row r="993" spans="1:16" ht="19.5" hidden="1" customHeight="1">
      <c r="A993" s="171" t="s">
        <v>3144</v>
      </c>
      <c r="B993" s="175">
        <v>46099</v>
      </c>
      <c r="C993" s="171" t="s">
        <v>110</v>
      </c>
      <c r="D993" s="171" t="s">
        <v>24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2750</v>
      </c>
      <c r="J993" s="175">
        <v>46095</v>
      </c>
      <c r="K993" s="171" t="s">
        <v>113</v>
      </c>
      <c r="L993" s="171" t="s">
        <v>114</v>
      </c>
      <c r="M993" s="178">
        <v>0.43</v>
      </c>
      <c r="N993" s="176"/>
      <c r="O993" s="176">
        <v>40</v>
      </c>
      <c r="P993" s="179">
        <v>-140.75</v>
      </c>
    </row>
    <row r="994" spans="1:16" ht="19.5" hidden="1" customHeight="1">
      <c r="A994" s="171" t="s">
        <v>3144</v>
      </c>
      <c r="B994" s="175">
        <v>46099</v>
      </c>
      <c r="C994" s="171" t="s">
        <v>127</v>
      </c>
      <c r="D994" s="171" t="s">
        <v>128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2750</v>
      </c>
      <c r="J994" s="175">
        <v>46095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1200.95</v>
      </c>
    </row>
    <row r="995" spans="1:16" ht="19.5" hidden="1" customHeight="1">
      <c r="A995" s="171" t="s">
        <v>3144</v>
      </c>
      <c r="B995" s="175">
        <v>46099</v>
      </c>
      <c r="C995" s="171" t="s">
        <v>127</v>
      </c>
      <c r="D995" s="171" t="s">
        <v>129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2750</v>
      </c>
      <c r="J995" s="175">
        <v>46095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12.01</v>
      </c>
    </row>
    <row r="996" spans="1:16" ht="19.5" hidden="1" customHeight="1">
      <c r="A996" s="171" t="s">
        <v>3144</v>
      </c>
      <c r="B996" s="175">
        <v>46099</v>
      </c>
      <c r="C996" s="171" t="s">
        <v>127</v>
      </c>
      <c r="D996" s="171" t="s">
        <v>130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2750</v>
      </c>
      <c r="J996" s="175">
        <v>46095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1537.04</v>
      </c>
    </row>
    <row r="997" spans="1:16" ht="19.5" hidden="1" customHeight="1">
      <c r="A997" s="171" t="s">
        <v>3144</v>
      </c>
      <c r="B997" s="175">
        <v>46099</v>
      </c>
      <c r="C997" s="171" t="s">
        <v>131</v>
      </c>
      <c r="D997" s="171" t="s">
        <v>132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2750</v>
      </c>
      <c r="J997" s="175">
        <v>46095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-1182.5</v>
      </c>
    </row>
    <row r="998" spans="1:16" ht="19.5" customHeight="1">
      <c r="A998" s="171" t="s">
        <v>3144</v>
      </c>
      <c r="B998" s="175">
        <v>46099</v>
      </c>
      <c r="C998" s="171" t="s">
        <v>2119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2750</v>
      </c>
      <c r="J998" s="175">
        <v>46095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-8.09</v>
      </c>
    </row>
    <row r="999" spans="1:16" ht="19.5" customHeight="1">
      <c r="A999" s="171" t="s">
        <v>3143</v>
      </c>
      <c r="B999" s="175">
        <v>46099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46097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-23.22</v>
      </c>
    </row>
    <row r="1000" spans="1:16" ht="19.5" customHeight="1">
      <c r="A1000" s="171" t="s">
        <v>3145</v>
      </c>
      <c r="B1000" s="175">
        <v>46099</v>
      </c>
      <c r="C1000" s="171" t="s">
        <v>2119</v>
      </c>
      <c r="D1000" s="171" t="s">
        <v>135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0</v>
      </c>
      <c r="J1000" s="175">
        <v>46099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-7.96</v>
      </c>
    </row>
    <row r="1001" spans="1:16" ht="19.5" hidden="1" customHeight="1">
      <c r="A1001" s="171" t="s">
        <v>3146</v>
      </c>
      <c r="B1001" s="175">
        <v>46099</v>
      </c>
      <c r="C1001" s="171" t="s">
        <v>110</v>
      </c>
      <c r="D1001" s="171" t="s">
        <v>24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2750</v>
      </c>
      <c r="J1001" s="175">
        <v>46097</v>
      </c>
      <c r="K1001" s="171" t="s">
        <v>113</v>
      </c>
      <c r="L1001" s="171" t="s">
        <v>114</v>
      </c>
      <c r="M1001" s="178">
        <v>0.43</v>
      </c>
      <c r="N1001" s="176"/>
      <c r="O1001" s="176">
        <v>39</v>
      </c>
      <c r="P1001" s="179">
        <v>-135.22</v>
      </c>
    </row>
    <row r="1002" spans="1:16" ht="19.5" hidden="1" customHeight="1">
      <c r="A1002" s="171" t="s">
        <v>3146</v>
      </c>
      <c r="B1002" s="175">
        <v>46099</v>
      </c>
      <c r="C1002" s="171" t="s">
        <v>127</v>
      </c>
      <c r="D1002" s="171" t="s">
        <v>128</v>
      </c>
      <c r="E1002" s="171" t="s">
        <v>38</v>
      </c>
      <c r="F1002" s="171" t="s">
        <v>111</v>
      </c>
      <c r="G1002" s="171" t="s">
        <v>112</v>
      </c>
      <c r="H1002" s="176">
        <v>1</v>
      </c>
      <c r="I1002" s="177">
        <v>2750</v>
      </c>
      <c r="J1002" s="175">
        <v>46097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1221.9000000000001</v>
      </c>
    </row>
    <row r="1003" spans="1:16" ht="19.5" hidden="1" customHeight="1">
      <c r="A1003" s="171" t="s">
        <v>3146</v>
      </c>
      <c r="B1003" s="175">
        <v>46099</v>
      </c>
      <c r="C1003" s="171" t="s">
        <v>127</v>
      </c>
      <c r="D1003" s="171" t="s">
        <v>129</v>
      </c>
      <c r="E1003" s="171" t="s">
        <v>38</v>
      </c>
      <c r="F1003" s="171" t="s">
        <v>111</v>
      </c>
      <c r="G1003" s="171" t="s">
        <v>112</v>
      </c>
      <c r="H1003" s="176">
        <v>1</v>
      </c>
      <c r="I1003" s="177">
        <v>2750</v>
      </c>
      <c r="J1003" s="175">
        <v>46097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12.22</v>
      </c>
    </row>
    <row r="1004" spans="1:16" ht="19.5" hidden="1" customHeight="1">
      <c r="A1004" s="171" t="s">
        <v>3146</v>
      </c>
      <c r="B1004" s="175">
        <v>46099</v>
      </c>
      <c r="C1004" s="171" t="s">
        <v>127</v>
      </c>
      <c r="D1004" s="171" t="s">
        <v>130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2750</v>
      </c>
      <c r="J1004" s="175">
        <v>46097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1515.88</v>
      </c>
    </row>
    <row r="1005" spans="1:16" ht="19.5" hidden="1" customHeight="1">
      <c r="A1005" s="171" t="s">
        <v>3146</v>
      </c>
      <c r="B1005" s="175">
        <v>46099</v>
      </c>
      <c r="C1005" s="171" t="s">
        <v>131</v>
      </c>
      <c r="D1005" s="171" t="s">
        <v>132</v>
      </c>
      <c r="E1005" s="171" t="s">
        <v>38</v>
      </c>
      <c r="F1005" s="171" t="s">
        <v>111</v>
      </c>
      <c r="G1005" s="171" t="s">
        <v>112</v>
      </c>
      <c r="H1005" s="176">
        <v>1</v>
      </c>
      <c r="I1005" s="177">
        <v>2750</v>
      </c>
      <c r="J1005" s="175">
        <v>46097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-1182.5</v>
      </c>
    </row>
    <row r="1006" spans="1:16" ht="19.5" customHeight="1">
      <c r="A1006" s="171" t="s">
        <v>3146</v>
      </c>
      <c r="B1006" s="175">
        <v>46099</v>
      </c>
      <c r="C1006" s="171" t="s">
        <v>2119</v>
      </c>
      <c r="D1006" s="171" t="s">
        <v>116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2750</v>
      </c>
      <c r="J1006" s="175">
        <v>46097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-5.54</v>
      </c>
    </row>
    <row r="1007" spans="1:16" ht="19.5" customHeight="1">
      <c r="A1007" s="171" t="s">
        <v>3144</v>
      </c>
      <c r="B1007" s="175">
        <v>46099</v>
      </c>
      <c r="C1007" s="171" t="s">
        <v>2119</v>
      </c>
      <c r="D1007" s="171" t="s">
        <v>135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46095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-22.82</v>
      </c>
    </row>
    <row r="1008" spans="1:16" ht="19.5" hidden="1" customHeight="1">
      <c r="A1008" s="171" t="s">
        <v>3147</v>
      </c>
      <c r="B1008" s="175">
        <v>46099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46090</v>
      </c>
      <c r="K1008" s="171" t="s">
        <v>113</v>
      </c>
      <c r="L1008" s="171" t="s">
        <v>114</v>
      </c>
      <c r="M1008" s="178">
        <v>0</v>
      </c>
      <c r="N1008" s="176"/>
      <c r="O1008" s="176">
        <v>43</v>
      </c>
      <c r="P1008" s="179">
        <v>-46.77</v>
      </c>
    </row>
    <row r="1009" spans="1:16" ht="19.5" customHeight="1">
      <c r="A1009" s="171" t="s">
        <v>3147</v>
      </c>
      <c r="B1009" s="175">
        <v>46099</v>
      </c>
      <c r="C1009" s="171" t="s">
        <v>2119</v>
      </c>
      <c r="D1009" s="171" t="s">
        <v>116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46090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-13.8</v>
      </c>
    </row>
    <row r="1010" spans="1:16" ht="19.5" customHeight="1">
      <c r="A1010" s="171" t="s">
        <v>3148</v>
      </c>
      <c r="B1010" s="175">
        <v>46099</v>
      </c>
      <c r="C1010" s="171" t="s">
        <v>2119</v>
      </c>
      <c r="D1010" s="171" t="s">
        <v>135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46099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-4.49</v>
      </c>
    </row>
    <row r="1011" spans="1:16" ht="19.5" hidden="1" customHeight="1">
      <c r="A1011" s="171" t="s">
        <v>3147</v>
      </c>
      <c r="B1011" s="175">
        <v>46099</v>
      </c>
      <c r="C1011" s="171" t="s">
        <v>110</v>
      </c>
      <c r="D1011" s="171" t="s">
        <v>117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46090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0</v>
      </c>
    </row>
    <row r="1012" spans="1:16" ht="19.5" hidden="1" customHeight="1">
      <c r="A1012" s="171" t="s">
        <v>3147</v>
      </c>
      <c r="B1012" s="175">
        <v>46099</v>
      </c>
      <c r="C1012" s="171" t="s">
        <v>110</v>
      </c>
      <c r="D1012" s="171" t="s">
        <v>118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46090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-46.77</v>
      </c>
    </row>
    <row r="1013" spans="1:16" ht="19.5" customHeight="1">
      <c r="A1013" s="171" t="s">
        <v>3147</v>
      </c>
      <c r="B1013" s="175">
        <v>46099</v>
      </c>
      <c r="C1013" s="171" t="s">
        <v>2119</v>
      </c>
      <c r="D1013" s="171" t="s">
        <v>119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46090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-15</v>
      </c>
    </row>
    <row r="1014" spans="1:16" ht="19.5" hidden="1" customHeight="1">
      <c r="A1014" s="171" t="s">
        <v>3149</v>
      </c>
      <c r="B1014" s="175">
        <v>46099</v>
      </c>
      <c r="C1014" s="171" t="s">
        <v>1315</v>
      </c>
      <c r="D1014" s="171" t="s">
        <v>508</v>
      </c>
      <c r="E1014" s="171" t="s">
        <v>39</v>
      </c>
      <c r="F1014" s="171" t="s">
        <v>141</v>
      </c>
      <c r="G1014" s="171" t="s">
        <v>112</v>
      </c>
      <c r="H1014" s="176">
        <v>1</v>
      </c>
      <c r="I1014" s="177">
        <v>0</v>
      </c>
      <c r="J1014" s="175">
        <v>46098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-5</v>
      </c>
    </row>
    <row r="1015" spans="1:16" ht="19.5" customHeight="1">
      <c r="A1015" s="171" t="s">
        <v>3149</v>
      </c>
      <c r="B1015" s="175">
        <v>46099</v>
      </c>
      <c r="C1015" s="171" t="s">
        <v>2119</v>
      </c>
      <c r="D1015" s="171" t="s">
        <v>510</v>
      </c>
      <c r="E1015" s="171" t="s">
        <v>39</v>
      </c>
      <c r="F1015" s="171" t="s">
        <v>141</v>
      </c>
      <c r="G1015" s="171" t="s">
        <v>112</v>
      </c>
      <c r="H1015" s="176">
        <v>1</v>
      </c>
      <c r="I1015" s="177">
        <v>0</v>
      </c>
      <c r="J1015" s="175">
        <v>46098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-10</v>
      </c>
    </row>
    <row r="1016" spans="1:16" ht="19.5" hidden="1" customHeight="1">
      <c r="A1016" s="171" t="s">
        <v>3150</v>
      </c>
      <c r="B1016" s="175">
        <v>46099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46093</v>
      </c>
      <c r="K1016" s="171" t="s">
        <v>113</v>
      </c>
      <c r="L1016" s="171" t="s">
        <v>114</v>
      </c>
      <c r="M1016" s="178">
        <v>0</v>
      </c>
      <c r="N1016" s="176"/>
      <c r="O1016" s="176">
        <v>40</v>
      </c>
      <c r="P1016" s="179">
        <v>-46.77</v>
      </c>
    </row>
    <row r="1017" spans="1:16" ht="19.5" customHeight="1">
      <c r="A1017" s="171" t="s">
        <v>3150</v>
      </c>
      <c r="B1017" s="175">
        <v>46099</v>
      </c>
      <c r="C1017" s="171" t="s">
        <v>2119</v>
      </c>
      <c r="D1017" s="171" t="s">
        <v>116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46093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-18.420000000000002</v>
      </c>
    </row>
    <row r="1018" spans="1:16" ht="19.5" hidden="1" customHeight="1">
      <c r="A1018" s="171" t="s">
        <v>3151</v>
      </c>
      <c r="B1018" s="175">
        <v>46099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46096</v>
      </c>
      <c r="K1018" s="171" t="s">
        <v>113</v>
      </c>
      <c r="L1018" s="171" t="s">
        <v>114</v>
      </c>
      <c r="M1018" s="178">
        <v>0.43</v>
      </c>
      <c r="N1018" s="176"/>
      <c r="O1018" s="176">
        <v>39</v>
      </c>
      <c r="P1018" s="179">
        <v>-135.22</v>
      </c>
    </row>
    <row r="1019" spans="1:16" ht="19.5" hidden="1" customHeight="1">
      <c r="A1019" s="171" t="s">
        <v>3151</v>
      </c>
      <c r="B1019" s="175">
        <v>46099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1200.95</v>
      </c>
    </row>
    <row r="1020" spans="1:16" ht="19.5" hidden="1" customHeight="1">
      <c r="A1020" s="171" t="s">
        <v>3151</v>
      </c>
      <c r="B1020" s="175">
        <v>46099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46096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12.01</v>
      </c>
    </row>
    <row r="1021" spans="1:16" ht="19.5" hidden="1" customHeight="1">
      <c r="A1021" s="171" t="s">
        <v>3151</v>
      </c>
      <c r="B1021" s="175">
        <v>46099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46096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1537.04</v>
      </c>
    </row>
    <row r="1022" spans="1:16" ht="19.5" hidden="1" customHeight="1">
      <c r="A1022" s="171" t="s">
        <v>3151</v>
      </c>
      <c r="B1022" s="175">
        <v>46099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46096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customHeight="1">
      <c r="A1023" s="171" t="s">
        <v>3151</v>
      </c>
      <c r="B1023" s="175">
        <v>46099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46096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-5.99</v>
      </c>
    </row>
    <row r="1024" spans="1:16" ht="19.5" hidden="1" customHeight="1">
      <c r="A1024" s="171" t="s">
        <v>3150</v>
      </c>
      <c r="B1024" s="175">
        <v>46099</v>
      </c>
      <c r="C1024" s="171" t="s">
        <v>110</v>
      </c>
      <c r="D1024" s="171" t="s">
        <v>117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0</v>
      </c>
      <c r="J1024" s="175">
        <v>46093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0</v>
      </c>
    </row>
    <row r="1025" spans="1:16" ht="19.5" hidden="1" customHeight="1">
      <c r="A1025" s="171" t="s">
        <v>3150</v>
      </c>
      <c r="B1025" s="175">
        <v>46099</v>
      </c>
      <c r="C1025" s="171" t="s">
        <v>110</v>
      </c>
      <c r="D1025" s="171" t="s">
        <v>118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46093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-46.77</v>
      </c>
    </row>
    <row r="1026" spans="1:16" ht="19.5" customHeight="1">
      <c r="A1026" s="171" t="s">
        <v>3150</v>
      </c>
      <c r="B1026" s="175">
        <v>46099</v>
      </c>
      <c r="C1026" s="171" t="s">
        <v>2119</v>
      </c>
      <c r="D1026" s="171" t="s">
        <v>119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46093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-15</v>
      </c>
    </row>
    <row r="1027" spans="1:16" ht="19.5" customHeight="1">
      <c r="A1027" s="171" t="s">
        <v>3152</v>
      </c>
      <c r="B1027" s="175">
        <v>46099</v>
      </c>
      <c r="C1027" s="171" t="s">
        <v>2119</v>
      </c>
      <c r="D1027" s="171" t="s">
        <v>135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0</v>
      </c>
      <c r="J1027" s="175">
        <v>46099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-22.64</v>
      </c>
    </row>
    <row r="1028" spans="1:16" ht="19.5" hidden="1" customHeight="1">
      <c r="A1028" s="171" t="s">
        <v>3153</v>
      </c>
      <c r="B1028" s="175">
        <v>46099</v>
      </c>
      <c r="C1028" s="171" t="s">
        <v>110</v>
      </c>
      <c r="D1028" s="171" t="s">
        <v>24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2750</v>
      </c>
      <c r="J1028" s="175">
        <v>46097</v>
      </c>
      <c r="K1028" s="171" t="s">
        <v>113</v>
      </c>
      <c r="L1028" s="171" t="s">
        <v>114</v>
      </c>
      <c r="M1028" s="178">
        <v>0.43</v>
      </c>
      <c r="N1028" s="176"/>
      <c r="O1028" s="176">
        <v>39</v>
      </c>
      <c r="P1028" s="179">
        <v>-135.22</v>
      </c>
    </row>
    <row r="1029" spans="1:16" ht="19.5" hidden="1" customHeight="1">
      <c r="A1029" s="171" t="s">
        <v>3153</v>
      </c>
      <c r="B1029" s="175">
        <v>46099</v>
      </c>
      <c r="C1029" s="171" t="s">
        <v>127</v>
      </c>
      <c r="D1029" s="171" t="s">
        <v>128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2750</v>
      </c>
      <c r="J1029" s="175">
        <v>46097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558.71</v>
      </c>
    </row>
    <row r="1030" spans="1:16" ht="19.5" hidden="1" customHeight="1">
      <c r="A1030" s="171" t="s">
        <v>3153</v>
      </c>
      <c r="B1030" s="175">
        <v>46099</v>
      </c>
      <c r="C1030" s="171" t="s">
        <v>127</v>
      </c>
      <c r="D1030" s="171" t="s">
        <v>129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2750</v>
      </c>
      <c r="J1030" s="175">
        <v>46097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5.59</v>
      </c>
    </row>
    <row r="1031" spans="1:16" ht="19.5" hidden="1" customHeight="1">
      <c r="A1031" s="171" t="s">
        <v>3153</v>
      </c>
      <c r="B1031" s="175">
        <v>46099</v>
      </c>
      <c r="C1031" s="171" t="s">
        <v>127</v>
      </c>
      <c r="D1031" s="171" t="s">
        <v>130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46097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2185.6999999999998</v>
      </c>
    </row>
    <row r="1032" spans="1:16" ht="19.5" hidden="1" customHeight="1">
      <c r="A1032" s="171" t="s">
        <v>3153</v>
      </c>
      <c r="B1032" s="175">
        <v>46099</v>
      </c>
      <c r="C1032" s="171" t="s">
        <v>131</v>
      </c>
      <c r="D1032" s="171" t="s">
        <v>132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46097</v>
      </c>
      <c r="K1032" s="171" t="s">
        <v>113</v>
      </c>
      <c r="L1032" s="171" t="s">
        <v>114</v>
      </c>
      <c r="M1032" s="178">
        <v>0.43</v>
      </c>
      <c r="N1032" s="176"/>
      <c r="O1032" s="176"/>
      <c r="P1032" s="179">
        <v>-1182.5</v>
      </c>
    </row>
    <row r="1033" spans="1:16" ht="19.5" customHeight="1">
      <c r="A1033" s="171" t="s">
        <v>3153</v>
      </c>
      <c r="B1033" s="175">
        <v>46099</v>
      </c>
      <c r="C1033" s="171" t="s">
        <v>2119</v>
      </c>
      <c r="D1033" s="171" t="s">
        <v>116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46097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-5.95</v>
      </c>
    </row>
    <row r="1034" spans="1:16" ht="19.5" hidden="1" customHeight="1">
      <c r="A1034" s="171" t="s">
        <v>3154</v>
      </c>
      <c r="B1034" s="175">
        <v>46099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2700</v>
      </c>
      <c r="J1034" s="175">
        <v>46091</v>
      </c>
      <c r="K1034" s="171" t="s">
        <v>113</v>
      </c>
      <c r="L1034" s="171" t="s">
        <v>114</v>
      </c>
      <c r="M1034" s="178">
        <v>0.43</v>
      </c>
      <c r="N1034" s="176"/>
      <c r="O1034" s="176">
        <v>43</v>
      </c>
      <c r="P1034" s="179">
        <v>-155.83000000000001</v>
      </c>
    </row>
    <row r="1035" spans="1:16" ht="19.5" hidden="1" customHeight="1">
      <c r="A1035" s="171" t="s">
        <v>3154</v>
      </c>
      <c r="B1035" s="175">
        <v>46099</v>
      </c>
      <c r="C1035" s="171" t="s">
        <v>127</v>
      </c>
      <c r="D1035" s="171" t="s">
        <v>128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2700</v>
      </c>
      <c r="J1035" s="175">
        <v>46091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1157.1400000000001</v>
      </c>
    </row>
    <row r="1036" spans="1:16" ht="19.5" hidden="1" customHeight="1">
      <c r="A1036" s="171" t="s">
        <v>3154</v>
      </c>
      <c r="B1036" s="175">
        <v>46099</v>
      </c>
      <c r="C1036" s="171" t="s">
        <v>127</v>
      </c>
      <c r="D1036" s="171" t="s">
        <v>129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2700</v>
      </c>
      <c r="J1036" s="175">
        <v>46091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11.57</v>
      </c>
    </row>
    <row r="1037" spans="1:16" ht="19.5" hidden="1" customHeight="1">
      <c r="A1037" s="171" t="s">
        <v>3154</v>
      </c>
      <c r="B1037" s="175">
        <v>46099</v>
      </c>
      <c r="C1037" s="171" t="s">
        <v>127</v>
      </c>
      <c r="D1037" s="171" t="s">
        <v>130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2700</v>
      </c>
      <c r="J1037" s="175">
        <v>46091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1531.29</v>
      </c>
    </row>
    <row r="1038" spans="1:16" ht="19.5" hidden="1" customHeight="1">
      <c r="A1038" s="171" t="s">
        <v>3154</v>
      </c>
      <c r="B1038" s="175">
        <v>46099</v>
      </c>
      <c r="C1038" s="171" t="s">
        <v>131</v>
      </c>
      <c r="D1038" s="171" t="s">
        <v>132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2700</v>
      </c>
      <c r="J1038" s="175">
        <v>46091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-1161</v>
      </c>
    </row>
    <row r="1039" spans="1:16" ht="19.5" hidden="1" customHeight="1">
      <c r="A1039" s="171" t="s">
        <v>3155</v>
      </c>
      <c r="B1039" s="175">
        <v>46099</v>
      </c>
      <c r="C1039" s="171" t="s">
        <v>110</v>
      </c>
      <c r="D1039" s="171" t="s">
        <v>24</v>
      </c>
      <c r="E1039" s="171" t="s">
        <v>61</v>
      </c>
      <c r="F1039" s="171" t="s">
        <v>776</v>
      </c>
      <c r="G1039" s="171" t="s">
        <v>177</v>
      </c>
      <c r="H1039" s="176">
        <v>1</v>
      </c>
      <c r="I1039" s="177">
        <v>4000</v>
      </c>
      <c r="J1039" s="175">
        <v>46095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-187.98</v>
      </c>
    </row>
    <row r="1040" spans="1:16" ht="19.5" hidden="1" customHeight="1">
      <c r="A1040" s="171" t="s">
        <v>3155</v>
      </c>
      <c r="B1040" s="175">
        <v>46099</v>
      </c>
      <c r="C1040" s="171" t="s">
        <v>127</v>
      </c>
      <c r="D1040" s="171" t="s">
        <v>128</v>
      </c>
      <c r="E1040" s="171" t="s">
        <v>61</v>
      </c>
      <c r="F1040" s="171" t="s">
        <v>776</v>
      </c>
      <c r="G1040" s="171" t="s">
        <v>177</v>
      </c>
      <c r="H1040" s="176">
        <v>1</v>
      </c>
      <c r="I1040" s="177">
        <v>4000</v>
      </c>
      <c r="J1040" s="175">
        <v>46095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1391.63</v>
      </c>
    </row>
    <row r="1041" spans="1:16" ht="19.5" hidden="1" customHeight="1">
      <c r="A1041" s="171" t="s">
        <v>3155</v>
      </c>
      <c r="B1041" s="175">
        <v>46099</v>
      </c>
      <c r="C1041" s="171" t="s">
        <v>127</v>
      </c>
      <c r="D1041" s="171" t="s">
        <v>129</v>
      </c>
      <c r="E1041" s="171" t="s">
        <v>61</v>
      </c>
      <c r="F1041" s="171" t="s">
        <v>776</v>
      </c>
      <c r="G1041" s="171" t="s">
        <v>177</v>
      </c>
      <c r="H1041" s="176">
        <v>1</v>
      </c>
      <c r="I1041" s="177">
        <v>4000</v>
      </c>
      <c r="J1041" s="175">
        <v>46095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13.92</v>
      </c>
    </row>
    <row r="1042" spans="1:16" ht="19.5" hidden="1" customHeight="1">
      <c r="A1042" s="171" t="s">
        <v>3155</v>
      </c>
      <c r="B1042" s="175">
        <v>46099</v>
      </c>
      <c r="C1042" s="171" t="s">
        <v>127</v>
      </c>
      <c r="D1042" s="171" t="s">
        <v>130</v>
      </c>
      <c r="E1042" s="171" t="s">
        <v>61</v>
      </c>
      <c r="F1042" s="171" t="s">
        <v>776</v>
      </c>
      <c r="G1042" s="171" t="s">
        <v>177</v>
      </c>
      <c r="H1042" s="176">
        <v>1</v>
      </c>
      <c r="I1042" s="177">
        <v>4000</v>
      </c>
      <c r="J1042" s="175">
        <v>46095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2594.4499999999998</v>
      </c>
    </row>
    <row r="1043" spans="1:16" ht="19.5" hidden="1" customHeight="1">
      <c r="A1043" s="171" t="s">
        <v>3155</v>
      </c>
      <c r="B1043" s="175">
        <v>46099</v>
      </c>
      <c r="C1043" s="171" t="s">
        <v>131</v>
      </c>
      <c r="D1043" s="171" t="s">
        <v>132</v>
      </c>
      <c r="E1043" s="171" t="s">
        <v>61</v>
      </c>
      <c r="F1043" s="171" t="s">
        <v>776</v>
      </c>
      <c r="G1043" s="171" t="s">
        <v>177</v>
      </c>
      <c r="H1043" s="176">
        <v>1</v>
      </c>
      <c r="I1043" s="177">
        <v>4000</v>
      </c>
      <c r="J1043" s="175">
        <v>46095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-1720</v>
      </c>
    </row>
    <row r="1044" spans="1:16" ht="19.5" hidden="1" customHeight="1">
      <c r="A1044" s="171" t="s">
        <v>3155</v>
      </c>
      <c r="B1044" s="175">
        <v>46099</v>
      </c>
      <c r="C1044" s="171" t="s">
        <v>2119</v>
      </c>
      <c r="D1044" s="171" t="s">
        <v>116</v>
      </c>
      <c r="E1044" s="171" t="s">
        <v>61</v>
      </c>
      <c r="F1044" s="171" t="s">
        <v>776</v>
      </c>
      <c r="G1044" s="171" t="s">
        <v>177</v>
      </c>
      <c r="H1044" s="176">
        <v>1</v>
      </c>
      <c r="I1044" s="177">
        <v>4000</v>
      </c>
      <c r="J1044" s="175">
        <v>46095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-5.53</v>
      </c>
    </row>
    <row r="1045" spans="1:16" ht="19.5" customHeight="1">
      <c r="A1045" s="171" t="s">
        <v>3153</v>
      </c>
      <c r="B1045" s="175">
        <v>46099</v>
      </c>
      <c r="C1045" s="171" t="s">
        <v>2119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46097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-10.62</v>
      </c>
    </row>
    <row r="1046" spans="1:16" ht="19.5" hidden="1" customHeight="1">
      <c r="A1046" s="171" t="s">
        <v>3156</v>
      </c>
      <c r="B1046" s="175">
        <v>46099</v>
      </c>
      <c r="C1046" s="171" t="s">
        <v>110</v>
      </c>
      <c r="D1046" s="171" t="s">
        <v>24</v>
      </c>
      <c r="E1046" s="171" t="s">
        <v>41</v>
      </c>
      <c r="F1046" s="171" t="s">
        <v>138</v>
      </c>
      <c r="G1046" s="171" t="s">
        <v>112</v>
      </c>
      <c r="H1046" s="176">
        <v>1</v>
      </c>
      <c r="I1046" s="177">
        <v>2650</v>
      </c>
      <c r="J1046" s="175">
        <v>46097</v>
      </c>
      <c r="K1046" s="171" t="s">
        <v>113</v>
      </c>
      <c r="L1046" s="171" t="s">
        <v>114</v>
      </c>
      <c r="M1046" s="178">
        <v>0.43</v>
      </c>
      <c r="N1046" s="176"/>
      <c r="O1046" s="176">
        <v>39</v>
      </c>
      <c r="P1046" s="179">
        <v>-132.82</v>
      </c>
    </row>
    <row r="1047" spans="1:16" ht="19.5" hidden="1" customHeight="1">
      <c r="A1047" s="171" t="s">
        <v>3156</v>
      </c>
      <c r="B1047" s="175">
        <v>46099</v>
      </c>
      <c r="C1047" s="171" t="s">
        <v>127</v>
      </c>
      <c r="D1047" s="171" t="s">
        <v>128</v>
      </c>
      <c r="E1047" s="171" t="s">
        <v>41</v>
      </c>
      <c r="F1047" s="171" t="s">
        <v>138</v>
      </c>
      <c r="G1047" s="171" t="s">
        <v>112</v>
      </c>
      <c r="H1047" s="176">
        <v>1</v>
      </c>
      <c r="I1047" s="177">
        <v>2650</v>
      </c>
      <c r="J1047" s="175">
        <v>46097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1264.51</v>
      </c>
    </row>
    <row r="1048" spans="1:16" ht="19.5" hidden="1" customHeight="1">
      <c r="A1048" s="171" t="s">
        <v>3156</v>
      </c>
      <c r="B1048" s="175">
        <v>46099</v>
      </c>
      <c r="C1048" s="171" t="s">
        <v>127</v>
      </c>
      <c r="D1048" s="171" t="s">
        <v>129</v>
      </c>
      <c r="E1048" s="171" t="s">
        <v>41</v>
      </c>
      <c r="F1048" s="171" t="s">
        <v>138</v>
      </c>
      <c r="G1048" s="171" t="s">
        <v>112</v>
      </c>
      <c r="H1048" s="176">
        <v>1</v>
      </c>
      <c r="I1048" s="177">
        <v>2650</v>
      </c>
      <c r="J1048" s="175">
        <v>46097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12.65</v>
      </c>
    </row>
    <row r="1049" spans="1:16" ht="19.5" hidden="1" customHeight="1">
      <c r="A1049" s="171" t="s">
        <v>3156</v>
      </c>
      <c r="B1049" s="175">
        <v>46099</v>
      </c>
      <c r="C1049" s="171" t="s">
        <v>127</v>
      </c>
      <c r="D1049" s="171" t="s">
        <v>130</v>
      </c>
      <c r="E1049" s="171" t="s">
        <v>41</v>
      </c>
      <c r="F1049" s="171" t="s">
        <v>138</v>
      </c>
      <c r="G1049" s="171" t="s">
        <v>112</v>
      </c>
      <c r="H1049" s="176">
        <v>1</v>
      </c>
      <c r="I1049" s="177">
        <v>2650</v>
      </c>
      <c r="J1049" s="175">
        <v>46097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1372.84</v>
      </c>
    </row>
    <row r="1050" spans="1:16" ht="19.5" hidden="1" customHeight="1">
      <c r="A1050" s="171" t="s">
        <v>3156</v>
      </c>
      <c r="B1050" s="175">
        <v>46099</v>
      </c>
      <c r="C1050" s="171" t="s">
        <v>131</v>
      </c>
      <c r="D1050" s="171" t="s">
        <v>132</v>
      </c>
      <c r="E1050" s="171" t="s">
        <v>41</v>
      </c>
      <c r="F1050" s="171" t="s">
        <v>138</v>
      </c>
      <c r="G1050" s="171" t="s">
        <v>112</v>
      </c>
      <c r="H1050" s="176">
        <v>1</v>
      </c>
      <c r="I1050" s="177">
        <v>2650</v>
      </c>
      <c r="J1050" s="175">
        <v>46097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-1139.5</v>
      </c>
    </row>
    <row r="1051" spans="1:16" ht="19.5" customHeight="1">
      <c r="A1051" s="171" t="s">
        <v>3156</v>
      </c>
      <c r="B1051" s="175">
        <v>46099</v>
      </c>
      <c r="C1051" s="171" t="s">
        <v>2119</v>
      </c>
      <c r="D1051" s="171" t="s">
        <v>116</v>
      </c>
      <c r="E1051" s="171" t="s">
        <v>41</v>
      </c>
      <c r="F1051" s="171" t="s">
        <v>138</v>
      </c>
      <c r="G1051" s="171" t="s">
        <v>112</v>
      </c>
      <c r="H1051" s="176">
        <v>1</v>
      </c>
      <c r="I1051" s="177">
        <v>2650</v>
      </c>
      <c r="J1051" s="175">
        <v>46097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-11.72</v>
      </c>
    </row>
    <row r="1052" spans="1:16" ht="19.5" hidden="1" customHeight="1">
      <c r="A1052" s="171" t="s">
        <v>3157</v>
      </c>
      <c r="B1052" s="175">
        <v>46099</v>
      </c>
      <c r="C1052" s="171" t="s">
        <v>110</v>
      </c>
      <c r="D1052" s="171" t="s">
        <v>24</v>
      </c>
      <c r="E1052" s="171" t="s">
        <v>39</v>
      </c>
      <c r="F1052" s="171" t="s">
        <v>141</v>
      </c>
      <c r="G1052" s="171" t="s">
        <v>112</v>
      </c>
      <c r="H1052" s="176">
        <v>1</v>
      </c>
      <c r="I1052" s="177">
        <v>2750</v>
      </c>
      <c r="J1052" s="175">
        <v>46097</v>
      </c>
      <c r="K1052" s="171" t="s">
        <v>113</v>
      </c>
      <c r="L1052" s="171" t="s">
        <v>114</v>
      </c>
      <c r="M1052" s="178">
        <v>0.43</v>
      </c>
      <c r="N1052" s="176"/>
      <c r="O1052" s="176">
        <v>39</v>
      </c>
      <c r="P1052" s="179">
        <v>-135.22</v>
      </c>
    </row>
    <row r="1053" spans="1:16" ht="19.5" hidden="1" customHeight="1">
      <c r="A1053" s="171" t="s">
        <v>3157</v>
      </c>
      <c r="B1053" s="175">
        <v>46099</v>
      </c>
      <c r="C1053" s="171" t="s">
        <v>127</v>
      </c>
      <c r="D1053" s="171" t="s">
        <v>128</v>
      </c>
      <c r="E1053" s="171" t="s">
        <v>39</v>
      </c>
      <c r="F1053" s="171" t="s">
        <v>141</v>
      </c>
      <c r="G1053" s="171" t="s">
        <v>112</v>
      </c>
      <c r="H1053" s="176">
        <v>1</v>
      </c>
      <c r="I1053" s="177">
        <v>2750</v>
      </c>
      <c r="J1053" s="175">
        <v>46097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1313.04</v>
      </c>
    </row>
    <row r="1054" spans="1:16" ht="19.5" hidden="1" customHeight="1">
      <c r="A1054" s="171" t="s">
        <v>3157</v>
      </c>
      <c r="B1054" s="175">
        <v>46099</v>
      </c>
      <c r="C1054" s="171" t="s">
        <v>127</v>
      </c>
      <c r="D1054" s="171" t="s">
        <v>129</v>
      </c>
      <c r="E1054" s="171" t="s">
        <v>39</v>
      </c>
      <c r="F1054" s="171" t="s">
        <v>141</v>
      </c>
      <c r="G1054" s="171" t="s">
        <v>112</v>
      </c>
      <c r="H1054" s="176">
        <v>1</v>
      </c>
      <c r="I1054" s="177">
        <v>2750</v>
      </c>
      <c r="J1054" s="175">
        <v>46097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13.13</v>
      </c>
    </row>
    <row r="1055" spans="1:16" ht="19.5" hidden="1" customHeight="1">
      <c r="A1055" s="171" t="s">
        <v>3157</v>
      </c>
      <c r="B1055" s="175">
        <v>46099</v>
      </c>
      <c r="C1055" s="171" t="s">
        <v>127</v>
      </c>
      <c r="D1055" s="171" t="s">
        <v>130</v>
      </c>
      <c r="E1055" s="171" t="s">
        <v>39</v>
      </c>
      <c r="F1055" s="171" t="s">
        <v>141</v>
      </c>
      <c r="G1055" s="171" t="s">
        <v>112</v>
      </c>
      <c r="H1055" s="176">
        <v>1</v>
      </c>
      <c r="I1055" s="177">
        <v>2750</v>
      </c>
      <c r="J1055" s="175">
        <v>46097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1423.83</v>
      </c>
    </row>
    <row r="1056" spans="1:16" ht="19.5" hidden="1" customHeight="1">
      <c r="A1056" s="171" t="s">
        <v>3157</v>
      </c>
      <c r="B1056" s="175">
        <v>46099</v>
      </c>
      <c r="C1056" s="171" t="s">
        <v>131</v>
      </c>
      <c r="D1056" s="171" t="s">
        <v>132</v>
      </c>
      <c r="E1056" s="171" t="s">
        <v>39</v>
      </c>
      <c r="F1056" s="171" t="s">
        <v>141</v>
      </c>
      <c r="G1056" s="171" t="s">
        <v>112</v>
      </c>
      <c r="H1056" s="176">
        <v>1</v>
      </c>
      <c r="I1056" s="177">
        <v>2750</v>
      </c>
      <c r="J1056" s="175">
        <v>46097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-1182.5</v>
      </c>
    </row>
    <row r="1057" spans="1:16" ht="19.5" customHeight="1">
      <c r="A1057" s="171" t="s">
        <v>3157</v>
      </c>
      <c r="B1057" s="175">
        <v>46099</v>
      </c>
      <c r="C1057" s="171" t="s">
        <v>2119</v>
      </c>
      <c r="D1057" s="171" t="s">
        <v>116</v>
      </c>
      <c r="E1057" s="171" t="s">
        <v>39</v>
      </c>
      <c r="F1057" s="171" t="s">
        <v>141</v>
      </c>
      <c r="G1057" s="171" t="s">
        <v>112</v>
      </c>
      <c r="H1057" s="176">
        <v>1</v>
      </c>
      <c r="I1057" s="177">
        <v>2750</v>
      </c>
      <c r="J1057" s="175">
        <v>46097</v>
      </c>
      <c r="K1057" s="171" t="s">
        <v>113</v>
      </c>
      <c r="L1057" s="171" t="s">
        <v>114</v>
      </c>
      <c r="M1057" s="178">
        <v>0.43</v>
      </c>
      <c r="N1057" s="176"/>
      <c r="O1057" s="176"/>
      <c r="P1057" s="179">
        <v>-11.72</v>
      </c>
    </row>
    <row r="1058" spans="1:16" ht="19.5" hidden="1" customHeight="1">
      <c r="A1058" s="171" t="s">
        <v>3158</v>
      </c>
      <c r="B1058" s="175">
        <v>46099</v>
      </c>
      <c r="C1058" s="171" t="s">
        <v>110</v>
      </c>
      <c r="D1058" s="171" t="s">
        <v>24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2750</v>
      </c>
      <c r="J1058" s="175">
        <v>46097</v>
      </c>
      <c r="K1058" s="171" t="s">
        <v>113</v>
      </c>
      <c r="L1058" s="171" t="s">
        <v>114</v>
      </c>
      <c r="M1058" s="178">
        <v>0.43</v>
      </c>
      <c r="N1058" s="176"/>
      <c r="O1058" s="176">
        <v>39</v>
      </c>
      <c r="P1058" s="179">
        <v>-135.22</v>
      </c>
    </row>
    <row r="1059" spans="1:16" ht="19.5" hidden="1" customHeight="1">
      <c r="A1059" s="171" t="s">
        <v>3158</v>
      </c>
      <c r="B1059" s="175">
        <v>46099</v>
      </c>
      <c r="C1059" s="171" t="s">
        <v>127</v>
      </c>
      <c r="D1059" s="171" t="s">
        <v>128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2750</v>
      </c>
      <c r="J1059" s="175">
        <v>46097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1161.9000000000001</v>
      </c>
    </row>
    <row r="1060" spans="1:16" ht="19.5" hidden="1" customHeight="1">
      <c r="A1060" s="171" t="s">
        <v>3158</v>
      </c>
      <c r="B1060" s="175">
        <v>46099</v>
      </c>
      <c r="C1060" s="171" t="s">
        <v>127</v>
      </c>
      <c r="D1060" s="171" t="s">
        <v>129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2750</v>
      </c>
      <c r="J1060" s="175">
        <v>46097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11.62</v>
      </c>
    </row>
    <row r="1061" spans="1:16" ht="19.5" hidden="1" customHeight="1">
      <c r="A1061" s="171" t="s">
        <v>3158</v>
      </c>
      <c r="B1061" s="175">
        <v>46099</v>
      </c>
      <c r="C1061" s="171" t="s">
        <v>127</v>
      </c>
      <c r="D1061" s="171" t="s">
        <v>130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2750</v>
      </c>
      <c r="J1061" s="175">
        <v>46097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1576.48</v>
      </c>
    </row>
    <row r="1062" spans="1:16" ht="19.5" hidden="1" customHeight="1">
      <c r="A1062" s="171" t="s">
        <v>3158</v>
      </c>
      <c r="B1062" s="175">
        <v>46099</v>
      </c>
      <c r="C1062" s="171" t="s">
        <v>131</v>
      </c>
      <c r="D1062" s="171" t="s">
        <v>132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46097</v>
      </c>
      <c r="K1062" s="171" t="s">
        <v>113</v>
      </c>
      <c r="L1062" s="171" t="s">
        <v>114</v>
      </c>
      <c r="M1062" s="178">
        <v>0.43</v>
      </c>
      <c r="N1062" s="176"/>
      <c r="O1062" s="176"/>
      <c r="P1062" s="179">
        <v>-1182.5</v>
      </c>
    </row>
    <row r="1063" spans="1:16" ht="19.5" customHeight="1">
      <c r="A1063" s="171" t="s">
        <v>3158</v>
      </c>
      <c r="B1063" s="175">
        <v>46099</v>
      </c>
      <c r="C1063" s="171" t="s">
        <v>2119</v>
      </c>
      <c r="D1063" s="171" t="s">
        <v>116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46097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-7.82</v>
      </c>
    </row>
    <row r="1064" spans="1:16" ht="19.5" hidden="1" customHeight="1">
      <c r="A1064" s="171" t="s">
        <v>3155</v>
      </c>
      <c r="B1064" s="175">
        <v>46099</v>
      </c>
      <c r="C1064" s="171" t="s">
        <v>2119</v>
      </c>
      <c r="D1064" s="171" t="s">
        <v>135</v>
      </c>
      <c r="E1064" s="171" t="s">
        <v>61</v>
      </c>
      <c r="F1064" s="171" t="s">
        <v>776</v>
      </c>
      <c r="G1064" s="171" t="s">
        <v>177</v>
      </c>
      <c r="H1064" s="176">
        <v>1</v>
      </c>
      <c r="I1064" s="177">
        <v>0</v>
      </c>
      <c r="J1064" s="175">
        <v>46095</v>
      </c>
      <c r="K1064" s="171" t="s">
        <v>125</v>
      </c>
      <c r="L1064" s="171" t="s">
        <v>125</v>
      </c>
      <c r="M1064" s="178">
        <v>0</v>
      </c>
      <c r="N1064" s="176"/>
      <c r="O1064" s="176"/>
      <c r="P1064" s="179">
        <v>-26.44</v>
      </c>
    </row>
    <row r="1065" spans="1:16" ht="19.5" hidden="1" customHeight="1">
      <c r="A1065" s="171" t="s">
        <v>3159</v>
      </c>
      <c r="B1065" s="175">
        <v>46099</v>
      </c>
      <c r="C1065" s="171" t="s">
        <v>110</v>
      </c>
      <c r="D1065" s="171" t="s">
        <v>24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46095</v>
      </c>
      <c r="K1065" s="171" t="s">
        <v>113</v>
      </c>
      <c r="L1065" s="171" t="s">
        <v>114</v>
      </c>
      <c r="M1065" s="178">
        <v>0.43</v>
      </c>
      <c r="N1065" s="176"/>
      <c r="O1065" s="176">
        <v>40</v>
      </c>
      <c r="P1065" s="179">
        <v>-140.75</v>
      </c>
    </row>
    <row r="1066" spans="1:16" ht="19.5" hidden="1" customHeight="1">
      <c r="A1066" s="171" t="s">
        <v>3159</v>
      </c>
      <c r="B1066" s="175">
        <v>46099</v>
      </c>
      <c r="C1066" s="171" t="s">
        <v>127</v>
      </c>
      <c r="D1066" s="171" t="s">
        <v>128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46095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1453</v>
      </c>
    </row>
    <row r="1067" spans="1:16" ht="19.5" hidden="1" customHeight="1">
      <c r="A1067" s="171" t="s">
        <v>3159</v>
      </c>
      <c r="B1067" s="175">
        <v>46099</v>
      </c>
      <c r="C1067" s="171" t="s">
        <v>127</v>
      </c>
      <c r="D1067" s="171" t="s">
        <v>129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2750</v>
      </c>
      <c r="J1067" s="175">
        <v>46095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3159</v>
      </c>
      <c r="B1068" s="175">
        <v>46099</v>
      </c>
      <c r="C1068" s="171" t="s">
        <v>127</v>
      </c>
      <c r="D1068" s="171" t="s">
        <v>130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2750</v>
      </c>
      <c r="J1068" s="175">
        <v>46095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1297</v>
      </c>
    </row>
    <row r="1069" spans="1:16" ht="19.5" hidden="1" customHeight="1">
      <c r="A1069" s="171" t="s">
        <v>3159</v>
      </c>
      <c r="B1069" s="175">
        <v>46099</v>
      </c>
      <c r="C1069" s="171" t="s">
        <v>131</v>
      </c>
      <c r="D1069" s="171" t="s">
        <v>132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2750</v>
      </c>
      <c r="J1069" s="175">
        <v>46095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-1182.5</v>
      </c>
    </row>
    <row r="1070" spans="1:16" ht="19.5" hidden="1" customHeight="1">
      <c r="A1070" s="171" t="s">
        <v>3160</v>
      </c>
      <c r="B1070" s="175">
        <v>46099</v>
      </c>
      <c r="C1070" s="171" t="s">
        <v>110</v>
      </c>
      <c r="D1070" s="171" t="s">
        <v>24</v>
      </c>
      <c r="E1070" s="171" t="s">
        <v>40</v>
      </c>
      <c r="F1070" s="171" t="s">
        <v>149</v>
      </c>
      <c r="G1070" s="171" t="s">
        <v>112</v>
      </c>
      <c r="H1070" s="176">
        <v>1</v>
      </c>
      <c r="I1070" s="177">
        <v>2500</v>
      </c>
      <c r="J1070" s="175">
        <v>46097</v>
      </c>
      <c r="K1070" s="171" t="s">
        <v>113</v>
      </c>
      <c r="L1070" s="171" t="s">
        <v>114</v>
      </c>
      <c r="M1070" s="178">
        <v>0.43</v>
      </c>
      <c r="N1070" s="176"/>
      <c r="O1070" s="176">
        <v>39</v>
      </c>
      <c r="P1070" s="179">
        <v>-129.22</v>
      </c>
    </row>
    <row r="1071" spans="1:16" ht="19.5" hidden="1" customHeight="1">
      <c r="A1071" s="171" t="s">
        <v>3160</v>
      </c>
      <c r="B1071" s="175">
        <v>46099</v>
      </c>
      <c r="C1071" s="171" t="s">
        <v>127</v>
      </c>
      <c r="D1071" s="171" t="s">
        <v>128</v>
      </c>
      <c r="E1071" s="171" t="s">
        <v>40</v>
      </c>
      <c r="F1071" s="171" t="s">
        <v>149</v>
      </c>
      <c r="G1071" s="171" t="s">
        <v>112</v>
      </c>
      <c r="H1071" s="176">
        <v>1</v>
      </c>
      <c r="I1071" s="177">
        <v>2500</v>
      </c>
      <c r="J1071" s="175">
        <v>46097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1089.52</v>
      </c>
    </row>
    <row r="1072" spans="1:16" ht="19.5" hidden="1" customHeight="1">
      <c r="A1072" s="171" t="s">
        <v>3160</v>
      </c>
      <c r="B1072" s="175">
        <v>46099</v>
      </c>
      <c r="C1072" s="171" t="s">
        <v>127</v>
      </c>
      <c r="D1072" s="171" t="s">
        <v>129</v>
      </c>
      <c r="E1072" s="171" t="s">
        <v>40</v>
      </c>
      <c r="F1072" s="171" t="s">
        <v>149</v>
      </c>
      <c r="G1072" s="171" t="s">
        <v>112</v>
      </c>
      <c r="H1072" s="176">
        <v>1</v>
      </c>
      <c r="I1072" s="177">
        <v>2500</v>
      </c>
      <c r="J1072" s="175">
        <v>46097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10.9</v>
      </c>
    </row>
    <row r="1073" spans="1:16" ht="19.5" hidden="1" customHeight="1">
      <c r="A1073" s="171" t="s">
        <v>3160</v>
      </c>
      <c r="B1073" s="175">
        <v>46099</v>
      </c>
      <c r="C1073" s="171" t="s">
        <v>127</v>
      </c>
      <c r="D1073" s="171" t="s">
        <v>130</v>
      </c>
      <c r="E1073" s="171" t="s">
        <v>40</v>
      </c>
      <c r="F1073" s="171" t="s">
        <v>149</v>
      </c>
      <c r="G1073" s="171" t="s">
        <v>112</v>
      </c>
      <c r="H1073" s="176">
        <v>1</v>
      </c>
      <c r="I1073" s="177">
        <v>2500</v>
      </c>
      <c r="J1073" s="175">
        <v>46097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1399.58</v>
      </c>
    </row>
    <row r="1074" spans="1:16" ht="19.5" hidden="1" customHeight="1">
      <c r="A1074" s="171" t="s">
        <v>3160</v>
      </c>
      <c r="B1074" s="175">
        <v>46099</v>
      </c>
      <c r="C1074" s="171" t="s">
        <v>131</v>
      </c>
      <c r="D1074" s="171" t="s">
        <v>132</v>
      </c>
      <c r="E1074" s="171" t="s">
        <v>40</v>
      </c>
      <c r="F1074" s="171" t="s">
        <v>149</v>
      </c>
      <c r="G1074" s="171" t="s">
        <v>112</v>
      </c>
      <c r="H1074" s="176">
        <v>1</v>
      </c>
      <c r="I1074" s="177">
        <v>2500</v>
      </c>
      <c r="J1074" s="175">
        <v>46097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-1075</v>
      </c>
    </row>
    <row r="1075" spans="1:16" ht="19.5" customHeight="1">
      <c r="A1075" s="171" t="s">
        <v>3160</v>
      </c>
      <c r="B1075" s="175">
        <v>46099</v>
      </c>
      <c r="C1075" s="171" t="s">
        <v>2119</v>
      </c>
      <c r="D1075" s="171" t="s">
        <v>116</v>
      </c>
      <c r="E1075" s="171" t="s">
        <v>40</v>
      </c>
      <c r="F1075" s="171" t="s">
        <v>149</v>
      </c>
      <c r="G1075" s="171" t="s">
        <v>112</v>
      </c>
      <c r="H1075" s="176">
        <v>1</v>
      </c>
      <c r="I1075" s="177">
        <v>2500</v>
      </c>
      <c r="J1075" s="175">
        <v>46097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-6.09</v>
      </c>
    </row>
    <row r="1076" spans="1:16" ht="19.5" hidden="1" customHeight="1">
      <c r="A1076" s="171" t="s">
        <v>3161</v>
      </c>
      <c r="B1076" s="175">
        <v>46099</v>
      </c>
      <c r="C1076" s="171" t="s">
        <v>110</v>
      </c>
      <c r="D1076" s="171" t="s">
        <v>24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0</v>
      </c>
      <c r="J1076" s="175">
        <v>46095</v>
      </c>
      <c r="K1076" s="171" t="s">
        <v>113</v>
      </c>
      <c r="L1076" s="171" t="s">
        <v>114</v>
      </c>
      <c r="M1076" s="178">
        <v>0</v>
      </c>
      <c r="N1076" s="176"/>
      <c r="O1076" s="176">
        <v>40</v>
      </c>
      <c r="P1076" s="179">
        <v>-46.77</v>
      </c>
    </row>
    <row r="1077" spans="1:16" ht="19.5" customHeight="1">
      <c r="A1077" s="171" t="s">
        <v>3161</v>
      </c>
      <c r="B1077" s="175">
        <v>46099</v>
      </c>
      <c r="C1077" s="171" t="s">
        <v>2119</v>
      </c>
      <c r="D1077" s="171" t="s">
        <v>116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46095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-6.32</v>
      </c>
    </row>
    <row r="1078" spans="1:16" ht="19.5" customHeight="1">
      <c r="A1078" s="171" t="s">
        <v>3156</v>
      </c>
      <c r="B1078" s="175">
        <v>46099</v>
      </c>
      <c r="C1078" s="171" t="s">
        <v>2119</v>
      </c>
      <c r="D1078" s="171" t="s">
        <v>135</v>
      </c>
      <c r="E1078" s="171" t="s">
        <v>41</v>
      </c>
      <c r="F1078" s="171" t="s">
        <v>138</v>
      </c>
      <c r="G1078" s="171" t="s">
        <v>112</v>
      </c>
      <c r="H1078" s="176">
        <v>1</v>
      </c>
      <c r="I1078" s="177">
        <v>0</v>
      </c>
      <c r="J1078" s="175">
        <v>46097</v>
      </c>
      <c r="K1078" s="171" t="s">
        <v>125</v>
      </c>
      <c r="L1078" s="171" t="s">
        <v>125</v>
      </c>
      <c r="M1078" s="178">
        <v>0</v>
      </c>
      <c r="N1078" s="176"/>
      <c r="O1078" s="176"/>
      <c r="P1078" s="179">
        <v>-24.03</v>
      </c>
    </row>
    <row r="1079" spans="1:16" ht="19.5" customHeight="1">
      <c r="A1079" s="171" t="s">
        <v>3157</v>
      </c>
      <c r="B1079" s="175">
        <v>46099</v>
      </c>
      <c r="C1079" s="171" t="s">
        <v>2119</v>
      </c>
      <c r="D1079" s="171" t="s">
        <v>135</v>
      </c>
      <c r="E1079" s="171" t="s">
        <v>39</v>
      </c>
      <c r="F1079" s="171" t="s">
        <v>141</v>
      </c>
      <c r="G1079" s="171" t="s">
        <v>112</v>
      </c>
      <c r="H1079" s="176">
        <v>1</v>
      </c>
      <c r="I1079" s="177">
        <v>0</v>
      </c>
      <c r="J1079" s="175">
        <v>46097</v>
      </c>
      <c r="K1079" s="171" t="s">
        <v>125</v>
      </c>
      <c r="L1079" s="171" t="s">
        <v>125</v>
      </c>
      <c r="M1079" s="178">
        <v>0</v>
      </c>
      <c r="N1079" s="176"/>
      <c r="O1079" s="176"/>
      <c r="P1079" s="179">
        <v>-24.95</v>
      </c>
    </row>
    <row r="1080" spans="1:16" ht="19.5" hidden="1" customHeight="1">
      <c r="A1080" s="171" t="s">
        <v>3161</v>
      </c>
      <c r="B1080" s="175">
        <v>46099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46095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hidden="1" customHeight="1">
      <c r="A1081" s="171" t="s">
        <v>3161</v>
      </c>
      <c r="B1081" s="175">
        <v>46099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-46.77</v>
      </c>
    </row>
    <row r="1082" spans="1:16" ht="19.5" customHeight="1">
      <c r="A1082" s="171" t="s">
        <v>3161</v>
      </c>
      <c r="B1082" s="175">
        <v>46099</v>
      </c>
      <c r="C1082" s="171" t="s">
        <v>2119</v>
      </c>
      <c r="D1082" s="171" t="s">
        <v>119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-15</v>
      </c>
    </row>
    <row r="1083" spans="1:16" ht="19.5" hidden="1" customHeight="1">
      <c r="A1083" s="171" t="s">
        <v>3162</v>
      </c>
      <c r="B1083" s="175">
        <v>46099</v>
      </c>
      <c r="C1083" s="171" t="s">
        <v>110</v>
      </c>
      <c r="D1083" s="171" t="s">
        <v>24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2750</v>
      </c>
      <c r="J1083" s="175">
        <v>46098</v>
      </c>
      <c r="K1083" s="171" t="s">
        <v>113</v>
      </c>
      <c r="L1083" s="171" t="s">
        <v>114</v>
      </c>
      <c r="M1083" s="178">
        <v>0.43</v>
      </c>
      <c r="N1083" s="176"/>
      <c r="O1083" s="176">
        <v>40</v>
      </c>
      <c r="P1083" s="179">
        <v>-140.75</v>
      </c>
    </row>
    <row r="1084" spans="1:16" ht="19.5" hidden="1" customHeight="1">
      <c r="A1084" s="171" t="s">
        <v>3162</v>
      </c>
      <c r="B1084" s="175">
        <v>46099</v>
      </c>
      <c r="C1084" s="171" t="s">
        <v>127</v>
      </c>
      <c r="D1084" s="171" t="s">
        <v>128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46098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1150.94</v>
      </c>
    </row>
    <row r="1085" spans="1:16" ht="19.5" hidden="1" customHeight="1">
      <c r="A1085" s="171" t="s">
        <v>3162</v>
      </c>
      <c r="B1085" s="175">
        <v>46099</v>
      </c>
      <c r="C1085" s="171" t="s">
        <v>127</v>
      </c>
      <c r="D1085" s="171" t="s">
        <v>129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46098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11.51</v>
      </c>
    </row>
    <row r="1086" spans="1:16" ht="19.5" hidden="1" customHeight="1">
      <c r="A1086" s="171" t="s">
        <v>3162</v>
      </c>
      <c r="B1086" s="175">
        <v>46099</v>
      </c>
      <c r="C1086" s="171" t="s">
        <v>127</v>
      </c>
      <c r="D1086" s="171" t="s">
        <v>130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46098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1587.55</v>
      </c>
    </row>
    <row r="1087" spans="1:16" ht="19.5" hidden="1" customHeight="1">
      <c r="A1087" s="171" t="s">
        <v>3162</v>
      </c>
      <c r="B1087" s="175">
        <v>46099</v>
      </c>
      <c r="C1087" s="171" t="s">
        <v>131</v>
      </c>
      <c r="D1087" s="171" t="s">
        <v>132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46098</v>
      </c>
      <c r="K1087" s="171" t="s">
        <v>113</v>
      </c>
      <c r="L1087" s="171" t="s">
        <v>114</v>
      </c>
      <c r="M1087" s="178">
        <v>0.43</v>
      </c>
      <c r="N1087" s="176"/>
      <c r="O1087" s="176"/>
      <c r="P1087" s="179">
        <v>-1182.5</v>
      </c>
    </row>
    <row r="1088" spans="1:16" ht="19.5" customHeight="1">
      <c r="A1088" s="171" t="s">
        <v>3162</v>
      </c>
      <c r="B1088" s="175">
        <v>46099</v>
      </c>
      <c r="C1088" s="171" t="s">
        <v>2119</v>
      </c>
      <c r="D1088" s="171" t="s">
        <v>116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46098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-5.85</v>
      </c>
    </row>
    <row r="1089" spans="1:16" ht="19.5" customHeight="1">
      <c r="A1089" s="171" t="s">
        <v>3160</v>
      </c>
      <c r="B1089" s="175">
        <v>46099</v>
      </c>
      <c r="C1089" s="171" t="s">
        <v>2119</v>
      </c>
      <c r="D1089" s="171" t="s">
        <v>135</v>
      </c>
      <c r="E1089" s="171" t="s">
        <v>40</v>
      </c>
      <c r="F1089" s="171" t="s">
        <v>149</v>
      </c>
      <c r="G1089" s="171" t="s">
        <v>112</v>
      </c>
      <c r="H1089" s="176">
        <v>1</v>
      </c>
      <c r="I1089" s="177">
        <v>0</v>
      </c>
      <c r="J1089" s="175">
        <v>46097</v>
      </c>
      <c r="K1089" s="171" t="s">
        <v>125</v>
      </c>
      <c r="L1089" s="171" t="s">
        <v>125</v>
      </c>
      <c r="M1089" s="178">
        <v>0</v>
      </c>
      <c r="N1089" s="176"/>
      <c r="O1089" s="176"/>
      <c r="P1089" s="179">
        <v>-20.7</v>
      </c>
    </row>
    <row r="1090" spans="1:16" ht="19.5" hidden="1" customHeight="1">
      <c r="A1090" s="171" t="s">
        <v>3163</v>
      </c>
      <c r="B1090" s="175">
        <v>46099</v>
      </c>
      <c r="C1090" s="171" t="s">
        <v>110</v>
      </c>
      <c r="D1090" s="171" t="s">
        <v>24</v>
      </c>
      <c r="E1090" s="171" t="s">
        <v>44</v>
      </c>
      <c r="F1090" s="171" t="s">
        <v>213</v>
      </c>
      <c r="G1090" s="171" t="s">
        <v>214</v>
      </c>
      <c r="H1090" s="176">
        <v>1</v>
      </c>
      <c r="I1090" s="177">
        <v>2500</v>
      </c>
      <c r="J1090" s="175">
        <v>46097</v>
      </c>
      <c r="K1090" s="171" t="s">
        <v>113</v>
      </c>
      <c r="L1090" s="171" t="s">
        <v>114</v>
      </c>
      <c r="M1090" s="178">
        <v>0.43</v>
      </c>
      <c r="N1090" s="176"/>
      <c r="O1090" s="176">
        <v>39</v>
      </c>
      <c r="P1090" s="179">
        <v>-129.22</v>
      </c>
    </row>
    <row r="1091" spans="1:16" ht="19.5" hidden="1" customHeight="1">
      <c r="A1091" s="171" t="s">
        <v>3163</v>
      </c>
      <c r="B1091" s="175">
        <v>46099</v>
      </c>
      <c r="C1091" s="171" t="s">
        <v>127</v>
      </c>
      <c r="D1091" s="171" t="s">
        <v>128</v>
      </c>
      <c r="E1091" s="171" t="s">
        <v>44</v>
      </c>
      <c r="F1091" s="171" t="s">
        <v>213</v>
      </c>
      <c r="G1091" s="171" t="s">
        <v>214</v>
      </c>
      <c r="H1091" s="176">
        <v>1</v>
      </c>
      <c r="I1091" s="177">
        <v>2500</v>
      </c>
      <c r="J1091" s="175">
        <v>46097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951.24</v>
      </c>
    </row>
    <row r="1092" spans="1:16" ht="19.5" hidden="1" customHeight="1">
      <c r="A1092" s="171" t="s">
        <v>3163</v>
      </c>
      <c r="B1092" s="175">
        <v>46099</v>
      </c>
      <c r="C1092" s="171" t="s">
        <v>127</v>
      </c>
      <c r="D1092" s="171" t="s">
        <v>129</v>
      </c>
      <c r="E1092" s="171" t="s">
        <v>44</v>
      </c>
      <c r="F1092" s="171" t="s">
        <v>213</v>
      </c>
      <c r="G1092" s="171" t="s">
        <v>214</v>
      </c>
      <c r="H1092" s="176">
        <v>1</v>
      </c>
      <c r="I1092" s="177">
        <v>2500</v>
      </c>
      <c r="J1092" s="175">
        <v>46097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0</v>
      </c>
    </row>
    <row r="1093" spans="1:16" ht="19.5" hidden="1" customHeight="1">
      <c r="A1093" s="171" t="s">
        <v>3163</v>
      </c>
      <c r="B1093" s="175">
        <v>46099</v>
      </c>
      <c r="C1093" s="171" t="s">
        <v>127</v>
      </c>
      <c r="D1093" s="171" t="s">
        <v>130</v>
      </c>
      <c r="E1093" s="171" t="s">
        <v>44</v>
      </c>
      <c r="F1093" s="171" t="s">
        <v>213</v>
      </c>
      <c r="G1093" s="171" t="s">
        <v>214</v>
      </c>
      <c r="H1093" s="176">
        <v>1</v>
      </c>
      <c r="I1093" s="177">
        <v>2500</v>
      </c>
      <c r="J1093" s="175">
        <v>46097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1548.76</v>
      </c>
    </row>
    <row r="1094" spans="1:16" ht="19.5" hidden="1" customHeight="1">
      <c r="A1094" s="171" t="s">
        <v>3163</v>
      </c>
      <c r="B1094" s="175">
        <v>46099</v>
      </c>
      <c r="C1094" s="171" t="s">
        <v>131</v>
      </c>
      <c r="D1094" s="171" t="s">
        <v>132</v>
      </c>
      <c r="E1094" s="171" t="s">
        <v>44</v>
      </c>
      <c r="F1094" s="171" t="s">
        <v>213</v>
      </c>
      <c r="G1094" s="171" t="s">
        <v>214</v>
      </c>
      <c r="H1094" s="176">
        <v>1</v>
      </c>
      <c r="I1094" s="177">
        <v>2500</v>
      </c>
      <c r="J1094" s="175">
        <v>46097</v>
      </c>
      <c r="K1094" s="171" t="s">
        <v>113</v>
      </c>
      <c r="L1094" s="171" t="s">
        <v>114</v>
      </c>
      <c r="M1094" s="178">
        <v>0.43</v>
      </c>
      <c r="N1094" s="176"/>
      <c r="O1094" s="176"/>
      <c r="P1094" s="179">
        <v>-1075</v>
      </c>
    </row>
    <row r="1095" spans="1:16" ht="19.5" customHeight="1">
      <c r="A1095" s="171" t="s">
        <v>3163</v>
      </c>
      <c r="B1095" s="175">
        <v>46099</v>
      </c>
      <c r="C1095" s="171" t="s">
        <v>2119</v>
      </c>
      <c r="D1095" s="171" t="s">
        <v>116</v>
      </c>
      <c r="E1095" s="171" t="s">
        <v>44</v>
      </c>
      <c r="F1095" s="171" t="s">
        <v>213</v>
      </c>
      <c r="G1095" s="171" t="s">
        <v>214</v>
      </c>
      <c r="H1095" s="176">
        <v>1</v>
      </c>
      <c r="I1095" s="177">
        <v>2500</v>
      </c>
      <c r="J1095" s="175">
        <v>46097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-7.96</v>
      </c>
    </row>
    <row r="1096" spans="1:16" ht="19.5" hidden="1" customHeight="1">
      <c r="A1096" s="171" t="s">
        <v>3164</v>
      </c>
      <c r="B1096" s="175">
        <v>46099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46096</v>
      </c>
      <c r="K1096" s="171" t="s">
        <v>113</v>
      </c>
      <c r="L1096" s="171" t="s">
        <v>114</v>
      </c>
      <c r="M1096" s="178">
        <v>0.43</v>
      </c>
      <c r="N1096" s="176"/>
      <c r="O1096" s="176">
        <v>39</v>
      </c>
      <c r="P1096" s="179">
        <v>-135.22</v>
      </c>
    </row>
    <row r="1097" spans="1:16" ht="19.5" hidden="1" customHeight="1">
      <c r="A1097" s="171" t="s">
        <v>3164</v>
      </c>
      <c r="B1097" s="175">
        <v>46099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46096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1120.95</v>
      </c>
    </row>
    <row r="1098" spans="1:16" ht="19.5" hidden="1" customHeight="1">
      <c r="A1098" s="171" t="s">
        <v>3164</v>
      </c>
      <c r="B1098" s="175">
        <v>46099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46096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11.21</v>
      </c>
    </row>
    <row r="1099" spans="1:16" ht="19.5" hidden="1" customHeight="1">
      <c r="A1099" s="171" t="s">
        <v>3164</v>
      </c>
      <c r="B1099" s="175">
        <v>46099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2750</v>
      </c>
      <c r="J1099" s="175">
        <v>46096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1617.84</v>
      </c>
    </row>
    <row r="1100" spans="1:16" ht="19.5" hidden="1" customHeight="1">
      <c r="A1100" s="171" t="s">
        <v>3164</v>
      </c>
      <c r="B1100" s="175">
        <v>46099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2750</v>
      </c>
      <c r="J1100" s="175">
        <v>46096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-1182.5</v>
      </c>
    </row>
    <row r="1101" spans="1:16" ht="19.5" customHeight="1">
      <c r="A1101" s="171" t="s">
        <v>3164</v>
      </c>
      <c r="B1101" s="175">
        <v>46099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2750</v>
      </c>
      <c r="J1101" s="175">
        <v>46096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-6.42</v>
      </c>
    </row>
    <row r="1102" spans="1:16" ht="19.5" hidden="1" customHeight="1">
      <c r="A1102" s="171" t="s">
        <v>3165</v>
      </c>
      <c r="B1102" s="175">
        <v>46099</v>
      </c>
      <c r="C1102" s="171" t="s">
        <v>110</v>
      </c>
      <c r="D1102" s="171" t="s">
        <v>24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2750</v>
      </c>
      <c r="J1102" s="175">
        <v>46097</v>
      </c>
      <c r="K1102" s="171" t="s">
        <v>113</v>
      </c>
      <c r="L1102" s="171" t="s">
        <v>114</v>
      </c>
      <c r="M1102" s="178">
        <v>0.43</v>
      </c>
      <c r="N1102" s="176"/>
      <c r="O1102" s="176">
        <v>39</v>
      </c>
      <c r="P1102" s="179">
        <v>-135.22</v>
      </c>
    </row>
    <row r="1103" spans="1:16" ht="19.5" hidden="1" customHeight="1">
      <c r="A1103" s="171" t="s">
        <v>3165</v>
      </c>
      <c r="B1103" s="175">
        <v>46099</v>
      </c>
      <c r="C1103" s="171" t="s">
        <v>127</v>
      </c>
      <c r="D1103" s="171" t="s">
        <v>128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2750</v>
      </c>
      <c r="J1103" s="175">
        <v>46097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1221.9000000000001</v>
      </c>
    </row>
    <row r="1104" spans="1:16" ht="19.5" hidden="1" customHeight="1">
      <c r="A1104" s="171" t="s">
        <v>3165</v>
      </c>
      <c r="B1104" s="175">
        <v>46099</v>
      </c>
      <c r="C1104" s="171" t="s">
        <v>127</v>
      </c>
      <c r="D1104" s="171" t="s">
        <v>129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2750</v>
      </c>
      <c r="J1104" s="175">
        <v>46097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12.22</v>
      </c>
    </row>
    <row r="1105" spans="1:16" ht="19.5" hidden="1" customHeight="1">
      <c r="A1105" s="171" t="s">
        <v>3165</v>
      </c>
      <c r="B1105" s="175">
        <v>46099</v>
      </c>
      <c r="C1105" s="171" t="s">
        <v>127</v>
      </c>
      <c r="D1105" s="171" t="s">
        <v>130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2750</v>
      </c>
      <c r="J1105" s="175">
        <v>46097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1515.88</v>
      </c>
    </row>
    <row r="1106" spans="1:16" ht="19.5" hidden="1" customHeight="1">
      <c r="A1106" s="171" t="s">
        <v>3165</v>
      </c>
      <c r="B1106" s="175">
        <v>46099</v>
      </c>
      <c r="C1106" s="171" t="s">
        <v>131</v>
      </c>
      <c r="D1106" s="171" t="s">
        <v>132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46097</v>
      </c>
      <c r="K1106" s="171" t="s">
        <v>113</v>
      </c>
      <c r="L1106" s="171" t="s">
        <v>114</v>
      </c>
      <c r="M1106" s="178">
        <v>0.43</v>
      </c>
      <c r="N1106" s="176"/>
      <c r="O1106" s="176"/>
      <c r="P1106" s="179">
        <v>-1182.5</v>
      </c>
    </row>
    <row r="1107" spans="1:16" ht="19.5" customHeight="1">
      <c r="A1107" s="171" t="s">
        <v>3165</v>
      </c>
      <c r="B1107" s="175">
        <v>46099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46097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-7.65</v>
      </c>
    </row>
    <row r="1108" spans="1:16" ht="19.5" hidden="1" customHeight="1">
      <c r="A1108" s="171" t="s">
        <v>3166</v>
      </c>
      <c r="B1108" s="175">
        <v>46099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46098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-140.75</v>
      </c>
    </row>
    <row r="1109" spans="1:16" ht="19.5" hidden="1" customHeight="1">
      <c r="A1109" s="171" t="s">
        <v>3166</v>
      </c>
      <c r="B1109" s="175">
        <v>46099</v>
      </c>
      <c r="C1109" s="171" t="s">
        <v>127</v>
      </c>
      <c r="D1109" s="171" t="s">
        <v>128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46098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1221.9000000000001</v>
      </c>
    </row>
    <row r="1110" spans="1:16" ht="19.5" hidden="1" customHeight="1">
      <c r="A1110" s="171" t="s">
        <v>3166</v>
      </c>
      <c r="B1110" s="175">
        <v>46099</v>
      </c>
      <c r="C1110" s="171" t="s">
        <v>127</v>
      </c>
      <c r="D1110" s="171" t="s">
        <v>129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46098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12.22</v>
      </c>
    </row>
    <row r="1111" spans="1:16" ht="19.5" hidden="1" customHeight="1">
      <c r="A1111" s="171" t="s">
        <v>3166</v>
      </c>
      <c r="B1111" s="175">
        <v>46099</v>
      </c>
      <c r="C1111" s="171" t="s">
        <v>127</v>
      </c>
      <c r="D1111" s="171" t="s">
        <v>130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46098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1515.88</v>
      </c>
    </row>
    <row r="1112" spans="1:16" ht="19.5" hidden="1" customHeight="1">
      <c r="A1112" s="171" t="s">
        <v>3166</v>
      </c>
      <c r="B1112" s="175">
        <v>46099</v>
      </c>
      <c r="C1112" s="171" t="s">
        <v>131</v>
      </c>
      <c r="D1112" s="171" t="s">
        <v>132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2750</v>
      </c>
      <c r="J1112" s="175">
        <v>46098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-1182.5</v>
      </c>
    </row>
    <row r="1113" spans="1:16" ht="19.5" customHeight="1">
      <c r="A1113" s="171" t="s">
        <v>3166</v>
      </c>
      <c r="B1113" s="175">
        <v>46099</v>
      </c>
      <c r="C1113" s="171" t="s">
        <v>2119</v>
      </c>
      <c r="D1113" s="171" t="s">
        <v>116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2750</v>
      </c>
      <c r="J1113" s="175">
        <v>46098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-7.81</v>
      </c>
    </row>
    <row r="1114" spans="1:16" ht="19.5" customHeight="1">
      <c r="A1114" s="171" t="s">
        <v>3164</v>
      </c>
      <c r="B1114" s="175">
        <v>46099</v>
      </c>
      <c r="C1114" s="171" t="s">
        <v>2119</v>
      </c>
      <c r="D1114" s="171" t="s">
        <v>135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46096</v>
      </c>
      <c r="K1114" s="171" t="s">
        <v>125</v>
      </c>
      <c r="L1114" s="171" t="s">
        <v>125</v>
      </c>
      <c r="M1114" s="178">
        <v>0</v>
      </c>
      <c r="N1114" s="176"/>
      <c r="O1114" s="176"/>
      <c r="P1114" s="179">
        <v>-21.3</v>
      </c>
    </row>
    <row r="1115" spans="1:16" ht="19.5" customHeight="1">
      <c r="A1115" s="171" t="s">
        <v>3165</v>
      </c>
      <c r="B1115" s="175">
        <v>46099</v>
      </c>
      <c r="C1115" s="171" t="s">
        <v>2119</v>
      </c>
      <c r="D1115" s="171" t="s">
        <v>135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46097</v>
      </c>
      <c r="K1115" s="171" t="s">
        <v>125</v>
      </c>
      <c r="L1115" s="171" t="s">
        <v>125</v>
      </c>
      <c r="M1115" s="178">
        <v>0</v>
      </c>
      <c r="N1115" s="176"/>
      <c r="O1115" s="176"/>
      <c r="P1115" s="179">
        <v>-23.22</v>
      </c>
    </row>
    <row r="1116" spans="1:16" ht="19.5" customHeight="1">
      <c r="A1116" s="171" t="s">
        <v>3166</v>
      </c>
      <c r="B1116" s="175">
        <v>46099</v>
      </c>
      <c r="C1116" s="171" t="s">
        <v>2119</v>
      </c>
      <c r="D1116" s="171" t="s">
        <v>135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0</v>
      </c>
      <c r="J1116" s="175">
        <v>46098</v>
      </c>
      <c r="K1116" s="171" t="s">
        <v>125</v>
      </c>
      <c r="L1116" s="171" t="s">
        <v>125</v>
      </c>
      <c r="M1116" s="178">
        <v>0</v>
      </c>
      <c r="N1116" s="176"/>
      <c r="O1116" s="176"/>
      <c r="P1116" s="179">
        <v>-23.22</v>
      </c>
    </row>
    <row r="1117" spans="1:16" ht="19.5" hidden="1" customHeight="1">
      <c r="A1117" s="171" t="s">
        <v>3167</v>
      </c>
      <c r="B1117" s="175">
        <v>46099</v>
      </c>
      <c r="C1117" s="171" t="s">
        <v>110</v>
      </c>
      <c r="D1117" s="171" t="s">
        <v>24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2700</v>
      </c>
      <c r="J1117" s="175">
        <v>46087</v>
      </c>
      <c r="K1117" s="171" t="s">
        <v>113</v>
      </c>
      <c r="L1117" s="171" t="s">
        <v>114</v>
      </c>
      <c r="M1117" s="178">
        <v>0.43</v>
      </c>
      <c r="N1117" s="176"/>
      <c r="O1117" s="176">
        <v>44</v>
      </c>
      <c r="P1117" s="179">
        <v>-161.29</v>
      </c>
    </row>
    <row r="1118" spans="1:16" ht="19.5" hidden="1" customHeight="1">
      <c r="A1118" s="171" t="s">
        <v>3167</v>
      </c>
      <c r="B1118" s="175">
        <v>46099</v>
      </c>
      <c r="C1118" s="171" t="s">
        <v>127</v>
      </c>
      <c r="D1118" s="171" t="s">
        <v>128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2700</v>
      </c>
      <c r="J1118" s="175">
        <v>46087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1139.05</v>
      </c>
    </row>
    <row r="1119" spans="1:16" ht="19.5" hidden="1" customHeight="1">
      <c r="A1119" s="171" t="s">
        <v>3167</v>
      </c>
      <c r="B1119" s="175">
        <v>46099</v>
      </c>
      <c r="C1119" s="171" t="s">
        <v>127</v>
      </c>
      <c r="D1119" s="171" t="s">
        <v>129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2700</v>
      </c>
      <c r="J1119" s="175">
        <v>46087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11.39</v>
      </c>
    </row>
    <row r="1120" spans="1:16" ht="19.5" hidden="1" customHeight="1">
      <c r="A1120" s="171" t="s">
        <v>3167</v>
      </c>
      <c r="B1120" s="175">
        <v>46099</v>
      </c>
      <c r="C1120" s="171" t="s">
        <v>127</v>
      </c>
      <c r="D1120" s="171" t="s">
        <v>130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2700</v>
      </c>
      <c r="J1120" s="175">
        <v>46087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1549.56</v>
      </c>
    </row>
    <row r="1121" spans="1:16" ht="19.5" hidden="1" customHeight="1">
      <c r="A1121" s="171" t="s">
        <v>3167</v>
      </c>
      <c r="B1121" s="175">
        <v>46099</v>
      </c>
      <c r="C1121" s="171" t="s">
        <v>131</v>
      </c>
      <c r="D1121" s="171" t="s">
        <v>132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2700</v>
      </c>
      <c r="J1121" s="175">
        <v>46087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-1161</v>
      </c>
    </row>
    <row r="1122" spans="1:16" ht="19.5" customHeight="1">
      <c r="A1122" s="171" t="s">
        <v>3167</v>
      </c>
      <c r="B1122" s="175">
        <v>46099</v>
      </c>
      <c r="C1122" s="171" t="s">
        <v>2119</v>
      </c>
      <c r="D1122" s="171" t="s">
        <v>116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2700</v>
      </c>
      <c r="J1122" s="175">
        <v>46087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-8.02</v>
      </c>
    </row>
    <row r="1123" spans="1:16" ht="19.5" hidden="1" customHeight="1">
      <c r="A1123" s="171" t="s">
        <v>3168</v>
      </c>
      <c r="B1123" s="175">
        <v>46099</v>
      </c>
      <c r="C1123" s="171" t="s">
        <v>1315</v>
      </c>
      <c r="D1123" s="171" t="s">
        <v>508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0</v>
      </c>
      <c r="J1123" s="175">
        <v>46096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-5</v>
      </c>
    </row>
    <row r="1124" spans="1:16" ht="19.5" customHeight="1">
      <c r="A1124" s="171" t="s">
        <v>3168</v>
      </c>
      <c r="B1124" s="175">
        <v>46099</v>
      </c>
      <c r="C1124" s="171" t="s">
        <v>2119</v>
      </c>
      <c r="D1124" s="171" t="s">
        <v>510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0</v>
      </c>
      <c r="J1124" s="175">
        <v>46096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-10</v>
      </c>
    </row>
    <row r="1125" spans="1:16" ht="19.5" hidden="1" customHeight="1">
      <c r="A1125" s="171" t="s">
        <v>3169</v>
      </c>
      <c r="B1125" s="175">
        <v>46099</v>
      </c>
      <c r="C1125" s="171" t="s">
        <v>1315</v>
      </c>
      <c r="D1125" s="171" t="s">
        <v>508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46094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-5</v>
      </c>
    </row>
    <row r="1126" spans="1:16" ht="19.5" customHeight="1">
      <c r="A1126" s="171" t="s">
        <v>3169</v>
      </c>
      <c r="B1126" s="175">
        <v>46099</v>
      </c>
      <c r="C1126" s="171" t="s">
        <v>2119</v>
      </c>
      <c r="D1126" s="171" t="s">
        <v>510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46094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-10</v>
      </c>
    </row>
    <row r="1127" spans="1:16" ht="19.5" hidden="1" customHeight="1">
      <c r="A1127" s="171" t="s">
        <v>3170</v>
      </c>
      <c r="B1127" s="175">
        <v>46099</v>
      </c>
      <c r="C1127" s="171" t="s">
        <v>1315</v>
      </c>
      <c r="D1127" s="171" t="s">
        <v>508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46095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-5</v>
      </c>
    </row>
    <row r="1128" spans="1:16" ht="19.5" customHeight="1">
      <c r="A1128" s="171" t="s">
        <v>3170</v>
      </c>
      <c r="B1128" s="175">
        <v>46099</v>
      </c>
      <c r="C1128" s="171" t="s">
        <v>2119</v>
      </c>
      <c r="D1128" s="171" t="s">
        <v>510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46095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-10</v>
      </c>
    </row>
    <row r="1129" spans="1:16" ht="19.5" hidden="1" customHeight="1">
      <c r="A1129" s="171" t="s">
        <v>3171</v>
      </c>
      <c r="B1129" s="175">
        <v>46099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2750</v>
      </c>
      <c r="J1129" s="175">
        <v>46098</v>
      </c>
      <c r="K1129" s="171" t="s">
        <v>113</v>
      </c>
      <c r="L1129" s="171" t="s">
        <v>114</v>
      </c>
      <c r="M1129" s="178">
        <v>0.43</v>
      </c>
      <c r="N1129" s="176"/>
      <c r="O1129" s="176">
        <v>40</v>
      </c>
      <c r="P1129" s="179">
        <v>-140.75</v>
      </c>
    </row>
    <row r="1130" spans="1:16" ht="19.5" hidden="1" customHeight="1">
      <c r="A1130" s="171" t="s">
        <v>3171</v>
      </c>
      <c r="B1130" s="175">
        <v>46099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2750</v>
      </c>
      <c r="J1130" s="175">
        <v>46098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1211.32</v>
      </c>
    </row>
    <row r="1131" spans="1:16" ht="19.5" hidden="1" customHeight="1">
      <c r="A1131" s="171" t="s">
        <v>3171</v>
      </c>
      <c r="B1131" s="175">
        <v>46099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2750</v>
      </c>
      <c r="J1131" s="175">
        <v>46098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12.11</v>
      </c>
    </row>
    <row r="1132" spans="1:16" ht="19.5" hidden="1" customHeight="1">
      <c r="A1132" s="171" t="s">
        <v>3171</v>
      </c>
      <c r="B1132" s="175">
        <v>46099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2750</v>
      </c>
      <c r="J1132" s="175">
        <v>46098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1526.57</v>
      </c>
    </row>
    <row r="1133" spans="1:16" ht="19.5" hidden="1" customHeight="1">
      <c r="A1133" s="171" t="s">
        <v>3171</v>
      </c>
      <c r="B1133" s="175">
        <v>46099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2750</v>
      </c>
      <c r="J1133" s="175">
        <v>46098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-1182.5</v>
      </c>
    </row>
    <row r="1134" spans="1:16" ht="19.5" customHeight="1">
      <c r="A1134" s="171" t="s">
        <v>3171</v>
      </c>
      <c r="B1134" s="175">
        <v>46099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2750</v>
      </c>
      <c r="J1134" s="175">
        <v>46098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-7.55</v>
      </c>
    </row>
    <row r="1135" spans="1:16" ht="19.5" hidden="1" customHeight="1">
      <c r="A1135" s="171" t="s">
        <v>3172</v>
      </c>
      <c r="B1135" s="175">
        <v>46099</v>
      </c>
      <c r="C1135" s="171" t="s">
        <v>1315</v>
      </c>
      <c r="D1135" s="171" t="s">
        <v>508</v>
      </c>
      <c r="E1135" s="171" t="s">
        <v>47</v>
      </c>
      <c r="F1135" s="171" t="s">
        <v>430</v>
      </c>
      <c r="G1135" s="171" t="s">
        <v>112</v>
      </c>
      <c r="H1135" s="176">
        <v>1</v>
      </c>
      <c r="I1135" s="177">
        <v>0</v>
      </c>
      <c r="J1135" s="175">
        <v>46097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-5</v>
      </c>
    </row>
    <row r="1136" spans="1:16" ht="19.5" customHeight="1">
      <c r="A1136" s="171" t="s">
        <v>3172</v>
      </c>
      <c r="B1136" s="175">
        <v>46099</v>
      </c>
      <c r="C1136" s="171" t="s">
        <v>2119</v>
      </c>
      <c r="D1136" s="171" t="s">
        <v>510</v>
      </c>
      <c r="E1136" s="171" t="s">
        <v>47</v>
      </c>
      <c r="F1136" s="171" t="s">
        <v>430</v>
      </c>
      <c r="G1136" s="171" t="s">
        <v>112</v>
      </c>
      <c r="H1136" s="176">
        <v>1</v>
      </c>
      <c r="I1136" s="177">
        <v>0</v>
      </c>
      <c r="J1136" s="175">
        <v>46097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-10</v>
      </c>
    </row>
    <row r="1137" spans="1:16" ht="19.5" customHeight="1">
      <c r="A1137" s="171" t="s">
        <v>3171</v>
      </c>
      <c r="B1137" s="175">
        <v>46099</v>
      </c>
      <c r="C1137" s="171" t="s">
        <v>2119</v>
      </c>
      <c r="D1137" s="171" t="s">
        <v>135</v>
      </c>
      <c r="E1137" s="171" t="s">
        <v>45</v>
      </c>
      <c r="F1137" s="171" t="s">
        <v>162</v>
      </c>
      <c r="G1137" s="171" t="s">
        <v>163</v>
      </c>
      <c r="H1137" s="176">
        <v>1</v>
      </c>
      <c r="I1137" s="177">
        <v>0</v>
      </c>
      <c r="J1137" s="175">
        <v>46098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-23.02</v>
      </c>
    </row>
    <row r="1138" spans="1:16" ht="19.5" hidden="1" customHeight="1">
      <c r="A1138" s="171" t="s">
        <v>3173</v>
      </c>
      <c r="B1138" s="175">
        <v>46099</v>
      </c>
      <c r="C1138" s="171" t="s">
        <v>110</v>
      </c>
      <c r="D1138" s="171" t="s">
        <v>24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46097</v>
      </c>
      <c r="K1138" s="171" t="s">
        <v>113</v>
      </c>
      <c r="L1138" s="171" t="s">
        <v>114</v>
      </c>
      <c r="M1138" s="178">
        <v>0.43</v>
      </c>
      <c r="N1138" s="176"/>
      <c r="O1138" s="176">
        <v>39</v>
      </c>
      <c r="P1138" s="179">
        <v>-135.22</v>
      </c>
    </row>
    <row r="1139" spans="1:16" ht="19.5" hidden="1" customHeight="1">
      <c r="A1139" s="171" t="s">
        <v>3173</v>
      </c>
      <c r="B1139" s="175">
        <v>46099</v>
      </c>
      <c r="C1139" s="171" t="s">
        <v>127</v>
      </c>
      <c r="D1139" s="171" t="s">
        <v>128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2750</v>
      </c>
      <c r="J1139" s="175">
        <v>46097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1180.95</v>
      </c>
    </row>
    <row r="1140" spans="1:16" ht="19.5" hidden="1" customHeight="1">
      <c r="A1140" s="171" t="s">
        <v>3173</v>
      </c>
      <c r="B1140" s="175">
        <v>46099</v>
      </c>
      <c r="C1140" s="171" t="s">
        <v>127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2750</v>
      </c>
      <c r="J1140" s="175">
        <v>46097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11.81</v>
      </c>
    </row>
    <row r="1141" spans="1:16" ht="19.5" hidden="1" customHeight="1">
      <c r="A1141" s="171" t="s">
        <v>3173</v>
      </c>
      <c r="B1141" s="175">
        <v>46099</v>
      </c>
      <c r="C1141" s="171" t="s">
        <v>127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2750</v>
      </c>
      <c r="J1141" s="175">
        <v>46097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1557.24</v>
      </c>
    </row>
    <row r="1142" spans="1:16" ht="19.5" hidden="1" customHeight="1">
      <c r="A1142" s="171" t="s">
        <v>3173</v>
      </c>
      <c r="B1142" s="175">
        <v>46099</v>
      </c>
      <c r="C1142" s="171" t="s">
        <v>131</v>
      </c>
      <c r="D1142" s="171" t="s">
        <v>132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2750</v>
      </c>
      <c r="J1142" s="175">
        <v>46097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-1182.5</v>
      </c>
    </row>
    <row r="1143" spans="1:16" ht="19.5" customHeight="1">
      <c r="A1143" s="171" t="s">
        <v>3173</v>
      </c>
      <c r="B1143" s="175">
        <v>46099</v>
      </c>
      <c r="C1143" s="171" t="s">
        <v>2119</v>
      </c>
      <c r="D1143" s="171" t="s">
        <v>116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2750</v>
      </c>
      <c r="J1143" s="175">
        <v>46097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-8.94</v>
      </c>
    </row>
    <row r="1144" spans="1:16" ht="19.5" hidden="1" customHeight="1">
      <c r="A1144" s="171" t="s">
        <v>3174</v>
      </c>
      <c r="B1144" s="175">
        <v>46099</v>
      </c>
      <c r="C1144" s="171" t="s">
        <v>110</v>
      </c>
      <c r="D1144" s="171" t="s">
        <v>24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2750</v>
      </c>
      <c r="J1144" s="175">
        <v>46097</v>
      </c>
      <c r="K1144" s="171" t="s">
        <v>113</v>
      </c>
      <c r="L1144" s="171" t="s">
        <v>114</v>
      </c>
      <c r="M1144" s="178">
        <v>0.43</v>
      </c>
      <c r="N1144" s="176"/>
      <c r="O1144" s="176">
        <v>39</v>
      </c>
      <c r="P1144" s="179">
        <v>-135.22</v>
      </c>
    </row>
    <row r="1145" spans="1:16" ht="19.5" hidden="1" customHeight="1">
      <c r="A1145" s="171" t="s">
        <v>3174</v>
      </c>
      <c r="B1145" s="175">
        <v>46099</v>
      </c>
      <c r="C1145" s="171" t="s">
        <v>127</v>
      </c>
      <c r="D1145" s="171" t="s">
        <v>128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2750</v>
      </c>
      <c r="J1145" s="175">
        <v>46097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1120.95</v>
      </c>
    </row>
    <row r="1146" spans="1:16" ht="19.5" hidden="1" customHeight="1">
      <c r="A1146" s="171" t="s">
        <v>3174</v>
      </c>
      <c r="B1146" s="175">
        <v>46099</v>
      </c>
      <c r="C1146" s="171" t="s">
        <v>127</v>
      </c>
      <c r="D1146" s="171" t="s">
        <v>129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2750</v>
      </c>
      <c r="J1146" s="175">
        <v>46097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11.21</v>
      </c>
    </row>
    <row r="1147" spans="1:16" ht="19.5" hidden="1" customHeight="1">
      <c r="A1147" s="171" t="s">
        <v>3174</v>
      </c>
      <c r="B1147" s="175">
        <v>46099</v>
      </c>
      <c r="C1147" s="171" t="s">
        <v>127</v>
      </c>
      <c r="D1147" s="171" t="s">
        <v>130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2750</v>
      </c>
      <c r="J1147" s="175">
        <v>46097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1617.84</v>
      </c>
    </row>
    <row r="1148" spans="1:16" ht="19.5" hidden="1" customHeight="1">
      <c r="A1148" s="171" t="s">
        <v>3174</v>
      </c>
      <c r="B1148" s="175">
        <v>46099</v>
      </c>
      <c r="C1148" s="171" t="s">
        <v>131</v>
      </c>
      <c r="D1148" s="171" t="s">
        <v>132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2750</v>
      </c>
      <c r="J1148" s="175">
        <v>46097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-1182.5</v>
      </c>
    </row>
    <row r="1149" spans="1:16" ht="19.5" customHeight="1">
      <c r="A1149" s="171" t="s">
        <v>3174</v>
      </c>
      <c r="B1149" s="175">
        <v>46099</v>
      </c>
      <c r="C1149" s="171" t="s">
        <v>2119</v>
      </c>
      <c r="D1149" s="171" t="s">
        <v>116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2750</v>
      </c>
      <c r="J1149" s="175">
        <v>46097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-6.95</v>
      </c>
    </row>
    <row r="1150" spans="1:16" ht="19.5" customHeight="1">
      <c r="A1150" s="171" t="s">
        <v>3173</v>
      </c>
      <c r="B1150" s="175">
        <v>46099</v>
      </c>
      <c r="C1150" s="171" t="s">
        <v>2119</v>
      </c>
      <c r="D1150" s="171" t="s">
        <v>135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46097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-22.44</v>
      </c>
    </row>
    <row r="1151" spans="1:16" ht="19.5" hidden="1" customHeight="1">
      <c r="A1151" s="171" t="s">
        <v>3175</v>
      </c>
      <c r="B1151" s="175">
        <v>46099</v>
      </c>
      <c r="C1151" s="171" t="s">
        <v>110</v>
      </c>
      <c r="D1151" s="171" t="s">
        <v>24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46095</v>
      </c>
      <c r="K1151" s="171" t="s">
        <v>113</v>
      </c>
      <c r="L1151" s="171" t="s">
        <v>114</v>
      </c>
      <c r="M1151" s="178">
        <v>0</v>
      </c>
      <c r="N1151" s="176"/>
      <c r="O1151" s="176">
        <v>40</v>
      </c>
      <c r="P1151" s="179">
        <v>-46.77</v>
      </c>
    </row>
    <row r="1152" spans="1:16" ht="19.5" customHeight="1">
      <c r="A1152" s="171" t="s">
        <v>3175</v>
      </c>
      <c r="B1152" s="175">
        <v>46099</v>
      </c>
      <c r="C1152" s="171" t="s">
        <v>2119</v>
      </c>
      <c r="D1152" s="171" t="s">
        <v>116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46095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-6.47</v>
      </c>
    </row>
    <row r="1153" spans="1:16" ht="19.5" customHeight="1">
      <c r="A1153" s="171" t="s">
        <v>3174</v>
      </c>
      <c r="B1153" s="175">
        <v>46099</v>
      </c>
      <c r="C1153" s="171" t="s">
        <v>2119</v>
      </c>
      <c r="D1153" s="171" t="s">
        <v>135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46097</v>
      </c>
      <c r="K1153" s="171" t="s">
        <v>125</v>
      </c>
      <c r="L1153" s="171" t="s">
        <v>125</v>
      </c>
      <c r="M1153" s="178">
        <v>0</v>
      </c>
      <c r="N1153" s="176"/>
      <c r="O1153" s="176"/>
      <c r="P1153" s="179">
        <v>-21.3</v>
      </c>
    </row>
    <row r="1154" spans="1:16" ht="19.5" hidden="1" customHeight="1">
      <c r="A1154" s="171" t="s">
        <v>3176</v>
      </c>
      <c r="B1154" s="175">
        <v>46099</v>
      </c>
      <c r="C1154" s="171" t="s">
        <v>110</v>
      </c>
      <c r="D1154" s="171" t="s">
        <v>24</v>
      </c>
      <c r="E1154" s="171" t="s">
        <v>50</v>
      </c>
      <c r="F1154" s="171" t="s">
        <v>413</v>
      </c>
      <c r="G1154" s="171" t="s">
        <v>112</v>
      </c>
      <c r="H1154" s="176">
        <v>1</v>
      </c>
      <c r="I1154" s="177">
        <v>1293</v>
      </c>
      <c r="J1154" s="175">
        <v>46092</v>
      </c>
      <c r="K1154" s="171" t="s">
        <v>113</v>
      </c>
      <c r="L1154" s="171" t="s">
        <v>114</v>
      </c>
      <c r="M1154" s="178">
        <v>0.43</v>
      </c>
      <c r="N1154" s="176"/>
      <c r="O1154" s="176">
        <v>42</v>
      </c>
      <c r="P1154" s="179">
        <v>-110.28</v>
      </c>
    </row>
    <row r="1155" spans="1:16" ht="19.5" hidden="1" customHeight="1">
      <c r="A1155" s="171" t="s">
        <v>3176</v>
      </c>
      <c r="B1155" s="175">
        <v>46099</v>
      </c>
      <c r="C1155" s="171" t="s">
        <v>127</v>
      </c>
      <c r="D1155" s="171" t="s">
        <v>128</v>
      </c>
      <c r="E1155" s="171" t="s">
        <v>50</v>
      </c>
      <c r="F1155" s="171" t="s">
        <v>413</v>
      </c>
      <c r="G1155" s="171" t="s">
        <v>112</v>
      </c>
      <c r="H1155" s="176">
        <v>1</v>
      </c>
      <c r="I1155" s="177">
        <v>1293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540.28</v>
      </c>
    </row>
    <row r="1156" spans="1:16" ht="19.5" hidden="1" customHeight="1">
      <c r="A1156" s="171" t="s">
        <v>3176</v>
      </c>
      <c r="B1156" s="175">
        <v>46099</v>
      </c>
      <c r="C1156" s="171" t="s">
        <v>127</v>
      </c>
      <c r="D1156" s="171" t="s">
        <v>129</v>
      </c>
      <c r="E1156" s="171" t="s">
        <v>50</v>
      </c>
      <c r="F1156" s="171" t="s">
        <v>413</v>
      </c>
      <c r="G1156" s="171" t="s">
        <v>112</v>
      </c>
      <c r="H1156" s="176">
        <v>1</v>
      </c>
      <c r="I1156" s="177">
        <v>1293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5.4</v>
      </c>
    </row>
    <row r="1157" spans="1:16" ht="19.5" hidden="1" customHeight="1">
      <c r="A1157" s="171" t="s">
        <v>3176</v>
      </c>
      <c r="B1157" s="175">
        <v>46099</v>
      </c>
      <c r="C1157" s="171" t="s">
        <v>127</v>
      </c>
      <c r="D1157" s="171" t="s">
        <v>130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1293</v>
      </c>
      <c r="J1157" s="175">
        <v>46092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747.32</v>
      </c>
    </row>
    <row r="1158" spans="1:16" ht="19.5" hidden="1" customHeight="1">
      <c r="A1158" s="171" t="s">
        <v>3176</v>
      </c>
      <c r="B1158" s="175">
        <v>46099</v>
      </c>
      <c r="C1158" s="171" t="s">
        <v>131</v>
      </c>
      <c r="D1158" s="171" t="s">
        <v>132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1293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-555.99</v>
      </c>
    </row>
    <row r="1159" spans="1:16" ht="19.5" hidden="1" customHeight="1">
      <c r="A1159" s="171" t="s">
        <v>3175</v>
      </c>
      <c r="B1159" s="175">
        <v>46099</v>
      </c>
      <c r="C1159" s="171" t="s">
        <v>110</v>
      </c>
      <c r="D1159" s="171" t="s">
        <v>117</v>
      </c>
      <c r="E1159" s="171" t="s">
        <v>38</v>
      </c>
      <c r="F1159" s="171" t="s">
        <v>111</v>
      </c>
      <c r="G1159" s="171" t="s">
        <v>112</v>
      </c>
      <c r="H1159" s="176">
        <v>1</v>
      </c>
      <c r="I1159" s="177">
        <v>0</v>
      </c>
      <c r="J1159" s="175">
        <v>46095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3175</v>
      </c>
      <c r="B1160" s="175">
        <v>46099</v>
      </c>
      <c r="C1160" s="171" t="s">
        <v>110</v>
      </c>
      <c r="D1160" s="171" t="s">
        <v>118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0</v>
      </c>
      <c r="J1160" s="175">
        <v>46095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customHeight="1">
      <c r="A1161" s="171" t="s">
        <v>3175</v>
      </c>
      <c r="B1161" s="175">
        <v>46099</v>
      </c>
      <c r="C1161" s="171" t="s">
        <v>2119</v>
      </c>
      <c r="D1161" s="171" t="s">
        <v>119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46095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customHeight="1">
      <c r="A1162" s="171" t="s">
        <v>3177</v>
      </c>
      <c r="B1162" s="175">
        <v>46099</v>
      </c>
      <c r="C1162" s="171" t="s">
        <v>2119</v>
      </c>
      <c r="D1162" s="171" t="s">
        <v>135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46099</v>
      </c>
      <c r="K1162" s="171" t="s">
        <v>125</v>
      </c>
      <c r="L1162" s="171" t="s">
        <v>125</v>
      </c>
      <c r="M1162" s="178">
        <v>0</v>
      </c>
      <c r="N1162" s="176"/>
      <c r="O1162" s="176"/>
      <c r="P1162" s="179">
        <v>-25.13</v>
      </c>
    </row>
    <row r="1163" spans="1:16" ht="19.5" customHeight="1">
      <c r="A1163" s="171" t="s">
        <v>3176</v>
      </c>
      <c r="B1163" s="175">
        <v>46099</v>
      </c>
      <c r="C1163" s="171" t="s">
        <v>2119</v>
      </c>
      <c r="D1163" s="171" t="s">
        <v>135</v>
      </c>
      <c r="E1163" s="171" t="s">
        <v>50</v>
      </c>
      <c r="F1163" s="171" t="s">
        <v>413</v>
      </c>
      <c r="G1163" s="171" t="s">
        <v>112</v>
      </c>
      <c r="H1163" s="176">
        <v>1</v>
      </c>
      <c r="I1163" s="177">
        <v>0</v>
      </c>
      <c r="J1163" s="175">
        <v>46092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-10.27</v>
      </c>
    </row>
    <row r="1164" spans="1:16" ht="19.5" hidden="1" customHeight="1">
      <c r="A1164" s="171" t="s">
        <v>3178</v>
      </c>
      <c r="B1164" s="175">
        <v>46099</v>
      </c>
      <c r="C1164" s="171" t="s">
        <v>110</v>
      </c>
      <c r="D1164" s="171" t="s">
        <v>24</v>
      </c>
      <c r="E1164" s="171" t="s">
        <v>61</v>
      </c>
      <c r="F1164" s="171" t="s">
        <v>776</v>
      </c>
      <c r="G1164" s="171" t="s">
        <v>177</v>
      </c>
      <c r="H1164" s="176">
        <v>1</v>
      </c>
      <c r="I1164" s="177">
        <v>4000</v>
      </c>
      <c r="J1164" s="175">
        <v>46096</v>
      </c>
      <c r="K1164" s="171" t="s">
        <v>113</v>
      </c>
      <c r="L1164" s="171" t="s">
        <v>114</v>
      </c>
      <c r="M1164" s="178">
        <v>0.43</v>
      </c>
      <c r="N1164" s="176"/>
      <c r="O1164" s="176">
        <v>39</v>
      </c>
      <c r="P1164" s="179">
        <v>-180.27</v>
      </c>
    </row>
    <row r="1165" spans="1:16" ht="19.5" hidden="1" customHeight="1">
      <c r="A1165" s="171" t="s">
        <v>3178</v>
      </c>
      <c r="B1165" s="175">
        <v>46099</v>
      </c>
      <c r="C1165" s="171" t="s">
        <v>127</v>
      </c>
      <c r="D1165" s="171" t="s">
        <v>128</v>
      </c>
      <c r="E1165" s="171" t="s">
        <v>61</v>
      </c>
      <c r="F1165" s="171" t="s">
        <v>776</v>
      </c>
      <c r="G1165" s="171" t="s">
        <v>177</v>
      </c>
      <c r="H1165" s="176">
        <v>1</v>
      </c>
      <c r="I1165" s="177">
        <v>4000</v>
      </c>
      <c r="J1165" s="175">
        <v>46096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1429.33</v>
      </c>
    </row>
    <row r="1166" spans="1:16" ht="19.5" hidden="1" customHeight="1">
      <c r="A1166" s="171" t="s">
        <v>3178</v>
      </c>
      <c r="B1166" s="175">
        <v>46099</v>
      </c>
      <c r="C1166" s="171" t="s">
        <v>127</v>
      </c>
      <c r="D1166" s="171" t="s">
        <v>129</v>
      </c>
      <c r="E1166" s="171" t="s">
        <v>61</v>
      </c>
      <c r="F1166" s="171" t="s">
        <v>776</v>
      </c>
      <c r="G1166" s="171" t="s">
        <v>177</v>
      </c>
      <c r="H1166" s="176">
        <v>1</v>
      </c>
      <c r="I1166" s="177">
        <v>4000</v>
      </c>
      <c r="J1166" s="175">
        <v>46096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14.29</v>
      </c>
    </row>
    <row r="1167" spans="1:16" ht="19.5" hidden="1" customHeight="1">
      <c r="A1167" s="171" t="s">
        <v>3178</v>
      </c>
      <c r="B1167" s="175">
        <v>46099</v>
      </c>
      <c r="C1167" s="171" t="s">
        <v>127</v>
      </c>
      <c r="D1167" s="171" t="s">
        <v>130</v>
      </c>
      <c r="E1167" s="171" t="s">
        <v>61</v>
      </c>
      <c r="F1167" s="171" t="s">
        <v>776</v>
      </c>
      <c r="G1167" s="171" t="s">
        <v>177</v>
      </c>
      <c r="H1167" s="176">
        <v>1</v>
      </c>
      <c r="I1167" s="177">
        <v>4000</v>
      </c>
      <c r="J1167" s="175">
        <v>46096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2556.38</v>
      </c>
    </row>
    <row r="1168" spans="1:16" ht="19.5" hidden="1" customHeight="1">
      <c r="A1168" s="171" t="s">
        <v>3178</v>
      </c>
      <c r="B1168" s="175">
        <v>46099</v>
      </c>
      <c r="C1168" s="171" t="s">
        <v>131</v>
      </c>
      <c r="D1168" s="171" t="s">
        <v>132</v>
      </c>
      <c r="E1168" s="171" t="s">
        <v>61</v>
      </c>
      <c r="F1168" s="171" t="s">
        <v>776</v>
      </c>
      <c r="G1168" s="171" t="s">
        <v>177</v>
      </c>
      <c r="H1168" s="176">
        <v>1</v>
      </c>
      <c r="I1168" s="177">
        <v>4000</v>
      </c>
      <c r="J1168" s="175">
        <v>46096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-1720</v>
      </c>
    </row>
    <row r="1169" spans="1:16" ht="19.5" hidden="1" customHeight="1">
      <c r="A1169" s="171" t="s">
        <v>3179</v>
      </c>
      <c r="B1169" s="175">
        <v>46099</v>
      </c>
      <c r="C1169" s="171" t="s">
        <v>110</v>
      </c>
      <c r="D1169" s="171" t="s">
        <v>117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0</v>
      </c>
      <c r="J1169" s="175">
        <v>46092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3179</v>
      </c>
      <c r="B1170" s="175">
        <v>46099</v>
      </c>
      <c r="C1170" s="171" t="s">
        <v>110</v>
      </c>
      <c r="D1170" s="171" t="s">
        <v>118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0</v>
      </c>
      <c r="J1170" s="175">
        <v>46092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customHeight="1">
      <c r="A1171" s="171" t="s">
        <v>3179</v>
      </c>
      <c r="B1171" s="175">
        <v>46099</v>
      </c>
      <c r="C1171" s="171" t="s">
        <v>2119</v>
      </c>
      <c r="D1171" s="171" t="s">
        <v>119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46092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3179</v>
      </c>
      <c r="B1172" s="175">
        <v>46099</v>
      </c>
      <c r="C1172" s="171" t="s">
        <v>110</v>
      </c>
      <c r="D1172" s="171" t="s">
        <v>24</v>
      </c>
      <c r="E1172" s="171" t="s">
        <v>38</v>
      </c>
      <c r="F1172" s="171" t="s">
        <v>111</v>
      </c>
      <c r="G1172" s="171" t="s">
        <v>112</v>
      </c>
      <c r="H1172" s="176">
        <v>1</v>
      </c>
      <c r="I1172" s="177">
        <v>0</v>
      </c>
      <c r="J1172" s="175">
        <v>46092</v>
      </c>
      <c r="K1172" s="171" t="s">
        <v>113</v>
      </c>
      <c r="L1172" s="171" t="s">
        <v>114</v>
      </c>
      <c r="M1172" s="178">
        <v>0</v>
      </c>
      <c r="N1172" s="176"/>
      <c r="O1172" s="176">
        <v>42</v>
      </c>
      <c r="P1172" s="179">
        <v>-46.77</v>
      </c>
    </row>
    <row r="1173" spans="1:16" ht="19.5" customHeight="1">
      <c r="A1173" s="171" t="s">
        <v>3179</v>
      </c>
      <c r="B1173" s="175">
        <v>46099</v>
      </c>
      <c r="C1173" s="171" t="s">
        <v>2119</v>
      </c>
      <c r="D1173" s="171" t="s">
        <v>116</v>
      </c>
      <c r="E1173" s="171" t="s">
        <v>38</v>
      </c>
      <c r="F1173" s="171" t="s">
        <v>111</v>
      </c>
      <c r="G1173" s="171" t="s">
        <v>112</v>
      </c>
      <c r="H1173" s="176">
        <v>1</v>
      </c>
      <c r="I1173" s="177">
        <v>0</v>
      </c>
      <c r="J1173" s="175">
        <v>46092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-13.44</v>
      </c>
    </row>
    <row r="1174" spans="1:16" ht="19.5" hidden="1" customHeight="1">
      <c r="A1174" s="171" t="s">
        <v>3180</v>
      </c>
      <c r="B1174" s="175">
        <v>46099</v>
      </c>
      <c r="C1174" s="171" t="s">
        <v>110</v>
      </c>
      <c r="D1174" s="171" t="s">
        <v>117</v>
      </c>
      <c r="E1174" s="171" t="s">
        <v>46</v>
      </c>
      <c r="F1174" s="171" t="s">
        <v>680</v>
      </c>
      <c r="G1174" s="171" t="s">
        <v>112</v>
      </c>
      <c r="H1174" s="176">
        <v>1</v>
      </c>
      <c r="I1174" s="177">
        <v>0</v>
      </c>
      <c r="J1174" s="175">
        <v>46094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0</v>
      </c>
    </row>
    <row r="1175" spans="1:16" ht="19.5" hidden="1" customHeight="1">
      <c r="A1175" s="171" t="s">
        <v>3180</v>
      </c>
      <c r="B1175" s="175">
        <v>46099</v>
      </c>
      <c r="C1175" s="171" t="s">
        <v>110</v>
      </c>
      <c r="D1175" s="171" t="s">
        <v>118</v>
      </c>
      <c r="E1175" s="171" t="s">
        <v>46</v>
      </c>
      <c r="F1175" s="171" t="s">
        <v>680</v>
      </c>
      <c r="G1175" s="171" t="s">
        <v>112</v>
      </c>
      <c r="H1175" s="176">
        <v>1</v>
      </c>
      <c r="I1175" s="177">
        <v>0</v>
      </c>
      <c r="J1175" s="175">
        <v>46094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-46.77</v>
      </c>
    </row>
    <row r="1176" spans="1:16" ht="19.5" customHeight="1">
      <c r="A1176" s="171" t="s">
        <v>3180</v>
      </c>
      <c r="B1176" s="175">
        <v>46099</v>
      </c>
      <c r="C1176" s="171" t="s">
        <v>2119</v>
      </c>
      <c r="D1176" s="171" t="s">
        <v>119</v>
      </c>
      <c r="E1176" s="171" t="s">
        <v>46</v>
      </c>
      <c r="F1176" s="171" t="s">
        <v>680</v>
      </c>
      <c r="G1176" s="171" t="s">
        <v>112</v>
      </c>
      <c r="H1176" s="176">
        <v>1</v>
      </c>
      <c r="I1176" s="177">
        <v>0</v>
      </c>
      <c r="J1176" s="175">
        <v>46094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-15</v>
      </c>
    </row>
    <row r="1177" spans="1:16" ht="19.5" hidden="1" customHeight="1">
      <c r="A1177" s="171" t="s">
        <v>3180</v>
      </c>
      <c r="B1177" s="175">
        <v>46099</v>
      </c>
      <c r="C1177" s="171" t="s">
        <v>110</v>
      </c>
      <c r="D1177" s="171" t="s">
        <v>24</v>
      </c>
      <c r="E1177" s="171" t="s">
        <v>46</v>
      </c>
      <c r="F1177" s="171" t="s">
        <v>680</v>
      </c>
      <c r="G1177" s="171" t="s">
        <v>112</v>
      </c>
      <c r="H1177" s="176">
        <v>1</v>
      </c>
      <c r="I1177" s="177">
        <v>0</v>
      </c>
      <c r="J1177" s="175">
        <v>46094</v>
      </c>
      <c r="K1177" s="171" t="s">
        <v>113</v>
      </c>
      <c r="L1177" s="171" t="s">
        <v>114</v>
      </c>
      <c r="M1177" s="178">
        <v>0</v>
      </c>
      <c r="N1177" s="176"/>
      <c r="O1177" s="176">
        <v>40</v>
      </c>
      <c r="P1177" s="179">
        <v>-46.77</v>
      </c>
    </row>
    <row r="1178" spans="1:16" ht="19.5" customHeight="1">
      <c r="A1178" s="171" t="s">
        <v>3180</v>
      </c>
      <c r="B1178" s="175">
        <v>46099</v>
      </c>
      <c r="C1178" s="171" t="s">
        <v>2119</v>
      </c>
      <c r="D1178" s="171" t="s">
        <v>116</v>
      </c>
      <c r="E1178" s="171" t="s">
        <v>46</v>
      </c>
      <c r="F1178" s="171" t="s">
        <v>680</v>
      </c>
      <c r="G1178" s="171" t="s">
        <v>112</v>
      </c>
      <c r="H1178" s="176">
        <v>1</v>
      </c>
      <c r="I1178" s="177">
        <v>0</v>
      </c>
      <c r="J1178" s="175">
        <v>46094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-9.15</v>
      </c>
    </row>
    <row r="1179" spans="1:16" ht="19.5" customHeight="1">
      <c r="A1179" s="171" t="s">
        <v>3181</v>
      </c>
      <c r="B1179" s="175">
        <v>46099</v>
      </c>
      <c r="C1179" s="171" t="s">
        <v>2119</v>
      </c>
      <c r="D1179" s="171" t="s">
        <v>135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46099</v>
      </c>
      <c r="K1179" s="171" t="s">
        <v>125</v>
      </c>
      <c r="L1179" s="171" t="s">
        <v>125</v>
      </c>
      <c r="M1179" s="178">
        <v>0</v>
      </c>
      <c r="N1179" s="176"/>
      <c r="O1179" s="176"/>
      <c r="P1179" s="179">
        <v>-9.52</v>
      </c>
    </row>
    <row r="1180" spans="1:16" ht="19.5" customHeight="1">
      <c r="A1180" s="171" t="s">
        <v>3182</v>
      </c>
      <c r="B1180" s="175">
        <v>46099</v>
      </c>
      <c r="C1180" s="171" t="s">
        <v>2119</v>
      </c>
      <c r="D1180" s="171" t="s">
        <v>135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46099</v>
      </c>
      <c r="K1180" s="171" t="s">
        <v>125</v>
      </c>
      <c r="L1180" s="171" t="s">
        <v>125</v>
      </c>
      <c r="M1180" s="178">
        <v>0</v>
      </c>
      <c r="N1180" s="176"/>
      <c r="O1180" s="176"/>
      <c r="P1180" s="179">
        <v>-22.85</v>
      </c>
    </row>
    <row r="1181" spans="1:16" ht="19.5" customHeight="1">
      <c r="A1181" s="171" t="s">
        <v>3182</v>
      </c>
      <c r="B1181" s="175">
        <v>46099</v>
      </c>
      <c r="C1181" s="171" t="s">
        <v>2119</v>
      </c>
      <c r="D1181" s="171" t="s">
        <v>135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46099</v>
      </c>
      <c r="K1181" s="171" t="s">
        <v>125</v>
      </c>
      <c r="L1181" s="171" t="s">
        <v>125</v>
      </c>
      <c r="M1181" s="178">
        <v>0</v>
      </c>
      <c r="N1181" s="176"/>
      <c r="O1181" s="176"/>
      <c r="P1181" s="179">
        <v>22.85</v>
      </c>
    </row>
    <row r="1182" spans="1:16" ht="19.5" hidden="1" customHeight="1">
      <c r="A1182" s="171" t="s">
        <v>2818</v>
      </c>
      <c r="B1182" s="175">
        <v>46099</v>
      </c>
      <c r="C1182" s="171" t="s">
        <v>110</v>
      </c>
      <c r="D1182" s="171" t="s">
        <v>121</v>
      </c>
      <c r="E1182" s="171" t="s">
        <v>71</v>
      </c>
      <c r="F1182" s="171" t="s">
        <v>185</v>
      </c>
      <c r="G1182" s="171" t="s">
        <v>177</v>
      </c>
      <c r="H1182" s="176">
        <v>1</v>
      </c>
      <c r="I1182" s="177">
        <v>0</v>
      </c>
      <c r="J1182" s="175">
        <v>46091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0</v>
      </c>
    </row>
    <row r="1183" spans="1:16" ht="19.5" hidden="1" customHeight="1">
      <c r="A1183" s="171" t="s">
        <v>2818</v>
      </c>
      <c r="B1183" s="175">
        <v>46099</v>
      </c>
      <c r="C1183" s="171" t="s">
        <v>110</v>
      </c>
      <c r="D1183" s="171" t="s">
        <v>118</v>
      </c>
      <c r="E1183" s="171" t="s">
        <v>71</v>
      </c>
      <c r="F1183" s="171" t="s">
        <v>185</v>
      </c>
      <c r="G1183" s="171" t="s">
        <v>177</v>
      </c>
      <c r="H1183" s="176">
        <v>1</v>
      </c>
      <c r="I1183" s="177">
        <v>0</v>
      </c>
      <c r="J1183" s="175">
        <v>46091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-56.94</v>
      </c>
    </row>
    <row r="1184" spans="1:16" ht="19.5" hidden="1" customHeight="1">
      <c r="A1184" s="171" t="s">
        <v>2818</v>
      </c>
      <c r="B1184" s="175">
        <v>46099</v>
      </c>
      <c r="C1184" s="171" t="s">
        <v>2119</v>
      </c>
      <c r="D1184" s="171" t="s">
        <v>119</v>
      </c>
      <c r="E1184" s="171" t="s">
        <v>71</v>
      </c>
      <c r="F1184" s="171" t="s">
        <v>185</v>
      </c>
      <c r="G1184" s="171" t="s">
        <v>177</v>
      </c>
      <c r="H1184" s="176">
        <v>1</v>
      </c>
      <c r="I1184" s="177">
        <v>0</v>
      </c>
      <c r="J1184" s="175">
        <v>46091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-15</v>
      </c>
    </row>
    <row r="1185" spans="1:16" ht="19.5" hidden="1" customHeight="1">
      <c r="A1185" s="171" t="s">
        <v>2817</v>
      </c>
      <c r="B1185" s="175">
        <v>46099</v>
      </c>
      <c r="C1185" s="171" t="s">
        <v>110</v>
      </c>
      <c r="D1185" s="171" t="s">
        <v>121</v>
      </c>
      <c r="E1185" s="171" t="s">
        <v>77</v>
      </c>
      <c r="F1185" s="171" t="s">
        <v>194</v>
      </c>
      <c r="G1185" s="171" t="s">
        <v>177</v>
      </c>
      <c r="H1185" s="176">
        <v>1</v>
      </c>
      <c r="I1185" s="177">
        <v>0</v>
      </c>
      <c r="J1185" s="175">
        <v>46091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0</v>
      </c>
    </row>
    <row r="1186" spans="1:16" ht="19.5" hidden="1" customHeight="1">
      <c r="A1186" s="171" t="s">
        <v>2817</v>
      </c>
      <c r="B1186" s="175">
        <v>46099</v>
      </c>
      <c r="C1186" s="171" t="s">
        <v>110</v>
      </c>
      <c r="D1186" s="171" t="s">
        <v>118</v>
      </c>
      <c r="E1186" s="171" t="s">
        <v>77</v>
      </c>
      <c r="F1186" s="171" t="s">
        <v>194</v>
      </c>
      <c r="G1186" s="171" t="s">
        <v>177</v>
      </c>
      <c r="H1186" s="176">
        <v>1</v>
      </c>
      <c r="I1186" s="177">
        <v>0</v>
      </c>
      <c r="J1186" s="175">
        <v>46091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-56.94</v>
      </c>
    </row>
    <row r="1187" spans="1:16" ht="19.5" hidden="1" customHeight="1">
      <c r="A1187" s="171" t="s">
        <v>2817</v>
      </c>
      <c r="B1187" s="175">
        <v>46099</v>
      </c>
      <c r="C1187" s="171" t="s">
        <v>2119</v>
      </c>
      <c r="D1187" s="171" t="s">
        <v>119</v>
      </c>
      <c r="E1187" s="171" t="s">
        <v>77</v>
      </c>
      <c r="F1187" s="171" t="s">
        <v>194</v>
      </c>
      <c r="G1187" s="171" t="s">
        <v>177</v>
      </c>
      <c r="H1187" s="176">
        <v>1</v>
      </c>
      <c r="I1187" s="177">
        <v>0</v>
      </c>
      <c r="J1187" s="175">
        <v>46091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-15</v>
      </c>
    </row>
    <row r="1188" spans="1:16" ht="19.5" hidden="1" customHeight="1">
      <c r="A1188" s="171" t="s">
        <v>3183</v>
      </c>
      <c r="B1188" s="175">
        <v>46099</v>
      </c>
      <c r="C1188" s="171" t="s">
        <v>110</v>
      </c>
      <c r="D1188" s="171" t="s">
        <v>117</v>
      </c>
      <c r="E1188" s="171" t="s">
        <v>38</v>
      </c>
      <c r="F1188" s="171" t="s">
        <v>111</v>
      </c>
      <c r="G1188" s="171" t="s">
        <v>112</v>
      </c>
      <c r="H1188" s="176">
        <v>1</v>
      </c>
      <c r="I1188" s="177">
        <v>0</v>
      </c>
      <c r="J1188" s="175">
        <v>46092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0</v>
      </c>
    </row>
    <row r="1189" spans="1:16" ht="19.5" hidden="1" customHeight="1">
      <c r="A1189" s="171" t="s">
        <v>3183</v>
      </c>
      <c r="B1189" s="175">
        <v>46099</v>
      </c>
      <c r="C1189" s="171" t="s">
        <v>110</v>
      </c>
      <c r="D1189" s="171" t="s">
        <v>118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46092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-46.77</v>
      </c>
    </row>
    <row r="1190" spans="1:16" ht="19.5" customHeight="1">
      <c r="A1190" s="171" t="s">
        <v>3183</v>
      </c>
      <c r="B1190" s="175">
        <v>46099</v>
      </c>
      <c r="C1190" s="171" t="s">
        <v>2119</v>
      </c>
      <c r="D1190" s="171" t="s">
        <v>119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46092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-15</v>
      </c>
    </row>
    <row r="1191" spans="1:16" ht="19.5" hidden="1" customHeight="1">
      <c r="A1191" s="171" t="s">
        <v>3183</v>
      </c>
      <c r="B1191" s="175">
        <v>46099</v>
      </c>
      <c r="C1191" s="171" t="s">
        <v>110</v>
      </c>
      <c r="D1191" s="171" t="s">
        <v>24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>
        <v>42</v>
      </c>
      <c r="P1191" s="179">
        <v>-46.77</v>
      </c>
    </row>
    <row r="1192" spans="1:16" ht="19.5" customHeight="1">
      <c r="A1192" s="171" t="s">
        <v>3183</v>
      </c>
      <c r="B1192" s="175">
        <v>46099</v>
      </c>
      <c r="C1192" s="171" t="s">
        <v>2119</v>
      </c>
      <c r="D1192" s="171" t="s">
        <v>116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-14.43</v>
      </c>
    </row>
    <row r="1193" spans="1:16" ht="19.5" hidden="1" customHeight="1">
      <c r="A1193" s="171" t="s">
        <v>125</v>
      </c>
      <c r="B1193" s="175">
        <v>46099</v>
      </c>
      <c r="C1193" s="171" t="s">
        <v>151</v>
      </c>
      <c r="D1193" s="171" t="s">
        <v>746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46099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-219.6</v>
      </c>
    </row>
    <row r="1194" spans="1:16" ht="19.5" hidden="1" customHeight="1">
      <c r="A1194" s="171" t="s">
        <v>2381</v>
      </c>
      <c r="B1194" s="175">
        <v>46099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46099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-420.85</v>
      </c>
    </row>
    <row r="1195" spans="1:16" ht="19.5" hidden="1" customHeight="1">
      <c r="A1195" s="171" t="s">
        <v>2004</v>
      </c>
      <c r="B1195" s="175">
        <v>46099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46099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-557.83000000000004</v>
      </c>
    </row>
    <row r="1196" spans="1:16" ht="19.5" hidden="1" customHeight="1">
      <c r="A1196" s="171" t="s">
        <v>1547</v>
      </c>
      <c r="B1196" s="175">
        <v>46099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46099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-574.6</v>
      </c>
    </row>
    <row r="1197" spans="1:16" ht="19.5" hidden="1" customHeight="1">
      <c r="A1197" s="171" t="s">
        <v>150</v>
      </c>
      <c r="B1197" s="175">
        <v>46099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46099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-1278.8800000000001</v>
      </c>
    </row>
    <row r="1198" spans="1:16" ht="19.5" hidden="1" customHeight="1">
      <c r="A1198" s="171" t="s">
        <v>155</v>
      </c>
      <c r="B1198" s="175">
        <v>46099</v>
      </c>
      <c r="C1198" s="171" t="s">
        <v>151</v>
      </c>
      <c r="D1198" s="171" t="s">
        <v>156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46099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-8818.89</v>
      </c>
    </row>
    <row r="1199" spans="1:16" ht="19.5" hidden="1" customHeight="1">
      <c r="A1199" s="171" t="s">
        <v>3184</v>
      </c>
      <c r="B1199" s="175">
        <v>46100</v>
      </c>
      <c r="C1199" s="171" t="s">
        <v>110</v>
      </c>
      <c r="D1199" s="171" t="s">
        <v>24</v>
      </c>
      <c r="E1199" s="171" t="s">
        <v>46</v>
      </c>
      <c r="F1199" s="171" t="s">
        <v>680</v>
      </c>
      <c r="G1199" s="171" t="s">
        <v>112</v>
      </c>
      <c r="H1199" s="176">
        <v>1</v>
      </c>
      <c r="I1199" s="177">
        <v>0</v>
      </c>
      <c r="J1199" s="175">
        <v>46097</v>
      </c>
      <c r="K1199" s="171" t="s">
        <v>113</v>
      </c>
      <c r="L1199" s="171" t="s">
        <v>114</v>
      </c>
      <c r="M1199" s="178">
        <v>0</v>
      </c>
      <c r="N1199" s="176"/>
      <c r="O1199" s="176">
        <v>39</v>
      </c>
      <c r="P1199" s="179">
        <v>-46.77</v>
      </c>
    </row>
    <row r="1200" spans="1:16" ht="19.5" hidden="1" customHeight="1">
      <c r="A1200" s="171" t="s">
        <v>3184</v>
      </c>
      <c r="B1200" s="175">
        <v>46100</v>
      </c>
      <c r="C1200" s="171" t="s">
        <v>110</v>
      </c>
      <c r="D1200" s="171" t="s">
        <v>117</v>
      </c>
      <c r="E1200" s="171" t="s">
        <v>46</v>
      </c>
      <c r="F1200" s="171" t="s">
        <v>680</v>
      </c>
      <c r="G1200" s="171" t="s">
        <v>112</v>
      </c>
      <c r="H1200" s="176">
        <v>1</v>
      </c>
      <c r="I1200" s="177">
        <v>0</v>
      </c>
      <c r="J1200" s="175">
        <v>46097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0</v>
      </c>
    </row>
    <row r="1201" spans="1:16" ht="19.5" hidden="1" customHeight="1">
      <c r="A1201" s="171" t="s">
        <v>3184</v>
      </c>
      <c r="B1201" s="175">
        <v>46100</v>
      </c>
      <c r="C1201" s="171" t="s">
        <v>110</v>
      </c>
      <c r="D1201" s="171" t="s">
        <v>118</v>
      </c>
      <c r="E1201" s="171" t="s">
        <v>46</v>
      </c>
      <c r="F1201" s="171" t="s">
        <v>680</v>
      </c>
      <c r="G1201" s="171" t="s">
        <v>112</v>
      </c>
      <c r="H1201" s="176">
        <v>1</v>
      </c>
      <c r="I1201" s="177">
        <v>0</v>
      </c>
      <c r="J1201" s="175">
        <v>46097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-46.77</v>
      </c>
    </row>
    <row r="1202" spans="1:16" ht="19.5" customHeight="1">
      <c r="A1202" s="171" t="s">
        <v>3185</v>
      </c>
      <c r="B1202" s="175">
        <v>46100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-7.44</v>
      </c>
    </row>
    <row r="1203" spans="1:16" ht="19.5" hidden="1" customHeight="1">
      <c r="A1203" s="171" t="s">
        <v>3186</v>
      </c>
      <c r="B1203" s="175">
        <v>46100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>
        <v>41</v>
      </c>
      <c r="P1203" s="179">
        <v>-46.77</v>
      </c>
    </row>
    <row r="1204" spans="1:16" ht="19.5" customHeight="1">
      <c r="A1204" s="171" t="s">
        <v>3186</v>
      </c>
      <c r="B1204" s="175">
        <v>46100</v>
      </c>
      <c r="C1204" s="171" t="s">
        <v>2119</v>
      </c>
      <c r="D1204" s="171" t="s">
        <v>116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-10.57</v>
      </c>
    </row>
    <row r="1205" spans="1:16" ht="19.5" hidden="1" customHeight="1">
      <c r="A1205" s="171" t="s">
        <v>3186</v>
      </c>
      <c r="B1205" s="175">
        <v>46100</v>
      </c>
      <c r="C1205" s="171" t="s">
        <v>110</v>
      </c>
      <c r="D1205" s="171" t="s">
        <v>117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0</v>
      </c>
    </row>
    <row r="1206" spans="1:16" ht="19.5" hidden="1" customHeight="1">
      <c r="A1206" s="171" t="s">
        <v>3186</v>
      </c>
      <c r="B1206" s="175">
        <v>46100</v>
      </c>
      <c r="C1206" s="171" t="s">
        <v>110</v>
      </c>
      <c r="D1206" s="171" t="s">
        <v>118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-46.77</v>
      </c>
    </row>
    <row r="1207" spans="1:16" ht="19.5" hidden="1" customHeight="1">
      <c r="A1207" s="171" t="s">
        <v>3187</v>
      </c>
      <c r="B1207" s="175">
        <v>46100</v>
      </c>
      <c r="C1207" s="171" t="s">
        <v>110</v>
      </c>
      <c r="D1207" s="171" t="s">
        <v>24</v>
      </c>
      <c r="E1207" s="171" t="s">
        <v>78</v>
      </c>
      <c r="F1207" s="171" t="s">
        <v>176</v>
      </c>
      <c r="G1207" s="171" t="s">
        <v>177</v>
      </c>
      <c r="H1207" s="176">
        <v>1</v>
      </c>
      <c r="I1207" s="177">
        <v>0</v>
      </c>
      <c r="J1207" s="175">
        <v>46095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-56.94</v>
      </c>
    </row>
    <row r="1208" spans="1:16" ht="19.5" hidden="1" customHeight="1">
      <c r="A1208" s="171" t="s">
        <v>3187</v>
      </c>
      <c r="B1208" s="175">
        <v>46100</v>
      </c>
      <c r="C1208" s="171" t="s">
        <v>2119</v>
      </c>
      <c r="D1208" s="171" t="s">
        <v>116</v>
      </c>
      <c r="E1208" s="171" t="s">
        <v>78</v>
      </c>
      <c r="F1208" s="171" t="s">
        <v>176</v>
      </c>
      <c r="G1208" s="171" t="s">
        <v>177</v>
      </c>
      <c r="H1208" s="176">
        <v>1</v>
      </c>
      <c r="I1208" s="177">
        <v>0</v>
      </c>
      <c r="J1208" s="175">
        <v>46095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-12.39</v>
      </c>
    </row>
    <row r="1209" spans="1:16" ht="19.5" hidden="1" customHeight="1">
      <c r="A1209" s="171" t="s">
        <v>3187</v>
      </c>
      <c r="B1209" s="175">
        <v>46100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46095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3187</v>
      </c>
      <c r="B1210" s="175">
        <v>46100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46095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3187</v>
      </c>
      <c r="B1211" s="175">
        <v>46100</v>
      </c>
      <c r="C1211" s="171" t="s">
        <v>2119</v>
      </c>
      <c r="D1211" s="171" t="s">
        <v>119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46095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3188</v>
      </c>
      <c r="B1212" s="175">
        <v>46100</v>
      </c>
      <c r="C1212" s="171" t="s">
        <v>110</v>
      </c>
      <c r="D1212" s="171" t="s">
        <v>117</v>
      </c>
      <c r="E1212" s="171" t="s">
        <v>45</v>
      </c>
      <c r="F1212" s="171" t="s">
        <v>162</v>
      </c>
      <c r="G1212" s="171" t="s">
        <v>163</v>
      </c>
      <c r="H1212" s="176">
        <v>1</v>
      </c>
      <c r="I1212" s="177">
        <v>0</v>
      </c>
      <c r="J1212" s="175">
        <v>46094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3188</v>
      </c>
      <c r="B1213" s="175">
        <v>46100</v>
      </c>
      <c r="C1213" s="171" t="s">
        <v>110</v>
      </c>
      <c r="D1213" s="171" t="s">
        <v>118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0</v>
      </c>
      <c r="J1213" s="175">
        <v>46094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-46.77</v>
      </c>
    </row>
    <row r="1214" spans="1:16" ht="19.5" customHeight="1">
      <c r="A1214" s="171" t="s">
        <v>3188</v>
      </c>
      <c r="B1214" s="175">
        <v>46100</v>
      </c>
      <c r="C1214" s="171" t="s">
        <v>2119</v>
      </c>
      <c r="D1214" s="171" t="s">
        <v>119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0</v>
      </c>
      <c r="J1214" s="175">
        <v>46094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-15</v>
      </c>
    </row>
    <row r="1215" spans="1:16" ht="19.5" hidden="1" customHeight="1">
      <c r="A1215" s="171" t="s">
        <v>3188</v>
      </c>
      <c r="B1215" s="175">
        <v>46100</v>
      </c>
      <c r="C1215" s="171" t="s">
        <v>110</v>
      </c>
      <c r="D1215" s="171" t="s">
        <v>24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0</v>
      </c>
      <c r="J1215" s="175">
        <v>46094</v>
      </c>
      <c r="K1215" s="171" t="s">
        <v>113</v>
      </c>
      <c r="L1215" s="171" t="s">
        <v>114</v>
      </c>
      <c r="M1215" s="178">
        <v>0</v>
      </c>
      <c r="N1215" s="176"/>
      <c r="O1215" s="176">
        <v>40</v>
      </c>
      <c r="P1215" s="179">
        <v>-46.77</v>
      </c>
    </row>
    <row r="1216" spans="1:16" ht="19.5" customHeight="1">
      <c r="A1216" s="171" t="s">
        <v>3188</v>
      </c>
      <c r="B1216" s="175">
        <v>46100</v>
      </c>
      <c r="C1216" s="171" t="s">
        <v>2119</v>
      </c>
      <c r="D1216" s="171" t="s">
        <v>116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0</v>
      </c>
      <c r="J1216" s="175">
        <v>46094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-18.66</v>
      </c>
    </row>
    <row r="1217" spans="1:16" ht="19.5" customHeight="1">
      <c r="A1217" s="171" t="s">
        <v>3189</v>
      </c>
      <c r="B1217" s="175">
        <v>46100</v>
      </c>
      <c r="C1217" s="171" t="s">
        <v>2119</v>
      </c>
      <c r="D1217" s="171" t="s">
        <v>135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46100</v>
      </c>
      <c r="K1217" s="171" t="s">
        <v>125</v>
      </c>
      <c r="L1217" s="171" t="s">
        <v>125</v>
      </c>
      <c r="M1217" s="178">
        <v>0</v>
      </c>
      <c r="N1217" s="176"/>
      <c r="O1217" s="176"/>
      <c r="P1217" s="179">
        <v>-22.85</v>
      </c>
    </row>
    <row r="1218" spans="1:16" ht="19.5" customHeight="1">
      <c r="A1218" s="171" t="s">
        <v>3190</v>
      </c>
      <c r="B1218" s="175">
        <v>46100</v>
      </c>
      <c r="C1218" s="171" t="s">
        <v>2119</v>
      </c>
      <c r="D1218" s="171" t="s">
        <v>135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0</v>
      </c>
      <c r="J1218" s="175">
        <v>46100</v>
      </c>
      <c r="K1218" s="171" t="s">
        <v>125</v>
      </c>
      <c r="L1218" s="171" t="s">
        <v>125</v>
      </c>
      <c r="M1218" s="178">
        <v>0</v>
      </c>
      <c r="N1218" s="176"/>
      <c r="O1218" s="176"/>
      <c r="P1218" s="179">
        <v>-15.99</v>
      </c>
    </row>
    <row r="1219" spans="1:16" ht="19.5" hidden="1" customHeight="1">
      <c r="A1219" s="171" t="s">
        <v>3037</v>
      </c>
      <c r="B1219" s="175">
        <v>46100</v>
      </c>
      <c r="C1219" s="171" t="s">
        <v>110</v>
      </c>
      <c r="D1219" s="171" t="s">
        <v>117</v>
      </c>
      <c r="E1219" s="171" t="s">
        <v>39</v>
      </c>
      <c r="F1219" s="171" t="s">
        <v>141</v>
      </c>
      <c r="G1219" s="171" t="s">
        <v>112</v>
      </c>
      <c r="H1219" s="176">
        <v>1</v>
      </c>
      <c r="I1219" s="177">
        <v>0</v>
      </c>
      <c r="J1219" s="175">
        <v>46093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3037</v>
      </c>
      <c r="B1220" s="175">
        <v>46100</v>
      </c>
      <c r="C1220" s="171" t="s">
        <v>110</v>
      </c>
      <c r="D1220" s="171" t="s">
        <v>118</v>
      </c>
      <c r="E1220" s="171" t="s">
        <v>39</v>
      </c>
      <c r="F1220" s="171" t="s">
        <v>141</v>
      </c>
      <c r="G1220" s="171" t="s">
        <v>112</v>
      </c>
      <c r="H1220" s="176">
        <v>1</v>
      </c>
      <c r="I1220" s="177">
        <v>0</v>
      </c>
      <c r="J1220" s="175">
        <v>46093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-46.77</v>
      </c>
    </row>
    <row r="1221" spans="1:16" ht="19.5" customHeight="1">
      <c r="A1221" s="171" t="s">
        <v>3037</v>
      </c>
      <c r="B1221" s="175">
        <v>46100</v>
      </c>
      <c r="C1221" s="171" t="s">
        <v>2119</v>
      </c>
      <c r="D1221" s="171" t="s">
        <v>119</v>
      </c>
      <c r="E1221" s="171" t="s">
        <v>39</v>
      </c>
      <c r="F1221" s="171" t="s">
        <v>141</v>
      </c>
      <c r="G1221" s="171" t="s">
        <v>112</v>
      </c>
      <c r="H1221" s="176">
        <v>1</v>
      </c>
      <c r="I1221" s="177">
        <v>0</v>
      </c>
      <c r="J1221" s="175">
        <v>46093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-15</v>
      </c>
    </row>
    <row r="1222" spans="1:16" ht="19.5" customHeight="1">
      <c r="A1222" s="171" t="s">
        <v>3191</v>
      </c>
      <c r="B1222" s="175">
        <v>46100</v>
      </c>
      <c r="C1222" s="171" t="s">
        <v>2119</v>
      </c>
      <c r="D1222" s="171" t="s">
        <v>135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46100</v>
      </c>
      <c r="K1222" s="171" t="s">
        <v>125</v>
      </c>
      <c r="L1222" s="171" t="s">
        <v>125</v>
      </c>
      <c r="M1222" s="178">
        <v>0</v>
      </c>
      <c r="N1222" s="176"/>
      <c r="O1222" s="176"/>
      <c r="P1222" s="179">
        <v>-23.99</v>
      </c>
    </row>
    <row r="1223" spans="1:16" ht="19.5" hidden="1" customHeight="1">
      <c r="A1223" s="171" t="s">
        <v>3037</v>
      </c>
      <c r="B1223" s="175">
        <v>46100</v>
      </c>
      <c r="C1223" s="171" t="s">
        <v>110</v>
      </c>
      <c r="D1223" s="171" t="s">
        <v>24</v>
      </c>
      <c r="E1223" s="171" t="s">
        <v>39</v>
      </c>
      <c r="F1223" s="171" t="s">
        <v>141</v>
      </c>
      <c r="G1223" s="171" t="s">
        <v>112</v>
      </c>
      <c r="H1223" s="176">
        <v>1</v>
      </c>
      <c r="I1223" s="177">
        <v>0</v>
      </c>
      <c r="J1223" s="175">
        <v>46093</v>
      </c>
      <c r="K1223" s="171" t="s">
        <v>113</v>
      </c>
      <c r="L1223" s="171" t="s">
        <v>114</v>
      </c>
      <c r="M1223" s="178">
        <v>0</v>
      </c>
      <c r="N1223" s="176"/>
      <c r="O1223" s="176">
        <v>40</v>
      </c>
      <c r="P1223" s="179">
        <v>-46.77</v>
      </c>
    </row>
    <row r="1224" spans="1:16" ht="19.5" customHeight="1">
      <c r="A1224" s="171" t="s">
        <v>3037</v>
      </c>
      <c r="B1224" s="175">
        <v>46100</v>
      </c>
      <c r="C1224" s="171" t="s">
        <v>2119</v>
      </c>
      <c r="D1224" s="171" t="s">
        <v>116</v>
      </c>
      <c r="E1224" s="171" t="s">
        <v>39</v>
      </c>
      <c r="F1224" s="171" t="s">
        <v>141</v>
      </c>
      <c r="G1224" s="171" t="s">
        <v>112</v>
      </c>
      <c r="H1224" s="176">
        <v>1</v>
      </c>
      <c r="I1224" s="177">
        <v>0</v>
      </c>
      <c r="J1224" s="175">
        <v>46093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-16.739999999999998</v>
      </c>
    </row>
    <row r="1225" spans="1:16" ht="19.5" customHeight="1">
      <c r="A1225" s="171" t="s">
        <v>3192</v>
      </c>
      <c r="B1225" s="175">
        <v>46100</v>
      </c>
      <c r="C1225" s="171" t="s">
        <v>2119</v>
      </c>
      <c r="D1225" s="171" t="s">
        <v>135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0</v>
      </c>
      <c r="J1225" s="175">
        <v>46100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-24.77</v>
      </c>
    </row>
    <row r="1226" spans="1:16" ht="19.5" hidden="1" customHeight="1">
      <c r="A1226" s="171" t="s">
        <v>3193</v>
      </c>
      <c r="B1226" s="175">
        <v>46100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2750</v>
      </c>
      <c r="J1226" s="175">
        <v>46094</v>
      </c>
      <c r="K1226" s="171" t="s">
        <v>113</v>
      </c>
      <c r="L1226" s="171" t="s">
        <v>114</v>
      </c>
      <c r="M1226" s="178">
        <v>0.43</v>
      </c>
      <c r="N1226" s="176"/>
      <c r="O1226" s="176">
        <v>40</v>
      </c>
      <c r="P1226" s="179">
        <v>-140.75</v>
      </c>
    </row>
    <row r="1227" spans="1:16" ht="19.5" hidden="1" customHeight="1">
      <c r="A1227" s="171" t="s">
        <v>3193</v>
      </c>
      <c r="B1227" s="175">
        <v>46100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2750</v>
      </c>
      <c r="J1227" s="175">
        <v>46094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1051.43</v>
      </c>
    </row>
    <row r="1228" spans="1:16" ht="19.5" hidden="1" customHeight="1">
      <c r="A1228" s="171" t="s">
        <v>3193</v>
      </c>
      <c r="B1228" s="175">
        <v>46100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2750</v>
      </c>
      <c r="J1228" s="175">
        <v>46094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10.51</v>
      </c>
    </row>
    <row r="1229" spans="1:16" ht="19.5" hidden="1" customHeight="1">
      <c r="A1229" s="171" t="s">
        <v>3193</v>
      </c>
      <c r="B1229" s="175">
        <v>46100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2750</v>
      </c>
      <c r="J1229" s="175">
        <v>46094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1688.06</v>
      </c>
    </row>
    <row r="1230" spans="1:16" ht="19.5" hidden="1" customHeight="1">
      <c r="A1230" s="171" t="s">
        <v>3193</v>
      </c>
      <c r="B1230" s="175">
        <v>46100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2750</v>
      </c>
      <c r="J1230" s="175">
        <v>46094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-1182.5</v>
      </c>
    </row>
    <row r="1231" spans="1:16" ht="19.5" customHeight="1">
      <c r="A1231" s="171" t="s">
        <v>3194</v>
      </c>
      <c r="B1231" s="175">
        <v>46100</v>
      </c>
      <c r="C1231" s="171" t="s">
        <v>2119</v>
      </c>
      <c r="D1231" s="171" t="s">
        <v>135</v>
      </c>
      <c r="E1231" s="171" t="s">
        <v>44</v>
      </c>
      <c r="F1231" s="171" t="s">
        <v>213</v>
      </c>
      <c r="G1231" s="171" t="s">
        <v>214</v>
      </c>
      <c r="H1231" s="176">
        <v>1</v>
      </c>
      <c r="I1231" s="177">
        <v>0</v>
      </c>
      <c r="J1231" s="175">
        <v>46100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-25.59</v>
      </c>
    </row>
    <row r="1232" spans="1:16" ht="19.5" hidden="1" customHeight="1">
      <c r="A1232" s="171" t="s">
        <v>3195</v>
      </c>
      <c r="B1232" s="175">
        <v>46100</v>
      </c>
      <c r="C1232" s="171" t="s">
        <v>110</v>
      </c>
      <c r="D1232" s="171" t="s">
        <v>24</v>
      </c>
      <c r="E1232" s="171" t="s">
        <v>39</v>
      </c>
      <c r="F1232" s="171" t="s">
        <v>141</v>
      </c>
      <c r="G1232" s="171" t="s">
        <v>112</v>
      </c>
      <c r="H1232" s="176">
        <v>1</v>
      </c>
      <c r="I1232" s="177">
        <v>2750</v>
      </c>
      <c r="J1232" s="175">
        <v>46094</v>
      </c>
      <c r="K1232" s="171" t="s">
        <v>113</v>
      </c>
      <c r="L1232" s="171" t="s">
        <v>114</v>
      </c>
      <c r="M1232" s="178">
        <v>0.43</v>
      </c>
      <c r="N1232" s="176"/>
      <c r="O1232" s="176">
        <v>40</v>
      </c>
      <c r="P1232" s="179">
        <v>-140.75</v>
      </c>
    </row>
    <row r="1233" spans="1:16" ht="19.5" hidden="1" customHeight="1">
      <c r="A1233" s="171" t="s">
        <v>3195</v>
      </c>
      <c r="B1233" s="175">
        <v>46100</v>
      </c>
      <c r="C1233" s="171" t="s">
        <v>127</v>
      </c>
      <c r="D1233" s="171" t="s">
        <v>128</v>
      </c>
      <c r="E1233" s="171" t="s">
        <v>39</v>
      </c>
      <c r="F1233" s="171" t="s">
        <v>141</v>
      </c>
      <c r="G1233" s="171" t="s">
        <v>112</v>
      </c>
      <c r="H1233" s="176">
        <v>1</v>
      </c>
      <c r="I1233" s="177">
        <v>2750</v>
      </c>
      <c r="J1233" s="175">
        <v>46094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1100.95</v>
      </c>
    </row>
    <row r="1234" spans="1:16" ht="19.5" hidden="1" customHeight="1">
      <c r="A1234" s="171" t="s">
        <v>3195</v>
      </c>
      <c r="B1234" s="175">
        <v>46100</v>
      </c>
      <c r="C1234" s="171" t="s">
        <v>127</v>
      </c>
      <c r="D1234" s="171" t="s">
        <v>129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2750</v>
      </c>
      <c r="J1234" s="175">
        <v>46094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11.01</v>
      </c>
    </row>
    <row r="1235" spans="1:16" ht="19.5" hidden="1" customHeight="1">
      <c r="A1235" s="171" t="s">
        <v>3195</v>
      </c>
      <c r="B1235" s="175">
        <v>46100</v>
      </c>
      <c r="C1235" s="171" t="s">
        <v>127</v>
      </c>
      <c r="D1235" s="171" t="s">
        <v>130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2750</v>
      </c>
      <c r="J1235" s="175">
        <v>46094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1638.04</v>
      </c>
    </row>
    <row r="1236" spans="1:16" ht="19.5" hidden="1" customHeight="1">
      <c r="A1236" s="171" t="s">
        <v>3195</v>
      </c>
      <c r="B1236" s="175">
        <v>46100</v>
      </c>
      <c r="C1236" s="171" t="s">
        <v>131</v>
      </c>
      <c r="D1236" s="171" t="s">
        <v>132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2750</v>
      </c>
      <c r="J1236" s="175">
        <v>46094</v>
      </c>
      <c r="K1236" s="171" t="s">
        <v>113</v>
      </c>
      <c r="L1236" s="171" t="s">
        <v>114</v>
      </c>
      <c r="M1236" s="178">
        <v>0.43</v>
      </c>
      <c r="N1236" s="176"/>
      <c r="O1236" s="176"/>
      <c r="P1236" s="179">
        <v>-1182.5</v>
      </c>
    </row>
    <row r="1237" spans="1:16" ht="19.5" customHeight="1">
      <c r="A1237" s="171" t="s">
        <v>3195</v>
      </c>
      <c r="B1237" s="175">
        <v>46100</v>
      </c>
      <c r="C1237" s="171" t="s">
        <v>2119</v>
      </c>
      <c r="D1237" s="171" t="s">
        <v>116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2750</v>
      </c>
      <c r="J1237" s="175">
        <v>46094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-14.63</v>
      </c>
    </row>
    <row r="1238" spans="1:16" ht="19.5" customHeight="1">
      <c r="A1238" s="171" t="s">
        <v>3196</v>
      </c>
      <c r="B1238" s="175">
        <v>46100</v>
      </c>
      <c r="C1238" s="171" t="s">
        <v>2119</v>
      </c>
      <c r="D1238" s="171" t="s">
        <v>135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46100</v>
      </c>
      <c r="K1238" s="171" t="s">
        <v>125</v>
      </c>
      <c r="L1238" s="171" t="s">
        <v>125</v>
      </c>
      <c r="M1238" s="178">
        <v>0</v>
      </c>
      <c r="N1238" s="176"/>
      <c r="O1238" s="176"/>
      <c r="P1238" s="179">
        <v>-22.85</v>
      </c>
    </row>
    <row r="1239" spans="1:16" ht="19.5" hidden="1" customHeight="1">
      <c r="A1239" s="171" t="s">
        <v>3197</v>
      </c>
      <c r="B1239" s="175">
        <v>46100</v>
      </c>
      <c r="C1239" s="171" t="s">
        <v>110</v>
      </c>
      <c r="D1239" s="171" t="s">
        <v>24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2750</v>
      </c>
      <c r="J1239" s="175">
        <v>46097</v>
      </c>
      <c r="K1239" s="171" t="s">
        <v>113</v>
      </c>
      <c r="L1239" s="171" t="s">
        <v>114</v>
      </c>
      <c r="M1239" s="178">
        <v>0.43</v>
      </c>
      <c r="N1239" s="176"/>
      <c r="O1239" s="176">
        <v>39</v>
      </c>
      <c r="P1239" s="179">
        <v>-135.22</v>
      </c>
    </row>
    <row r="1240" spans="1:16" ht="19.5" hidden="1" customHeight="1">
      <c r="A1240" s="171" t="s">
        <v>3197</v>
      </c>
      <c r="B1240" s="175">
        <v>46100</v>
      </c>
      <c r="C1240" s="171" t="s">
        <v>127</v>
      </c>
      <c r="D1240" s="171" t="s">
        <v>128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2750</v>
      </c>
      <c r="J1240" s="175">
        <v>46097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1180.95</v>
      </c>
    </row>
    <row r="1241" spans="1:16" ht="19.5" hidden="1" customHeight="1">
      <c r="A1241" s="171" t="s">
        <v>3197</v>
      </c>
      <c r="B1241" s="175">
        <v>46100</v>
      </c>
      <c r="C1241" s="171" t="s">
        <v>127</v>
      </c>
      <c r="D1241" s="171" t="s">
        <v>129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2750</v>
      </c>
      <c r="J1241" s="175">
        <v>46097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11.81</v>
      </c>
    </row>
    <row r="1242" spans="1:16" ht="19.5" hidden="1" customHeight="1">
      <c r="A1242" s="171" t="s">
        <v>3197</v>
      </c>
      <c r="B1242" s="175">
        <v>46100</v>
      </c>
      <c r="C1242" s="171" t="s">
        <v>127</v>
      </c>
      <c r="D1242" s="171" t="s">
        <v>130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2750</v>
      </c>
      <c r="J1242" s="175">
        <v>46097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1557.24</v>
      </c>
    </row>
    <row r="1243" spans="1:16" ht="19.5" hidden="1" customHeight="1">
      <c r="A1243" s="171" t="s">
        <v>3197</v>
      </c>
      <c r="B1243" s="175">
        <v>46100</v>
      </c>
      <c r="C1243" s="171" t="s">
        <v>131</v>
      </c>
      <c r="D1243" s="171" t="s">
        <v>132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2750</v>
      </c>
      <c r="J1243" s="175">
        <v>46097</v>
      </c>
      <c r="K1243" s="171" t="s">
        <v>113</v>
      </c>
      <c r="L1243" s="171" t="s">
        <v>114</v>
      </c>
      <c r="M1243" s="178">
        <v>0.43</v>
      </c>
      <c r="N1243" s="176"/>
      <c r="O1243" s="176"/>
      <c r="P1243" s="179">
        <v>-1182.5</v>
      </c>
    </row>
    <row r="1244" spans="1:16" ht="19.5" customHeight="1">
      <c r="A1244" s="171" t="s">
        <v>3197</v>
      </c>
      <c r="B1244" s="175">
        <v>46100</v>
      </c>
      <c r="C1244" s="171" t="s">
        <v>2119</v>
      </c>
      <c r="D1244" s="171" t="s">
        <v>116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2750</v>
      </c>
      <c r="J1244" s="175">
        <v>46097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-5.39</v>
      </c>
    </row>
    <row r="1245" spans="1:16" ht="19.5" hidden="1" customHeight="1">
      <c r="A1245" s="171" t="s">
        <v>3198</v>
      </c>
      <c r="B1245" s="175">
        <v>46100</v>
      </c>
      <c r="C1245" s="171" t="s">
        <v>110</v>
      </c>
      <c r="D1245" s="171" t="s">
        <v>24</v>
      </c>
      <c r="E1245" s="171" t="s">
        <v>43</v>
      </c>
      <c r="F1245" s="171" t="s">
        <v>481</v>
      </c>
      <c r="G1245" s="171" t="s">
        <v>214</v>
      </c>
      <c r="H1245" s="176">
        <v>1</v>
      </c>
      <c r="I1245" s="177">
        <v>2750</v>
      </c>
      <c r="J1245" s="175">
        <v>46097</v>
      </c>
      <c r="K1245" s="171" t="s">
        <v>113</v>
      </c>
      <c r="L1245" s="171" t="s">
        <v>114</v>
      </c>
      <c r="M1245" s="178">
        <v>0.43</v>
      </c>
      <c r="N1245" s="176"/>
      <c r="O1245" s="176">
        <v>39</v>
      </c>
      <c r="P1245" s="179">
        <v>-135.22</v>
      </c>
    </row>
    <row r="1246" spans="1:16" ht="19.5" hidden="1" customHeight="1">
      <c r="A1246" s="171" t="s">
        <v>3198</v>
      </c>
      <c r="B1246" s="175">
        <v>46100</v>
      </c>
      <c r="C1246" s="171" t="s">
        <v>127</v>
      </c>
      <c r="D1246" s="171" t="s">
        <v>128</v>
      </c>
      <c r="E1246" s="171" t="s">
        <v>43</v>
      </c>
      <c r="F1246" s="171" t="s">
        <v>481</v>
      </c>
      <c r="G1246" s="171" t="s">
        <v>214</v>
      </c>
      <c r="H1246" s="176">
        <v>1</v>
      </c>
      <c r="I1246" s="177">
        <v>2750</v>
      </c>
      <c r="J1246" s="175">
        <v>46097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1109.95</v>
      </c>
    </row>
    <row r="1247" spans="1:16" ht="19.5" hidden="1" customHeight="1">
      <c r="A1247" s="171" t="s">
        <v>3198</v>
      </c>
      <c r="B1247" s="175">
        <v>46100</v>
      </c>
      <c r="C1247" s="171" t="s">
        <v>127</v>
      </c>
      <c r="D1247" s="171" t="s">
        <v>129</v>
      </c>
      <c r="E1247" s="171" t="s">
        <v>43</v>
      </c>
      <c r="F1247" s="171" t="s">
        <v>481</v>
      </c>
      <c r="G1247" s="171" t="s">
        <v>214</v>
      </c>
      <c r="H1247" s="176">
        <v>1</v>
      </c>
      <c r="I1247" s="177">
        <v>2750</v>
      </c>
      <c r="J1247" s="175">
        <v>46097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11.1</v>
      </c>
    </row>
    <row r="1248" spans="1:16" ht="19.5" hidden="1" customHeight="1">
      <c r="A1248" s="171" t="s">
        <v>3198</v>
      </c>
      <c r="B1248" s="175">
        <v>46100</v>
      </c>
      <c r="C1248" s="171" t="s">
        <v>127</v>
      </c>
      <c r="D1248" s="171" t="s">
        <v>130</v>
      </c>
      <c r="E1248" s="171" t="s">
        <v>43</v>
      </c>
      <c r="F1248" s="171" t="s">
        <v>481</v>
      </c>
      <c r="G1248" s="171" t="s">
        <v>214</v>
      </c>
      <c r="H1248" s="176">
        <v>1</v>
      </c>
      <c r="I1248" s="177">
        <v>2750</v>
      </c>
      <c r="J1248" s="175">
        <v>46097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1628.95</v>
      </c>
    </row>
    <row r="1249" spans="1:16" ht="19.5" hidden="1" customHeight="1">
      <c r="A1249" s="171" t="s">
        <v>3198</v>
      </c>
      <c r="B1249" s="175">
        <v>46100</v>
      </c>
      <c r="C1249" s="171" t="s">
        <v>131</v>
      </c>
      <c r="D1249" s="171" t="s">
        <v>132</v>
      </c>
      <c r="E1249" s="171" t="s">
        <v>43</v>
      </c>
      <c r="F1249" s="171" t="s">
        <v>481</v>
      </c>
      <c r="G1249" s="171" t="s">
        <v>214</v>
      </c>
      <c r="H1249" s="176">
        <v>1</v>
      </c>
      <c r="I1249" s="177">
        <v>2750</v>
      </c>
      <c r="J1249" s="175">
        <v>46097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-1182.5</v>
      </c>
    </row>
    <row r="1250" spans="1:16" ht="19.5" customHeight="1">
      <c r="A1250" s="171" t="s">
        <v>3198</v>
      </c>
      <c r="B1250" s="175">
        <v>46100</v>
      </c>
      <c r="C1250" s="171" t="s">
        <v>2119</v>
      </c>
      <c r="D1250" s="171" t="s">
        <v>116</v>
      </c>
      <c r="E1250" s="171" t="s">
        <v>43</v>
      </c>
      <c r="F1250" s="171" t="s">
        <v>481</v>
      </c>
      <c r="G1250" s="171" t="s">
        <v>214</v>
      </c>
      <c r="H1250" s="176">
        <v>1</v>
      </c>
      <c r="I1250" s="177">
        <v>2750</v>
      </c>
      <c r="J1250" s="175">
        <v>46097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-6.23</v>
      </c>
    </row>
    <row r="1251" spans="1:16" ht="19.5" hidden="1" customHeight="1">
      <c r="A1251" s="171" t="s">
        <v>3199</v>
      </c>
      <c r="B1251" s="175">
        <v>46100</v>
      </c>
      <c r="C1251" s="171" t="s">
        <v>110</v>
      </c>
      <c r="D1251" s="171" t="s">
        <v>24</v>
      </c>
      <c r="E1251" s="171" t="s">
        <v>42</v>
      </c>
      <c r="F1251" s="171" t="s">
        <v>248</v>
      </c>
      <c r="G1251" s="171" t="s">
        <v>112</v>
      </c>
      <c r="H1251" s="176">
        <v>1</v>
      </c>
      <c r="I1251" s="177">
        <v>2650</v>
      </c>
      <c r="J1251" s="175">
        <v>46097</v>
      </c>
      <c r="K1251" s="171" t="s">
        <v>113</v>
      </c>
      <c r="L1251" s="171" t="s">
        <v>114</v>
      </c>
      <c r="M1251" s="178">
        <v>0.43</v>
      </c>
      <c r="N1251" s="176"/>
      <c r="O1251" s="176">
        <v>39</v>
      </c>
      <c r="P1251" s="179">
        <v>-132.82</v>
      </c>
    </row>
    <row r="1252" spans="1:16" ht="19.5" hidden="1" customHeight="1">
      <c r="A1252" s="171" t="s">
        <v>3199</v>
      </c>
      <c r="B1252" s="175">
        <v>46100</v>
      </c>
      <c r="C1252" s="171" t="s">
        <v>127</v>
      </c>
      <c r="D1252" s="171" t="s">
        <v>128</v>
      </c>
      <c r="E1252" s="171" t="s">
        <v>42</v>
      </c>
      <c r="F1252" s="171" t="s">
        <v>248</v>
      </c>
      <c r="G1252" s="171" t="s">
        <v>112</v>
      </c>
      <c r="H1252" s="176">
        <v>1</v>
      </c>
      <c r="I1252" s="177">
        <v>2650</v>
      </c>
      <c r="J1252" s="175">
        <v>46097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1202.8399999999999</v>
      </c>
    </row>
    <row r="1253" spans="1:16" ht="19.5" hidden="1" customHeight="1">
      <c r="A1253" s="171" t="s">
        <v>3199</v>
      </c>
      <c r="B1253" s="175">
        <v>46100</v>
      </c>
      <c r="C1253" s="171" t="s">
        <v>127</v>
      </c>
      <c r="D1253" s="171" t="s">
        <v>129</v>
      </c>
      <c r="E1253" s="171" t="s">
        <v>42</v>
      </c>
      <c r="F1253" s="171" t="s">
        <v>248</v>
      </c>
      <c r="G1253" s="171" t="s">
        <v>112</v>
      </c>
      <c r="H1253" s="176">
        <v>1</v>
      </c>
      <c r="I1253" s="177">
        <v>2650</v>
      </c>
      <c r="J1253" s="175">
        <v>46097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12.03</v>
      </c>
    </row>
    <row r="1254" spans="1:16" ht="19.5" hidden="1" customHeight="1">
      <c r="A1254" s="171" t="s">
        <v>3199</v>
      </c>
      <c r="B1254" s="175">
        <v>46100</v>
      </c>
      <c r="C1254" s="171" t="s">
        <v>127</v>
      </c>
      <c r="D1254" s="171" t="s">
        <v>130</v>
      </c>
      <c r="E1254" s="171" t="s">
        <v>42</v>
      </c>
      <c r="F1254" s="171" t="s">
        <v>248</v>
      </c>
      <c r="G1254" s="171" t="s">
        <v>112</v>
      </c>
      <c r="H1254" s="176">
        <v>1</v>
      </c>
      <c r="I1254" s="177">
        <v>2650</v>
      </c>
      <c r="J1254" s="175">
        <v>46097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1435.13</v>
      </c>
    </row>
    <row r="1255" spans="1:16" ht="19.5" hidden="1" customHeight="1">
      <c r="A1255" s="171" t="s">
        <v>3199</v>
      </c>
      <c r="B1255" s="175">
        <v>46100</v>
      </c>
      <c r="C1255" s="171" t="s">
        <v>131</v>
      </c>
      <c r="D1255" s="171" t="s">
        <v>132</v>
      </c>
      <c r="E1255" s="171" t="s">
        <v>42</v>
      </c>
      <c r="F1255" s="171" t="s">
        <v>248</v>
      </c>
      <c r="G1255" s="171" t="s">
        <v>112</v>
      </c>
      <c r="H1255" s="176">
        <v>1</v>
      </c>
      <c r="I1255" s="177">
        <v>2650</v>
      </c>
      <c r="J1255" s="175">
        <v>46097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-1139.5</v>
      </c>
    </row>
    <row r="1256" spans="1:16" ht="19.5" customHeight="1">
      <c r="A1256" s="171" t="s">
        <v>3199</v>
      </c>
      <c r="B1256" s="175">
        <v>46100</v>
      </c>
      <c r="C1256" s="171" t="s">
        <v>2119</v>
      </c>
      <c r="D1256" s="171" t="s">
        <v>116</v>
      </c>
      <c r="E1256" s="171" t="s">
        <v>42</v>
      </c>
      <c r="F1256" s="171" t="s">
        <v>248</v>
      </c>
      <c r="G1256" s="171" t="s">
        <v>112</v>
      </c>
      <c r="H1256" s="176">
        <v>1</v>
      </c>
      <c r="I1256" s="177">
        <v>2650</v>
      </c>
      <c r="J1256" s="175">
        <v>46097</v>
      </c>
      <c r="K1256" s="171" t="s">
        <v>113</v>
      </c>
      <c r="L1256" s="171" t="s">
        <v>114</v>
      </c>
      <c r="M1256" s="178">
        <v>0.43</v>
      </c>
      <c r="N1256" s="176"/>
      <c r="O1256" s="176"/>
      <c r="P1256" s="179">
        <v>-6.23</v>
      </c>
    </row>
    <row r="1257" spans="1:16" ht="19.5" hidden="1" customHeight="1">
      <c r="A1257" s="171" t="s">
        <v>3200</v>
      </c>
      <c r="B1257" s="175">
        <v>46100</v>
      </c>
      <c r="C1257" s="171" t="s">
        <v>110</v>
      </c>
      <c r="D1257" s="171" t="s">
        <v>24</v>
      </c>
      <c r="E1257" s="171" t="s">
        <v>79</v>
      </c>
      <c r="F1257" s="171" t="s">
        <v>441</v>
      </c>
      <c r="G1257" s="171" t="s">
        <v>177</v>
      </c>
      <c r="H1257" s="176">
        <v>1</v>
      </c>
      <c r="I1257" s="177">
        <v>4500</v>
      </c>
      <c r="J1257" s="175">
        <v>46095</v>
      </c>
      <c r="K1257" s="171" t="s">
        <v>113</v>
      </c>
      <c r="L1257" s="171" t="s">
        <v>114</v>
      </c>
      <c r="M1257" s="178">
        <v>0.43</v>
      </c>
      <c r="N1257" s="176"/>
      <c r="O1257" s="176">
        <v>40</v>
      </c>
      <c r="P1257" s="179">
        <v>-200.73</v>
      </c>
    </row>
    <row r="1258" spans="1:16" ht="19.5" hidden="1" customHeight="1">
      <c r="A1258" s="171" t="s">
        <v>3200</v>
      </c>
      <c r="B1258" s="175">
        <v>46100</v>
      </c>
      <c r="C1258" s="171" t="s">
        <v>127</v>
      </c>
      <c r="D1258" s="171" t="s">
        <v>128</v>
      </c>
      <c r="E1258" s="171" t="s">
        <v>79</v>
      </c>
      <c r="F1258" s="171" t="s">
        <v>441</v>
      </c>
      <c r="G1258" s="171" t="s">
        <v>177</v>
      </c>
      <c r="H1258" s="176">
        <v>1</v>
      </c>
      <c r="I1258" s="177">
        <v>4500</v>
      </c>
      <c r="J1258" s="175">
        <v>46095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1568.57</v>
      </c>
    </row>
    <row r="1259" spans="1:16" ht="19.5" hidden="1" customHeight="1">
      <c r="A1259" s="171" t="s">
        <v>3200</v>
      </c>
      <c r="B1259" s="175">
        <v>46100</v>
      </c>
      <c r="C1259" s="171" t="s">
        <v>127</v>
      </c>
      <c r="D1259" s="171" t="s">
        <v>129</v>
      </c>
      <c r="E1259" s="171" t="s">
        <v>79</v>
      </c>
      <c r="F1259" s="171" t="s">
        <v>441</v>
      </c>
      <c r="G1259" s="171" t="s">
        <v>177</v>
      </c>
      <c r="H1259" s="176">
        <v>1</v>
      </c>
      <c r="I1259" s="177">
        <v>4500</v>
      </c>
      <c r="J1259" s="175">
        <v>46095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15.69</v>
      </c>
    </row>
    <row r="1260" spans="1:16" ht="19.5" hidden="1" customHeight="1">
      <c r="A1260" s="171" t="s">
        <v>3200</v>
      </c>
      <c r="B1260" s="175">
        <v>46100</v>
      </c>
      <c r="C1260" s="171" t="s">
        <v>127</v>
      </c>
      <c r="D1260" s="171" t="s">
        <v>130</v>
      </c>
      <c r="E1260" s="171" t="s">
        <v>79</v>
      </c>
      <c r="F1260" s="171" t="s">
        <v>441</v>
      </c>
      <c r="G1260" s="171" t="s">
        <v>177</v>
      </c>
      <c r="H1260" s="176">
        <v>1</v>
      </c>
      <c r="I1260" s="177">
        <v>4500</v>
      </c>
      <c r="J1260" s="175">
        <v>46095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2915.74</v>
      </c>
    </row>
    <row r="1261" spans="1:16" ht="19.5" hidden="1" customHeight="1">
      <c r="A1261" s="171" t="s">
        <v>3200</v>
      </c>
      <c r="B1261" s="175">
        <v>46100</v>
      </c>
      <c r="C1261" s="171" t="s">
        <v>131</v>
      </c>
      <c r="D1261" s="171" t="s">
        <v>132</v>
      </c>
      <c r="E1261" s="171" t="s">
        <v>79</v>
      </c>
      <c r="F1261" s="171" t="s">
        <v>441</v>
      </c>
      <c r="G1261" s="171" t="s">
        <v>177</v>
      </c>
      <c r="H1261" s="176">
        <v>1</v>
      </c>
      <c r="I1261" s="177">
        <v>4500</v>
      </c>
      <c r="J1261" s="175">
        <v>46095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-1935</v>
      </c>
    </row>
    <row r="1262" spans="1:16" ht="19.5" hidden="1" customHeight="1">
      <c r="A1262" s="171" t="s">
        <v>3200</v>
      </c>
      <c r="B1262" s="175">
        <v>46100</v>
      </c>
      <c r="C1262" s="171" t="s">
        <v>2119</v>
      </c>
      <c r="D1262" s="171" t="s">
        <v>116</v>
      </c>
      <c r="E1262" s="171" t="s">
        <v>79</v>
      </c>
      <c r="F1262" s="171" t="s">
        <v>441</v>
      </c>
      <c r="G1262" s="171" t="s">
        <v>177</v>
      </c>
      <c r="H1262" s="176">
        <v>1</v>
      </c>
      <c r="I1262" s="177">
        <v>4500</v>
      </c>
      <c r="J1262" s="175">
        <v>46095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-12.59</v>
      </c>
    </row>
    <row r="1263" spans="1:16" ht="19.5" customHeight="1">
      <c r="A1263" s="171" t="s">
        <v>3197</v>
      </c>
      <c r="B1263" s="175">
        <v>46100</v>
      </c>
      <c r="C1263" s="171" t="s">
        <v>2119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46097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-22.44</v>
      </c>
    </row>
    <row r="1264" spans="1:16" ht="19.5" customHeight="1">
      <c r="A1264" s="171" t="s">
        <v>3199</v>
      </c>
      <c r="B1264" s="175">
        <v>46100</v>
      </c>
      <c r="C1264" s="171" t="s">
        <v>2119</v>
      </c>
      <c r="D1264" s="171" t="s">
        <v>135</v>
      </c>
      <c r="E1264" s="171" t="s">
        <v>42</v>
      </c>
      <c r="F1264" s="171" t="s">
        <v>248</v>
      </c>
      <c r="G1264" s="171" t="s">
        <v>112</v>
      </c>
      <c r="H1264" s="176">
        <v>1</v>
      </c>
      <c r="I1264" s="177">
        <v>0</v>
      </c>
      <c r="J1264" s="175">
        <v>46097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-22.85</v>
      </c>
    </row>
    <row r="1265" spans="1:16" ht="19.5" customHeight="1">
      <c r="A1265" s="171" t="s">
        <v>3198</v>
      </c>
      <c r="B1265" s="175">
        <v>46100</v>
      </c>
      <c r="C1265" s="171" t="s">
        <v>2119</v>
      </c>
      <c r="D1265" s="171" t="s">
        <v>135</v>
      </c>
      <c r="E1265" s="171" t="s">
        <v>43</v>
      </c>
      <c r="F1265" s="171" t="s">
        <v>481</v>
      </c>
      <c r="G1265" s="171" t="s">
        <v>214</v>
      </c>
      <c r="H1265" s="176">
        <v>1</v>
      </c>
      <c r="I1265" s="177">
        <v>0</v>
      </c>
      <c r="J1265" s="175">
        <v>46097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-21.09</v>
      </c>
    </row>
    <row r="1266" spans="1:16" ht="19.5" hidden="1" customHeight="1">
      <c r="A1266" s="171" t="s">
        <v>3200</v>
      </c>
      <c r="B1266" s="175">
        <v>46100</v>
      </c>
      <c r="C1266" s="171" t="s">
        <v>2119</v>
      </c>
      <c r="D1266" s="171" t="s">
        <v>135</v>
      </c>
      <c r="E1266" s="171" t="s">
        <v>79</v>
      </c>
      <c r="F1266" s="171" t="s">
        <v>441</v>
      </c>
      <c r="G1266" s="171" t="s">
        <v>177</v>
      </c>
      <c r="H1266" s="176">
        <v>1</v>
      </c>
      <c r="I1266" s="177">
        <v>0</v>
      </c>
      <c r="J1266" s="175">
        <v>46095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-29.8</v>
      </c>
    </row>
    <row r="1267" spans="1:16" ht="19.5" hidden="1" customHeight="1">
      <c r="A1267" s="171" t="s">
        <v>3201</v>
      </c>
      <c r="B1267" s="175">
        <v>46100</v>
      </c>
      <c r="C1267" s="171" t="s">
        <v>110</v>
      </c>
      <c r="D1267" s="171" t="s">
        <v>24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2750</v>
      </c>
      <c r="J1267" s="175">
        <v>46097</v>
      </c>
      <c r="K1267" s="171" t="s">
        <v>113</v>
      </c>
      <c r="L1267" s="171" t="s">
        <v>114</v>
      </c>
      <c r="M1267" s="178">
        <v>0.43</v>
      </c>
      <c r="N1267" s="176"/>
      <c r="O1267" s="176">
        <v>39</v>
      </c>
      <c r="P1267" s="179">
        <v>-135.22</v>
      </c>
    </row>
    <row r="1268" spans="1:16" ht="19.5" hidden="1" customHeight="1">
      <c r="A1268" s="171" t="s">
        <v>3201</v>
      </c>
      <c r="B1268" s="175">
        <v>46100</v>
      </c>
      <c r="C1268" s="171" t="s">
        <v>127</v>
      </c>
      <c r="D1268" s="171" t="s">
        <v>128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2750</v>
      </c>
      <c r="J1268" s="175">
        <v>46097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1178.71</v>
      </c>
    </row>
    <row r="1269" spans="1:16" ht="19.5" hidden="1" customHeight="1">
      <c r="A1269" s="171" t="s">
        <v>3201</v>
      </c>
      <c r="B1269" s="175">
        <v>46100</v>
      </c>
      <c r="C1269" s="171" t="s">
        <v>127</v>
      </c>
      <c r="D1269" s="171" t="s">
        <v>129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2750</v>
      </c>
      <c r="J1269" s="175">
        <v>46097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11.79</v>
      </c>
    </row>
    <row r="1270" spans="1:16" ht="19.5" hidden="1" customHeight="1">
      <c r="A1270" s="171" t="s">
        <v>3201</v>
      </c>
      <c r="B1270" s="175">
        <v>46100</v>
      </c>
      <c r="C1270" s="171" t="s">
        <v>127</v>
      </c>
      <c r="D1270" s="171" t="s">
        <v>130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2750</v>
      </c>
      <c r="J1270" s="175">
        <v>46097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1559.5</v>
      </c>
    </row>
    <row r="1271" spans="1:16" ht="19.5" hidden="1" customHeight="1">
      <c r="A1271" s="171" t="s">
        <v>3201</v>
      </c>
      <c r="B1271" s="175">
        <v>46100</v>
      </c>
      <c r="C1271" s="171" t="s">
        <v>131</v>
      </c>
      <c r="D1271" s="171" t="s">
        <v>132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2750</v>
      </c>
      <c r="J1271" s="175">
        <v>46097</v>
      </c>
      <c r="K1271" s="171" t="s">
        <v>113</v>
      </c>
      <c r="L1271" s="171" t="s">
        <v>114</v>
      </c>
      <c r="M1271" s="178">
        <v>0.43</v>
      </c>
      <c r="N1271" s="176"/>
      <c r="O1271" s="176"/>
      <c r="P1271" s="179">
        <v>-1182.5</v>
      </c>
    </row>
    <row r="1272" spans="1:16" ht="19.5" customHeight="1">
      <c r="A1272" s="171" t="s">
        <v>3201</v>
      </c>
      <c r="B1272" s="175">
        <v>46100</v>
      </c>
      <c r="C1272" s="171" t="s">
        <v>2119</v>
      </c>
      <c r="D1272" s="171" t="s">
        <v>116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2750</v>
      </c>
      <c r="J1272" s="175">
        <v>46097</v>
      </c>
      <c r="K1272" s="171" t="s">
        <v>113</v>
      </c>
      <c r="L1272" s="171" t="s">
        <v>114</v>
      </c>
      <c r="M1272" s="178">
        <v>0.43</v>
      </c>
      <c r="N1272" s="176"/>
      <c r="O1272" s="176"/>
      <c r="P1272" s="179">
        <v>-9.8800000000000008</v>
      </c>
    </row>
    <row r="1273" spans="1:16" ht="19.5" hidden="1" customHeight="1">
      <c r="A1273" s="171" t="s">
        <v>3036</v>
      </c>
      <c r="B1273" s="175">
        <v>46100</v>
      </c>
      <c r="C1273" s="171" t="s">
        <v>110</v>
      </c>
      <c r="D1273" s="171" t="s">
        <v>24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0</v>
      </c>
      <c r="J1273" s="175">
        <v>46094</v>
      </c>
      <c r="K1273" s="171" t="s">
        <v>113</v>
      </c>
      <c r="L1273" s="171" t="s">
        <v>114</v>
      </c>
      <c r="M1273" s="178">
        <v>0</v>
      </c>
      <c r="N1273" s="176"/>
      <c r="O1273" s="176">
        <v>40</v>
      </c>
      <c r="P1273" s="179">
        <v>-46.77</v>
      </c>
    </row>
    <row r="1274" spans="1:16" ht="19.5" customHeight="1">
      <c r="A1274" s="171" t="s">
        <v>3036</v>
      </c>
      <c r="B1274" s="175">
        <v>46100</v>
      </c>
      <c r="C1274" s="171" t="s">
        <v>2119</v>
      </c>
      <c r="D1274" s="171" t="s">
        <v>116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0</v>
      </c>
      <c r="J1274" s="175">
        <v>46094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-7.77</v>
      </c>
    </row>
    <row r="1275" spans="1:16" ht="19.5" hidden="1" customHeight="1">
      <c r="A1275" s="171" t="s">
        <v>3036</v>
      </c>
      <c r="B1275" s="175">
        <v>46100</v>
      </c>
      <c r="C1275" s="171" t="s">
        <v>110</v>
      </c>
      <c r="D1275" s="171" t="s">
        <v>117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0</v>
      </c>
      <c r="J1275" s="175">
        <v>46094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0</v>
      </c>
    </row>
    <row r="1276" spans="1:16" ht="19.5" hidden="1" customHeight="1">
      <c r="A1276" s="171" t="s">
        <v>3036</v>
      </c>
      <c r="B1276" s="175">
        <v>46100</v>
      </c>
      <c r="C1276" s="171" t="s">
        <v>110</v>
      </c>
      <c r="D1276" s="171" t="s">
        <v>118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0</v>
      </c>
      <c r="J1276" s="175">
        <v>46094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-46.77</v>
      </c>
    </row>
    <row r="1277" spans="1:16" ht="19.5" customHeight="1">
      <c r="A1277" s="171" t="s">
        <v>3036</v>
      </c>
      <c r="B1277" s="175">
        <v>46100</v>
      </c>
      <c r="C1277" s="171" t="s">
        <v>2119</v>
      </c>
      <c r="D1277" s="171" t="s">
        <v>119</v>
      </c>
      <c r="E1277" s="171" t="s">
        <v>41</v>
      </c>
      <c r="F1277" s="171" t="s">
        <v>138</v>
      </c>
      <c r="G1277" s="171" t="s">
        <v>112</v>
      </c>
      <c r="H1277" s="176">
        <v>1</v>
      </c>
      <c r="I1277" s="177">
        <v>0</v>
      </c>
      <c r="J1277" s="175">
        <v>46094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-15</v>
      </c>
    </row>
    <row r="1278" spans="1:16" ht="19.5" customHeight="1">
      <c r="A1278" s="171" t="s">
        <v>3201</v>
      </c>
      <c r="B1278" s="175">
        <v>46100</v>
      </c>
      <c r="C1278" s="171" t="s">
        <v>2119</v>
      </c>
      <c r="D1278" s="171" t="s">
        <v>135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46097</v>
      </c>
      <c r="K1278" s="171" t="s">
        <v>125</v>
      </c>
      <c r="L1278" s="171" t="s">
        <v>125</v>
      </c>
      <c r="M1278" s="178">
        <v>0</v>
      </c>
      <c r="N1278" s="176"/>
      <c r="O1278" s="176"/>
      <c r="P1278" s="179">
        <v>-22.4</v>
      </c>
    </row>
    <row r="1279" spans="1:16" ht="19.5" hidden="1" customHeight="1">
      <c r="A1279" s="171" t="s">
        <v>3202</v>
      </c>
      <c r="B1279" s="175">
        <v>46100</v>
      </c>
      <c r="C1279" s="171" t="s">
        <v>110</v>
      </c>
      <c r="D1279" s="171" t="s">
        <v>24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46094</v>
      </c>
      <c r="K1279" s="171" t="s">
        <v>113</v>
      </c>
      <c r="L1279" s="171" t="s">
        <v>114</v>
      </c>
      <c r="M1279" s="178">
        <v>0</v>
      </c>
      <c r="N1279" s="176"/>
      <c r="O1279" s="176">
        <v>40</v>
      </c>
      <c r="P1279" s="179">
        <v>-46.77</v>
      </c>
    </row>
    <row r="1280" spans="1:16" ht="19.5" customHeight="1">
      <c r="A1280" s="171" t="s">
        <v>3202</v>
      </c>
      <c r="B1280" s="175">
        <v>46100</v>
      </c>
      <c r="C1280" s="171" t="s">
        <v>2119</v>
      </c>
      <c r="D1280" s="171" t="s">
        <v>116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46094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-13.2</v>
      </c>
    </row>
    <row r="1281" spans="1:16" ht="19.5" hidden="1" customHeight="1">
      <c r="A1281" s="171" t="s">
        <v>3202</v>
      </c>
      <c r="B1281" s="175">
        <v>46100</v>
      </c>
      <c r="C1281" s="171" t="s">
        <v>110</v>
      </c>
      <c r="D1281" s="171" t="s">
        <v>117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46094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3202</v>
      </c>
      <c r="B1282" s="175">
        <v>46100</v>
      </c>
      <c r="C1282" s="171" t="s">
        <v>110</v>
      </c>
      <c r="D1282" s="171" t="s">
        <v>118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46094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-46.77</v>
      </c>
    </row>
    <row r="1283" spans="1:16" ht="19.5" customHeight="1">
      <c r="A1283" s="171" t="s">
        <v>3202</v>
      </c>
      <c r="B1283" s="175">
        <v>46100</v>
      </c>
      <c r="C1283" s="171" t="s">
        <v>2119</v>
      </c>
      <c r="D1283" s="171" t="s">
        <v>119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0</v>
      </c>
      <c r="J1283" s="175">
        <v>46094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customHeight="1">
      <c r="A1284" s="171" t="s">
        <v>3203</v>
      </c>
      <c r="B1284" s="175">
        <v>46100</v>
      </c>
      <c r="C1284" s="171" t="s">
        <v>2119</v>
      </c>
      <c r="D1284" s="171" t="s">
        <v>135</v>
      </c>
      <c r="E1284" s="171" t="s">
        <v>41</v>
      </c>
      <c r="F1284" s="171" t="s">
        <v>138</v>
      </c>
      <c r="G1284" s="171" t="s">
        <v>112</v>
      </c>
      <c r="H1284" s="176">
        <v>1</v>
      </c>
      <c r="I1284" s="177">
        <v>0</v>
      </c>
      <c r="J1284" s="175">
        <v>46100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-19.86</v>
      </c>
    </row>
    <row r="1285" spans="1:16" ht="19.5" hidden="1" customHeight="1">
      <c r="A1285" s="171" t="s">
        <v>3204</v>
      </c>
      <c r="B1285" s="175">
        <v>46100</v>
      </c>
      <c r="C1285" s="171" t="s">
        <v>1315</v>
      </c>
      <c r="D1285" s="171" t="s">
        <v>508</v>
      </c>
      <c r="E1285" s="171" t="s">
        <v>75</v>
      </c>
      <c r="F1285" s="171" t="s">
        <v>474</v>
      </c>
      <c r="G1285" s="171" t="s">
        <v>177</v>
      </c>
      <c r="H1285" s="176">
        <v>1</v>
      </c>
      <c r="I1285" s="177">
        <v>0</v>
      </c>
      <c r="J1285" s="175">
        <v>46091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-5</v>
      </c>
    </row>
    <row r="1286" spans="1:16" ht="19.5" hidden="1" customHeight="1">
      <c r="A1286" s="171" t="s">
        <v>3204</v>
      </c>
      <c r="B1286" s="175">
        <v>46100</v>
      </c>
      <c r="C1286" s="171" t="s">
        <v>2119</v>
      </c>
      <c r="D1286" s="171" t="s">
        <v>510</v>
      </c>
      <c r="E1286" s="171" t="s">
        <v>75</v>
      </c>
      <c r="F1286" s="171" t="s">
        <v>474</v>
      </c>
      <c r="G1286" s="171" t="s">
        <v>177</v>
      </c>
      <c r="H1286" s="176">
        <v>1</v>
      </c>
      <c r="I1286" s="177">
        <v>0</v>
      </c>
      <c r="J1286" s="175">
        <v>46091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-10</v>
      </c>
    </row>
    <row r="1287" spans="1:16" ht="19.5" hidden="1" customHeight="1">
      <c r="A1287" s="171" t="s">
        <v>3205</v>
      </c>
      <c r="B1287" s="175">
        <v>46100</v>
      </c>
      <c r="C1287" s="171" t="s">
        <v>1315</v>
      </c>
      <c r="D1287" s="171" t="s">
        <v>508</v>
      </c>
      <c r="E1287" s="171" t="s">
        <v>76</v>
      </c>
      <c r="F1287" s="171" t="s">
        <v>820</v>
      </c>
      <c r="G1287" s="171" t="s">
        <v>177</v>
      </c>
      <c r="H1287" s="176">
        <v>1</v>
      </c>
      <c r="I1287" s="177">
        <v>0</v>
      </c>
      <c r="J1287" s="175">
        <v>46091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-5</v>
      </c>
    </row>
    <row r="1288" spans="1:16" ht="19.5" hidden="1" customHeight="1">
      <c r="A1288" s="171" t="s">
        <v>3205</v>
      </c>
      <c r="B1288" s="175">
        <v>46100</v>
      </c>
      <c r="C1288" s="171" t="s">
        <v>2119</v>
      </c>
      <c r="D1288" s="171" t="s">
        <v>510</v>
      </c>
      <c r="E1288" s="171" t="s">
        <v>76</v>
      </c>
      <c r="F1288" s="171" t="s">
        <v>820</v>
      </c>
      <c r="G1288" s="171" t="s">
        <v>177</v>
      </c>
      <c r="H1288" s="176">
        <v>1</v>
      </c>
      <c r="I1288" s="177">
        <v>0</v>
      </c>
      <c r="J1288" s="175">
        <v>46091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-10</v>
      </c>
    </row>
    <row r="1289" spans="1:16" ht="19.5" hidden="1" customHeight="1">
      <c r="A1289" s="171" t="s">
        <v>3206</v>
      </c>
      <c r="B1289" s="175">
        <v>46100</v>
      </c>
      <c r="C1289" s="171" t="s">
        <v>1315</v>
      </c>
      <c r="D1289" s="171" t="s">
        <v>508</v>
      </c>
      <c r="E1289" s="171" t="s">
        <v>62</v>
      </c>
      <c r="F1289" s="171" t="s">
        <v>895</v>
      </c>
      <c r="G1289" s="171" t="s">
        <v>177</v>
      </c>
      <c r="H1289" s="176">
        <v>1</v>
      </c>
      <c r="I1289" s="177">
        <v>0</v>
      </c>
      <c r="J1289" s="175">
        <v>46091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3206</v>
      </c>
      <c r="B1290" s="175">
        <v>46100</v>
      </c>
      <c r="C1290" s="171" t="s">
        <v>2119</v>
      </c>
      <c r="D1290" s="171" t="s">
        <v>510</v>
      </c>
      <c r="E1290" s="171" t="s">
        <v>62</v>
      </c>
      <c r="F1290" s="171" t="s">
        <v>895</v>
      </c>
      <c r="G1290" s="171" t="s">
        <v>177</v>
      </c>
      <c r="H1290" s="176">
        <v>1</v>
      </c>
      <c r="I1290" s="177">
        <v>0</v>
      </c>
      <c r="J1290" s="175">
        <v>46091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3207</v>
      </c>
      <c r="B1291" s="175">
        <v>46100</v>
      </c>
      <c r="C1291" s="171" t="s">
        <v>110</v>
      </c>
      <c r="D1291" s="171" t="s">
        <v>24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2700</v>
      </c>
      <c r="J1291" s="175">
        <v>46090</v>
      </c>
      <c r="K1291" s="171" t="s">
        <v>113</v>
      </c>
      <c r="L1291" s="171" t="s">
        <v>114</v>
      </c>
      <c r="M1291" s="178">
        <v>0.43</v>
      </c>
      <c r="N1291" s="176"/>
      <c r="O1291" s="176">
        <v>43</v>
      </c>
      <c r="P1291" s="179">
        <v>-155.83000000000001</v>
      </c>
    </row>
    <row r="1292" spans="1:16" ht="19.5" hidden="1" customHeight="1">
      <c r="A1292" s="171" t="s">
        <v>3207</v>
      </c>
      <c r="B1292" s="175">
        <v>46100</v>
      </c>
      <c r="C1292" s="171" t="s">
        <v>127</v>
      </c>
      <c r="D1292" s="171" t="s">
        <v>128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2700</v>
      </c>
      <c r="J1292" s="175">
        <v>46090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1183.81</v>
      </c>
    </row>
    <row r="1293" spans="1:16" ht="19.5" hidden="1" customHeight="1">
      <c r="A1293" s="171" t="s">
        <v>3207</v>
      </c>
      <c r="B1293" s="175">
        <v>46100</v>
      </c>
      <c r="C1293" s="171" t="s">
        <v>127</v>
      </c>
      <c r="D1293" s="171" t="s">
        <v>129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2700</v>
      </c>
      <c r="J1293" s="175">
        <v>46090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3207</v>
      </c>
      <c r="B1294" s="175">
        <v>46100</v>
      </c>
      <c r="C1294" s="171" t="s">
        <v>127</v>
      </c>
      <c r="D1294" s="171" t="s">
        <v>130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2700</v>
      </c>
      <c r="J1294" s="175">
        <v>46090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1516.19</v>
      </c>
    </row>
    <row r="1295" spans="1:16" ht="19.5" hidden="1" customHeight="1">
      <c r="A1295" s="171" t="s">
        <v>3207</v>
      </c>
      <c r="B1295" s="175">
        <v>46100</v>
      </c>
      <c r="C1295" s="171" t="s">
        <v>131</v>
      </c>
      <c r="D1295" s="171" t="s">
        <v>132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2700</v>
      </c>
      <c r="J1295" s="175">
        <v>46090</v>
      </c>
      <c r="K1295" s="171" t="s">
        <v>113</v>
      </c>
      <c r="L1295" s="171" t="s">
        <v>114</v>
      </c>
      <c r="M1295" s="178">
        <v>0.43</v>
      </c>
      <c r="N1295" s="176"/>
      <c r="O1295" s="176"/>
      <c r="P1295" s="179">
        <v>-1161</v>
      </c>
    </row>
    <row r="1296" spans="1:16" ht="19.5" hidden="1" customHeight="1">
      <c r="A1296" s="171" t="s">
        <v>3208</v>
      </c>
      <c r="B1296" s="175">
        <v>46100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2700</v>
      </c>
      <c r="J1296" s="175">
        <v>46091</v>
      </c>
      <c r="K1296" s="171" t="s">
        <v>113</v>
      </c>
      <c r="L1296" s="171" t="s">
        <v>114</v>
      </c>
      <c r="M1296" s="178">
        <v>0.43</v>
      </c>
      <c r="N1296" s="176"/>
      <c r="O1296" s="176">
        <v>43</v>
      </c>
      <c r="P1296" s="179">
        <v>-155.83000000000001</v>
      </c>
    </row>
    <row r="1297" spans="1:16" ht="19.5" hidden="1" customHeight="1">
      <c r="A1297" s="171" t="s">
        <v>3208</v>
      </c>
      <c r="B1297" s="175">
        <v>46100</v>
      </c>
      <c r="C1297" s="171" t="s">
        <v>127</v>
      </c>
      <c r="D1297" s="171" t="s">
        <v>128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2700</v>
      </c>
      <c r="J1297" s="175">
        <v>46091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1157.1400000000001</v>
      </c>
    </row>
    <row r="1298" spans="1:16" ht="19.5" hidden="1" customHeight="1">
      <c r="A1298" s="171" t="s">
        <v>3208</v>
      </c>
      <c r="B1298" s="175">
        <v>46100</v>
      </c>
      <c r="C1298" s="171" t="s">
        <v>127</v>
      </c>
      <c r="D1298" s="171" t="s">
        <v>129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2700</v>
      </c>
      <c r="J1298" s="175">
        <v>46091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11.57</v>
      </c>
    </row>
    <row r="1299" spans="1:16" ht="19.5" hidden="1" customHeight="1">
      <c r="A1299" s="171" t="s">
        <v>3208</v>
      </c>
      <c r="B1299" s="175">
        <v>46100</v>
      </c>
      <c r="C1299" s="171" t="s">
        <v>127</v>
      </c>
      <c r="D1299" s="171" t="s">
        <v>130</v>
      </c>
      <c r="E1299" s="171" t="s">
        <v>38</v>
      </c>
      <c r="F1299" s="171" t="s">
        <v>111</v>
      </c>
      <c r="G1299" s="171" t="s">
        <v>112</v>
      </c>
      <c r="H1299" s="176">
        <v>1</v>
      </c>
      <c r="I1299" s="177">
        <v>2700</v>
      </c>
      <c r="J1299" s="175">
        <v>46091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1531.29</v>
      </c>
    </row>
    <row r="1300" spans="1:16" ht="19.5" hidden="1" customHeight="1">
      <c r="A1300" s="171" t="s">
        <v>3208</v>
      </c>
      <c r="B1300" s="175">
        <v>46100</v>
      </c>
      <c r="C1300" s="171" t="s">
        <v>131</v>
      </c>
      <c r="D1300" s="171" t="s">
        <v>132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2700</v>
      </c>
      <c r="J1300" s="175">
        <v>46091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-1161</v>
      </c>
    </row>
    <row r="1301" spans="1:16" ht="19.5" customHeight="1">
      <c r="A1301" s="171" t="s">
        <v>3208</v>
      </c>
      <c r="B1301" s="175">
        <v>46100</v>
      </c>
      <c r="C1301" s="171" t="s">
        <v>2119</v>
      </c>
      <c r="D1301" s="171" t="s">
        <v>116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2700</v>
      </c>
      <c r="J1301" s="175">
        <v>46091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-25</v>
      </c>
    </row>
    <row r="1302" spans="1:16" ht="19.5" customHeight="1">
      <c r="A1302" s="171" t="s">
        <v>3209</v>
      </c>
      <c r="B1302" s="175">
        <v>46100</v>
      </c>
      <c r="C1302" s="171" t="s">
        <v>2119</v>
      </c>
      <c r="D1302" s="171" t="s">
        <v>135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0</v>
      </c>
      <c r="J1302" s="175">
        <v>46100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-13.76</v>
      </c>
    </row>
    <row r="1303" spans="1:16" ht="19.5" customHeight="1">
      <c r="A1303" s="171" t="s">
        <v>3207</v>
      </c>
      <c r="B1303" s="175">
        <v>46100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46090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-9.59</v>
      </c>
    </row>
    <row r="1304" spans="1:16" ht="19.5" customHeight="1">
      <c r="A1304" s="171" t="s">
        <v>3210</v>
      </c>
      <c r="B1304" s="175">
        <v>46100</v>
      </c>
      <c r="C1304" s="171" t="s">
        <v>2119</v>
      </c>
      <c r="D1304" s="171" t="s">
        <v>135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46100</v>
      </c>
      <c r="K1304" s="171" t="s">
        <v>125</v>
      </c>
      <c r="L1304" s="171" t="s">
        <v>125</v>
      </c>
      <c r="M1304" s="178">
        <v>0</v>
      </c>
      <c r="N1304" s="176"/>
      <c r="O1304" s="176"/>
      <c r="P1304" s="179">
        <v>-23.99</v>
      </c>
    </row>
    <row r="1305" spans="1:16" ht="19.5" customHeight="1">
      <c r="A1305" s="171" t="s">
        <v>3208</v>
      </c>
      <c r="B1305" s="175">
        <v>46100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46091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-21.99</v>
      </c>
    </row>
    <row r="1306" spans="1:16" ht="19.5" hidden="1" customHeight="1">
      <c r="A1306" s="171" t="s">
        <v>3211</v>
      </c>
      <c r="B1306" s="175">
        <v>46100</v>
      </c>
      <c r="C1306" s="171" t="s">
        <v>110</v>
      </c>
      <c r="D1306" s="171" t="s">
        <v>24</v>
      </c>
      <c r="E1306" s="171" t="s">
        <v>38</v>
      </c>
      <c r="F1306" s="171" t="s">
        <v>111</v>
      </c>
      <c r="G1306" s="171" t="s">
        <v>112</v>
      </c>
      <c r="H1306" s="176">
        <v>1</v>
      </c>
      <c r="I1306" s="177">
        <v>2750</v>
      </c>
      <c r="J1306" s="175">
        <v>46098</v>
      </c>
      <c r="K1306" s="171" t="s">
        <v>113</v>
      </c>
      <c r="L1306" s="171" t="s">
        <v>114</v>
      </c>
      <c r="M1306" s="178">
        <v>0.43</v>
      </c>
      <c r="N1306" s="176"/>
      <c r="O1306" s="176">
        <v>40</v>
      </c>
      <c r="P1306" s="179">
        <v>-140.75</v>
      </c>
    </row>
    <row r="1307" spans="1:16" ht="19.5" hidden="1" customHeight="1">
      <c r="A1307" s="171" t="s">
        <v>3211</v>
      </c>
      <c r="B1307" s="175">
        <v>46100</v>
      </c>
      <c r="C1307" s="171" t="s">
        <v>127</v>
      </c>
      <c r="D1307" s="171" t="s">
        <v>128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2750</v>
      </c>
      <c r="J1307" s="175">
        <v>46098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1189.1600000000001</v>
      </c>
    </row>
    <row r="1308" spans="1:16" ht="19.5" hidden="1" customHeight="1">
      <c r="A1308" s="171" t="s">
        <v>3211</v>
      </c>
      <c r="B1308" s="175">
        <v>46100</v>
      </c>
      <c r="C1308" s="171" t="s">
        <v>127</v>
      </c>
      <c r="D1308" s="171" t="s">
        <v>129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2750</v>
      </c>
      <c r="J1308" s="175">
        <v>46098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11.89</v>
      </c>
    </row>
    <row r="1309" spans="1:16" ht="19.5" hidden="1" customHeight="1">
      <c r="A1309" s="171" t="s">
        <v>3211</v>
      </c>
      <c r="B1309" s="175">
        <v>46100</v>
      </c>
      <c r="C1309" s="171" t="s">
        <v>127</v>
      </c>
      <c r="D1309" s="171" t="s">
        <v>130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2750</v>
      </c>
      <c r="J1309" s="175">
        <v>46098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1548.95</v>
      </c>
    </row>
    <row r="1310" spans="1:16" ht="19.5" hidden="1" customHeight="1">
      <c r="A1310" s="171" t="s">
        <v>3211</v>
      </c>
      <c r="B1310" s="175">
        <v>46100</v>
      </c>
      <c r="C1310" s="171" t="s">
        <v>131</v>
      </c>
      <c r="D1310" s="171" t="s">
        <v>132</v>
      </c>
      <c r="E1310" s="171" t="s">
        <v>38</v>
      </c>
      <c r="F1310" s="171" t="s">
        <v>111</v>
      </c>
      <c r="G1310" s="171" t="s">
        <v>112</v>
      </c>
      <c r="H1310" s="176">
        <v>1</v>
      </c>
      <c r="I1310" s="177">
        <v>2750</v>
      </c>
      <c r="J1310" s="175">
        <v>46098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-1182.5</v>
      </c>
    </row>
    <row r="1311" spans="1:16" ht="19.5" customHeight="1">
      <c r="A1311" s="171" t="s">
        <v>3211</v>
      </c>
      <c r="B1311" s="175">
        <v>46100</v>
      </c>
      <c r="C1311" s="171" t="s">
        <v>2119</v>
      </c>
      <c r="D1311" s="171" t="s">
        <v>116</v>
      </c>
      <c r="E1311" s="171" t="s">
        <v>38</v>
      </c>
      <c r="F1311" s="171" t="s">
        <v>111</v>
      </c>
      <c r="G1311" s="171" t="s">
        <v>112</v>
      </c>
      <c r="H1311" s="176">
        <v>1</v>
      </c>
      <c r="I1311" s="177">
        <v>2750</v>
      </c>
      <c r="J1311" s="175">
        <v>46098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-6.36</v>
      </c>
    </row>
    <row r="1312" spans="1:16" ht="19.5" hidden="1" customHeight="1">
      <c r="A1312" s="171" t="s">
        <v>3212</v>
      </c>
      <c r="B1312" s="175">
        <v>46100</v>
      </c>
      <c r="C1312" s="171" t="s">
        <v>110</v>
      </c>
      <c r="D1312" s="171" t="s">
        <v>24</v>
      </c>
      <c r="E1312" s="171" t="s">
        <v>45</v>
      </c>
      <c r="F1312" s="171" t="s">
        <v>162</v>
      </c>
      <c r="G1312" s="171" t="s">
        <v>163</v>
      </c>
      <c r="H1312" s="176">
        <v>1</v>
      </c>
      <c r="I1312" s="177">
        <v>0</v>
      </c>
      <c r="J1312" s="175">
        <v>46093</v>
      </c>
      <c r="K1312" s="171" t="s">
        <v>113</v>
      </c>
      <c r="L1312" s="171" t="s">
        <v>114</v>
      </c>
      <c r="M1312" s="178">
        <v>0</v>
      </c>
      <c r="N1312" s="176"/>
      <c r="O1312" s="176">
        <v>40</v>
      </c>
      <c r="P1312" s="179">
        <v>-46.77</v>
      </c>
    </row>
    <row r="1313" spans="1:16" ht="19.5" customHeight="1">
      <c r="A1313" s="171" t="s">
        <v>3212</v>
      </c>
      <c r="B1313" s="175">
        <v>46100</v>
      </c>
      <c r="C1313" s="171" t="s">
        <v>2119</v>
      </c>
      <c r="D1313" s="171" t="s">
        <v>116</v>
      </c>
      <c r="E1313" s="171" t="s">
        <v>45</v>
      </c>
      <c r="F1313" s="171" t="s">
        <v>162</v>
      </c>
      <c r="G1313" s="171" t="s">
        <v>163</v>
      </c>
      <c r="H1313" s="176">
        <v>1</v>
      </c>
      <c r="I1313" s="177">
        <v>0</v>
      </c>
      <c r="J1313" s="175">
        <v>46093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-13.24</v>
      </c>
    </row>
    <row r="1314" spans="1:16" ht="19.5" hidden="1" customHeight="1">
      <c r="A1314" s="171" t="s">
        <v>3212</v>
      </c>
      <c r="B1314" s="175">
        <v>46100</v>
      </c>
      <c r="C1314" s="171" t="s">
        <v>110</v>
      </c>
      <c r="D1314" s="171" t="s">
        <v>117</v>
      </c>
      <c r="E1314" s="171" t="s">
        <v>45</v>
      </c>
      <c r="F1314" s="171" t="s">
        <v>162</v>
      </c>
      <c r="G1314" s="171" t="s">
        <v>163</v>
      </c>
      <c r="H1314" s="176">
        <v>1</v>
      </c>
      <c r="I1314" s="177">
        <v>0</v>
      </c>
      <c r="J1314" s="175">
        <v>46093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3212</v>
      </c>
      <c r="B1315" s="175">
        <v>46100</v>
      </c>
      <c r="C1315" s="171" t="s">
        <v>110</v>
      </c>
      <c r="D1315" s="171" t="s">
        <v>118</v>
      </c>
      <c r="E1315" s="171" t="s">
        <v>45</v>
      </c>
      <c r="F1315" s="171" t="s">
        <v>162</v>
      </c>
      <c r="G1315" s="171" t="s">
        <v>163</v>
      </c>
      <c r="H1315" s="176">
        <v>1</v>
      </c>
      <c r="I1315" s="177">
        <v>0</v>
      </c>
      <c r="J1315" s="175">
        <v>46093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customHeight="1">
      <c r="A1316" s="171" t="s">
        <v>3212</v>
      </c>
      <c r="B1316" s="175">
        <v>46100</v>
      </c>
      <c r="C1316" s="171" t="s">
        <v>2119</v>
      </c>
      <c r="D1316" s="171" t="s">
        <v>119</v>
      </c>
      <c r="E1316" s="171" t="s">
        <v>45</v>
      </c>
      <c r="F1316" s="171" t="s">
        <v>162</v>
      </c>
      <c r="G1316" s="171" t="s">
        <v>163</v>
      </c>
      <c r="H1316" s="176">
        <v>1</v>
      </c>
      <c r="I1316" s="177">
        <v>0</v>
      </c>
      <c r="J1316" s="175">
        <v>46093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customHeight="1">
      <c r="A1317" s="171" t="s">
        <v>3211</v>
      </c>
      <c r="B1317" s="175">
        <v>46100</v>
      </c>
      <c r="C1317" s="171" t="s">
        <v>2119</v>
      </c>
      <c r="D1317" s="171" t="s">
        <v>135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0</v>
      </c>
      <c r="J1317" s="175">
        <v>46098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-22.59</v>
      </c>
    </row>
    <row r="1318" spans="1:16" ht="19.5" hidden="1" customHeight="1">
      <c r="A1318" s="171" t="s">
        <v>3213</v>
      </c>
      <c r="B1318" s="175">
        <v>46100</v>
      </c>
      <c r="C1318" s="171" t="s">
        <v>110</v>
      </c>
      <c r="D1318" s="171" t="s">
        <v>24</v>
      </c>
      <c r="E1318" s="171" t="s">
        <v>40</v>
      </c>
      <c r="F1318" s="171" t="s">
        <v>149</v>
      </c>
      <c r="G1318" s="171" t="s">
        <v>112</v>
      </c>
      <c r="H1318" s="176">
        <v>1</v>
      </c>
      <c r="I1318" s="177">
        <v>2500</v>
      </c>
      <c r="J1318" s="175">
        <v>46097</v>
      </c>
      <c r="K1318" s="171" t="s">
        <v>113</v>
      </c>
      <c r="L1318" s="171" t="s">
        <v>114</v>
      </c>
      <c r="M1318" s="178">
        <v>0.43</v>
      </c>
      <c r="N1318" s="176"/>
      <c r="O1318" s="176">
        <v>39</v>
      </c>
      <c r="P1318" s="179">
        <v>-129.22</v>
      </c>
    </row>
    <row r="1319" spans="1:16" ht="19.5" hidden="1" customHeight="1">
      <c r="A1319" s="171" t="s">
        <v>3213</v>
      </c>
      <c r="B1319" s="175">
        <v>46100</v>
      </c>
      <c r="C1319" s="171" t="s">
        <v>127</v>
      </c>
      <c r="D1319" s="171" t="s">
        <v>128</v>
      </c>
      <c r="E1319" s="171" t="s">
        <v>40</v>
      </c>
      <c r="F1319" s="171" t="s">
        <v>149</v>
      </c>
      <c r="G1319" s="171" t="s">
        <v>112</v>
      </c>
      <c r="H1319" s="176">
        <v>1</v>
      </c>
      <c r="I1319" s="177">
        <v>2500</v>
      </c>
      <c r="J1319" s="175">
        <v>46097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760.05</v>
      </c>
    </row>
    <row r="1320" spans="1:16" ht="19.5" hidden="1" customHeight="1">
      <c r="A1320" s="171" t="s">
        <v>3213</v>
      </c>
      <c r="B1320" s="175">
        <v>46100</v>
      </c>
      <c r="C1320" s="171" t="s">
        <v>127</v>
      </c>
      <c r="D1320" s="171" t="s">
        <v>129</v>
      </c>
      <c r="E1320" s="171" t="s">
        <v>40</v>
      </c>
      <c r="F1320" s="171" t="s">
        <v>149</v>
      </c>
      <c r="G1320" s="171" t="s">
        <v>112</v>
      </c>
      <c r="H1320" s="176">
        <v>1</v>
      </c>
      <c r="I1320" s="177">
        <v>2500</v>
      </c>
      <c r="J1320" s="175">
        <v>46097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7.6</v>
      </c>
    </row>
    <row r="1321" spans="1:16" ht="19.5" hidden="1" customHeight="1">
      <c r="A1321" s="171" t="s">
        <v>3213</v>
      </c>
      <c r="B1321" s="175">
        <v>46100</v>
      </c>
      <c r="C1321" s="171" t="s">
        <v>127</v>
      </c>
      <c r="D1321" s="171" t="s">
        <v>130</v>
      </c>
      <c r="E1321" s="171" t="s">
        <v>40</v>
      </c>
      <c r="F1321" s="171" t="s">
        <v>149</v>
      </c>
      <c r="G1321" s="171" t="s">
        <v>112</v>
      </c>
      <c r="H1321" s="176">
        <v>1</v>
      </c>
      <c r="I1321" s="177">
        <v>2500</v>
      </c>
      <c r="J1321" s="175">
        <v>46097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1732.35</v>
      </c>
    </row>
    <row r="1322" spans="1:16" ht="19.5" hidden="1" customHeight="1">
      <c r="A1322" s="171" t="s">
        <v>3213</v>
      </c>
      <c r="B1322" s="175">
        <v>46100</v>
      </c>
      <c r="C1322" s="171" t="s">
        <v>131</v>
      </c>
      <c r="D1322" s="171" t="s">
        <v>132</v>
      </c>
      <c r="E1322" s="171" t="s">
        <v>40</v>
      </c>
      <c r="F1322" s="171" t="s">
        <v>149</v>
      </c>
      <c r="G1322" s="171" t="s">
        <v>112</v>
      </c>
      <c r="H1322" s="176">
        <v>1</v>
      </c>
      <c r="I1322" s="177">
        <v>2500</v>
      </c>
      <c r="J1322" s="175">
        <v>46097</v>
      </c>
      <c r="K1322" s="171" t="s">
        <v>113</v>
      </c>
      <c r="L1322" s="171" t="s">
        <v>114</v>
      </c>
      <c r="M1322" s="178">
        <v>0.43</v>
      </c>
      <c r="N1322" s="176"/>
      <c r="O1322" s="176"/>
      <c r="P1322" s="179">
        <v>-1075</v>
      </c>
    </row>
    <row r="1323" spans="1:16" ht="19.5" customHeight="1">
      <c r="A1323" s="171" t="s">
        <v>3213</v>
      </c>
      <c r="B1323" s="175">
        <v>46100</v>
      </c>
      <c r="C1323" s="171" t="s">
        <v>2119</v>
      </c>
      <c r="D1323" s="171" t="s">
        <v>116</v>
      </c>
      <c r="E1323" s="171" t="s">
        <v>40</v>
      </c>
      <c r="F1323" s="171" t="s">
        <v>149</v>
      </c>
      <c r="G1323" s="171" t="s">
        <v>112</v>
      </c>
      <c r="H1323" s="176">
        <v>1</v>
      </c>
      <c r="I1323" s="177">
        <v>2500</v>
      </c>
      <c r="J1323" s="175">
        <v>46097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-5.69</v>
      </c>
    </row>
    <row r="1324" spans="1:16" ht="19.5" hidden="1" customHeight="1">
      <c r="A1324" s="171" t="s">
        <v>3214</v>
      </c>
      <c r="B1324" s="175">
        <v>46100</v>
      </c>
      <c r="C1324" s="171" t="s">
        <v>110</v>
      </c>
      <c r="D1324" s="171" t="s">
        <v>24</v>
      </c>
      <c r="E1324" s="171" t="s">
        <v>39</v>
      </c>
      <c r="F1324" s="171" t="s">
        <v>141</v>
      </c>
      <c r="G1324" s="171" t="s">
        <v>112</v>
      </c>
      <c r="H1324" s="176">
        <v>1</v>
      </c>
      <c r="I1324" s="177">
        <v>0</v>
      </c>
      <c r="J1324" s="175">
        <v>46093</v>
      </c>
      <c r="K1324" s="171" t="s">
        <v>113</v>
      </c>
      <c r="L1324" s="171" t="s">
        <v>114</v>
      </c>
      <c r="M1324" s="178">
        <v>0</v>
      </c>
      <c r="N1324" s="176"/>
      <c r="O1324" s="176">
        <v>40</v>
      </c>
      <c r="P1324" s="179">
        <v>-46.77</v>
      </c>
    </row>
    <row r="1325" spans="1:16" ht="19.5" customHeight="1">
      <c r="A1325" s="171" t="s">
        <v>3214</v>
      </c>
      <c r="B1325" s="175">
        <v>46100</v>
      </c>
      <c r="C1325" s="171" t="s">
        <v>2119</v>
      </c>
      <c r="D1325" s="171" t="s">
        <v>116</v>
      </c>
      <c r="E1325" s="171" t="s">
        <v>39</v>
      </c>
      <c r="F1325" s="171" t="s">
        <v>141</v>
      </c>
      <c r="G1325" s="171" t="s">
        <v>112</v>
      </c>
      <c r="H1325" s="176">
        <v>1</v>
      </c>
      <c r="I1325" s="177">
        <v>0</v>
      </c>
      <c r="J1325" s="175">
        <v>46093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-12.15</v>
      </c>
    </row>
    <row r="1326" spans="1:16" ht="19.5" hidden="1" customHeight="1">
      <c r="A1326" s="171" t="s">
        <v>3214</v>
      </c>
      <c r="B1326" s="175">
        <v>46100</v>
      </c>
      <c r="C1326" s="171" t="s">
        <v>110</v>
      </c>
      <c r="D1326" s="171" t="s">
        <v>117</v>
      </c>
      <c r="E1326" s="171" t="s">
        <v>39</v>
      </c>
      <c r="F1326" s="171" t="s">
        <v>141</v>
      </c>
      <c r="G1326" s="171" t="s">
        <v>112</v>
      </c>
      <c r="H1326" s="176">
        <v>1</v>
      </c>
      <c r="I1326" s="177">
        <v>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3214</v>
      </c>
      <c r="B1327" s="175">
        <v>46100</v>
      </c>
      <c r="C1327" s="171" t="s">
        <v>110</v>
      </c>
      <c r="D1327" s="171" t="s">
        <v>118</v>
      </c>
      <c r="E1327" s="171" t="s">
        <v>39</v>
      </c>
      <c r="F1327" s="171" t="s">
        <v>141</v>
      </c>
      <c r="G1327" s="171" t="s">
        <v>112</v>
      </c>
      <c r="H1327" s="176">
        <v>1</v>
      </c>
      <c r="I1327" s="177">
        <v>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-46.77</v>
      </c>
    </row>
    <row r="1328" spans="1:16" ht="19.5" customHeight="1">
      <c r="A1328" s="171" t="s">
        <v>3214</v>
      </c>
      <c r="B1328" s="175">
        <v>46100</v>
      </c>
      <c r="C1328" s="171" t="s">
        <v>2119</v>
      </c>
      <c r="D1328" s="171" t="s">
        <v>119</v>
      </c>
      <c r="E1328" s="171" t="s">
        <v>39</v>
      </c>
      <c r="F1328" s="171" t="s">
        <v>141</v>
      </c>
      <c r="G1328" s="171" t="s">
        <v>112</v>
      </c>
      <c r="H1328" s="176">
        <v>1</v>
      </c>
      <c r="I1328" s="177">
        <v>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-15</v>
      </c>
    </row>
    <row r="1329" spans="1:16" ht="19.5" hidden="1" customHeight="1">
      <c r="A1329" s="171" t="s">
        <v>3215</v>
      </c>
      <c r="B1329" s="175">
        <v>46100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46096</v>
      </c>
      <c r="K1329" s="171" t="s">
        <v>113</v>
      </c>
      <c r="L1329" s="171" t="s">
        <v>114</v>
      </c>
      <c r="M1329" s="178">
        <v>0</v>
      </c>
      <c r="N1329" s="176"/>
      <c r="O1329" s="176">
        <v>39</v>
      </c>
      <c r="P1329" s="179">
        <v>-46.77</v>
      </c>
    </row>
    <row r="1330" spans="1:16" ht="19.5" customHeight="1">
      <c r="A1330" s="171" t="s">
        <v>3215</v>
      </c>
      <c r="B1330" s="175">
        <v>46100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46096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3215</v>
      </c>
      <c r="B1331" s="175">
        <v>46100</v>
      </c>
      <c r="C1331" s="171" t="s">
        <v>110</v>
      </c>
      <c r="D1331" s="171" t="s">
        <v>117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46096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0</v>
      </c>
    </row>
    <row r="1332" spans="1:16" ht="19.5" hidden="1" customHeight="1">
      <c r="A1332" s="171" t="s">
        <v>3215</v>
      </c>
      <c r="B1332" s="175">
        <v>46100</v>
      </c>
      <c r="C1332" s="171" t="s">
        <v>110</v>
      </c>
      <c r="D1332" s="171" t="s">
        <v>118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0</v>
      </c>
      <c r="J1332" s="175">
        <v>46096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-46.77</v>
      </c>
    </row>
    <row r="1333" spans="1:16" ht="19.5" customHeight="1">
      <c r="A1333" s="171" t="s">
        <v>3215</v>
      </c>
      <c r="B1333" s="175">
        <v>46100</v>
      </c>
      <c r="C1333" s="171" t="s">
        <v>2119</v>
      </c>
      <c r="D1333" s="171" t="s">
        <v>119</v>
      </c>
      <c r="E1333" s="171" t="s">
        <v>38</v>
      </c>
      <c r="F1333" s="171" t="s">
        <v>111</v>
      </c>
      <c r="G1333" s="171" t="s">
        <v>112</v>
      </c>
      <c r="H1333" s="176">
        <v>1</v>
      </c>
      <c r="I1333" s="177">
        <v>0</v>
      </c>
      <c r="J1333" s="175">
        <v>46096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-15</v>
      </c>
    </row>
    <row r="1334" spans="1:16" ht="19.5" hidden="1" customHeight="1">
      <c r="A1334" s="171" t="s">
        <v>3216</v>
      </c>
      <c r="B1334" s="175">
        <v>46100</v>
      </c>
      <c r="C1334" s="171" t="s">
        <v>110</v>
      </c>
      <c r="D1334" s="171" t="s">
        <v>24</v>
      </c>
      <c r="E1334" s="171" t="s">
        <v>38</v>
      </c>
      <c r="F1334" s="171" t="s">
        <v>111</v>
      </c>
      <c r="G1334" s="171" t="s">
        <v>112</v>
      </c>
      <c r="H1334" s="176">
        <v>1</v>
      </c>
      <c r="I1334" s="177">
        <v>2750</v>
      </c>
      <c r="J1334" s="175">
        <v>46096</v>
      </c>
      <c r="K1334" s="171" t="s">
        <v>113</v>
      </c>
      <c r="L1334" s="171" t="s">
        <v>114</v>
      </c>
      <c r="M1334" s="178">
        <v>0.43</v>
      </c>
      <c r="N1334" s="176"/>
      <c r="O1334" s="176">
        <v>39</v>
      </c>
      <c r="P1334" s="179">
        <v>-135.22</v>
      </c>
    </row>
    <row r="1335" spans="1:16" ht="19.5" hidden="1" customHeight="1">
      <c r="A1335" s="171" t="s">
        <v>3216</v>
      </c>
      <c r="B1335" s="175">
        <v>46100</v>
      </c>
      <c r="C1335" s="171" t="s">
        <v>127</v>
      </c>
      <c r="D1335" s="171" t="s">
        <v>128</v>
      </c>
      <c r="E1335" s="171" t="s">
        <v>38</v>
      </c>
      <c r="F1335" s="171" t="s">
        <v>111</v>
      </c>
      <c r="G1335" s="171" t="s">
        <v>112</v>
      </c>
      <c r="H1335" s="176">
        <v>1</v>
      </c>
      <c r="I1335" s="177">
        <v>2750</v>
      </c>
      <c r="J1335" s="175">
        <v>46096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1289.25</v>
      </c>
    </row>
    <row r="1336" spans="1:16" ht="19.5" hidden="1" customHeight="1">
      <c r="A1336" s="171" t="s">
        <v>3216</v>
      </c>
      <c r="B1336" s="175">
        <v>46100</v>
      </c>
      <c r="C1336" s="171" t="s">
        <v>127</v>
      </c>
      <c r="D1336" s="171" t="s">
        <v>129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2750</v>
      </c>
      <c r="J1336" s="175">
        <v>46096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3216</v>
      </c>
      <c r="B1337" s="175">
        <v>46100</v>
      </c>
      <c r="C1337" s="171" t="s">
        <v>127</v>
      </c>
      <c r="D1337" s="171" t="s">
        <v>130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2750</v>
      </c>
      <c r="J1337" s="175">
        <v>46096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1460.75</v>
      </c>
    </row>
    <row r="1338" spans="1:16" ht="19.5" hidden="1" customHeight="1">
      <c r="A1338" s="171" t="s">
        <v>3216</v>
      </c>
      <c r="B1338" s="175">
        <v>46100</v>
      </c>
      <c r="C1338" s="171" t="s">
        <v>131</v>
      </c>
      <c r="D1338" s="171" t="s">
        <v>132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2750</v>
      </c>
      <c r="J1338" s="175">
        <v>46096</v>
      </c>
      <c r="K1338" s="171" t="s">
        <v>113</v>
      </c>
      <c r="L1338" s="171" t="s">
        <v>114</v>
      </c>
      <c r="M1338" s="178">
        <v>0.43</v>
      </c>
      <c r="N1338" s="176"/>
      <c r="O1338" s="176"/>
      <c r="P1338" s="179">
        <v>-1182.5</v>
      </c>
    </row>
    <row r="1339" spans="1:16" ht="19.5" customHeight="1">
      <c r="A1339" s="171" t="s">
        <v>3216</v>
      </c>
      <c r="B1339" s="175">
        <v>46100</v>
      </c>
      <c r="C1339" s="171" t="s">
        <v>2119</v>
      </c>
      <c r="D1339" s="171" t="s">
        <v>116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2750</v>
      </c>
      <c r="J1339" s="175">
        <v>46096</v>
      </c>
      <c r="K1339" s="171" t="s">
        <v>113</v>
      </c>
      <c r="L1339" s="171" t="s">
        <v>114</v>
      </c>
      <c r="M1339" s="178">
        <v>0.43</v>
      </c>
      <c r="N1339" s="176"/>
      <c r="O1339" s="176"/>
      <c r="P1339" s="179">
        <v>-8.0500000000000007</v>
      </c>
    </row>
    <row r="1340" spans="1:16" ht="19.5" customHeight="1">
      <c r="A1340" s="171" t="s">
        <v>3216</v>
      </c>
      <c r="B1340" s="175">
        <v>46100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46096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-11.99</v>
      </c>
    </row>
    <row r="1341" spans="1:16" ht="19.5" customHeight="1">
      <c r="A1341" s="171" t="s">
        <v>2716</v>
      </c>
      <c r="B1341" s="175">
        <v>46100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10.46</v>
      </c>
    </row>
    <row r="1342" spans="1:16" ht="19.5" customHeight="1">
      <c r="A1342" s="171" t="s">
        <v>3217</v>
      </c>
      <c r="B1342" s="175">
        <v>46100</v>
      </c>
      <c r="C1342" s="171" t="s">
        <v>2119</v>
      </c>
      <c r="D1342" s="171" t="s">
        <v>135</v>
      </c>
      <c r="E1342" s="171" t="s">
        <v>45</v>
      </c>
      <c r="F1342" s="171" t="s">
        <v>162</v>
      </c>
      <c r="G1342" s="171" t="s">
        <v>163</v>
      </c>
      <c r="H1342" s="176">
        <v>1</v>
      </c>
      <c r="I1342" s="177">
        <v>0</v>
      </c>
      <c r="J1342" s="175">
        <v>46100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-25.15</v>
      </c>
    </row>
    <row r="1343" spans="1:16" ht="19.5" customHeight="1">
      <c r="A1343" s="171" t="s">
        <v>3192</v>
      </c>
      <c r="B1343" s="175">
        <v>46100</v>
      </c>
      <c r="C1343" s="171" t="s">
        <v>2119</v>
      </c>
      <c r="D1343" s="171" t="s">
        <v>135</v>
      </c>
      <c r="E1343" s="171" t="s">
        <v>41</v>
      </c>
      <c r="F1343" s="171" t="s">
        <v>138</v>
      </c>
      <c r="G1343" s="171" t="s">
        <v>112</v>
      </c>
      <c r="H1343" s="176">
        <v>1</v>
      </c>
      <c r="I1343" s="177">
        <v>0</v>
      </c>
      <c r="J1343" s="175">
        <v>46100</v>
      </c>
      <c r="K1343" s="171" t="s">
        <v>125</v>
      </c>
      <c r="L1343" s="171" t="s">
        <v>125</v>
      </c>
      <c r="M1343" s="178">
        <v>0</v>
      </c>
      <c r="N1343" s="176"/>
      <c r="O1343" s="176"/>
      <c r="P1343" s="179">
        <v>24.77</v>
      </c>
    </row>
    <row r="1344" spans="1:16" ht="19.5" hidden="1" customHeight="1">
      <c r="A1344" s="171" t="s">
        <v>3218</v>
      </c>
      <c r="B1344" s="175">
        <v>46100</v>
      </c>
      <c r="C1344" s="171" t="s">
        <v>110</v>
      </c>
      <c r="D1344" s="171" t="s">
        <v>24</v>
      </c>
      <c r="E1344" s="171" t="s">
        <v>66</v>
      </c>
      <c r="F1344" s="171" t="s">
        <v>601</v>
      </c>
      <c r="G1344" s="171" t="s">
        <v>177</v>
      </c>
      <c r="H1344" s="176">
        <v>1</v>
      </c>
      <c r="I1344" s="177">
        <v>3130</v>
      </c>
      <c r="J1344" s="175">
        <v>46097</v>
      </c>
      <c r="K1344" s="171" t="s">
        <v>113</v>
      </c>
      <c r="L1344" s="171" t="s">
        <v>114</v>
      </c>
      <c r="M1344" s="178">
        <v>0.43</v>
      </c>
      <c r="N1344" s="176"/>
      <c r="O1344" s="176">
        <v>39</v>
      </c>
      <c r="P1344" s="179">
        <v>-159.38999999999999</v>
      </c>
    </row>
    <row r="1345" spans="1:16" ht="19.5" hidden="1" customHeight="1">
      <c r="A1345" s="171" t="s">
        <v>3218</v>
      </c>
      <c r="B1345" s="175">
        <v>46100</v>
      </c>
      <c r="C1345" s="171" t="s">
        <v>127</v>
      </c>
      <c r="D1345" s="171" t="s">
        <v>128</v>
      </c>
      <c r="E1345" s="171" t="s">
        <v>66</v>
      </c>
      <c r="F1345" s="171" t="s">
        <v>601</v>
      </c>
      <c r="G1345" s="171" t="s">
        <v>177</v>
      </c>
      <c r="H1345" s="176">
        <v>1</v>
      </c>
      <c r="I1345" s="177">
        <v>3130</v>
      </c>
      <c r="J1345" s="175">
        <v>46097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1090.3900000000001</v>
      </c>
    </row>
    <row r="1346" spans="1:16" ht="19.5" hidden="1" customHeight="1">
      <c r="A1346" s="171" t="s">
        <v>3218</v>
      </c>
      <c r="B1346" s="175">
        <v>46100</v>
      </c>
      <c r="C1346" s="171" t="s">
        <v>127</v>
      </c>
      <c r="D1346" s="171" t="s">
        <v>129</v>
      </c>
      <c r="E1346" s="171" t="s">
        <v>66</v>
      </c>
      <c r="F1346" s="171" t="s">
        <v>601</v>
      </c>
      <c r="G1346" s="171" t="s">
        <v>177</v>
      </c>
      <c r="H1346" s="176">
        <v>1</v>
      </c>
      <c r="I1346" s="177">
        <v>3130</v>
      </c>
      <c r="J1346" s="175">
        <v>46097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</v>
      </c>
    </row>
    <row r="1347" spans="1:16" ht="19.5" hidden="1" customHeight="1">
      <c r="A1347" s="171" t="s">
        <v>3218</v>
      </c>
      <c r="B1347" s="175">
        <v>46100</v>
      </c>
      <c r="C1347" s="171" t="s">
        <v>127</v>
      </c>
      <c r="D1347" s="171" t="s">
        <v>130</v>
      </c>
      <c r="E1347" s="171" t="s">
        <v>66</v>
      </c>
      <c r="F1347" s="171" t="s">
        <v>601</v>
      </c>
      <c r="G1347" s="171" t="s">
        <v>177</v>
      </c>
      <c r="H1347" s="176">
        <v>1</v>
      </c>
      <c r="I1347" s="177">
        <v>3130</v>
      </c>
      <c r="J1347" s="175">
        <v>46097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2028.71</v>
      </c>
    </row>
    <row r="1348" spans="1:16" ht="19.5" hidden="1" customHeight="1">
      <c r="A1348" s="171" t="s">
        <v>3218</v>
      </c>
      <c r="B1348" s="175">
        <v>46100</v>
      </c>
      <c r="C1348" s="171" t="s">
        <v>131</v>
      </c>
      <c r="D1348" s="171" t="s">
        <v>132</v>
      </c>
      <c r="E1348" s="171" t="s">
        <v>66</v>
      </c>
      <c r="F1348" s="171" t="s">
        <v>601</v>
      </c>
      <c r="G1348" s="171" t="s">
        <v>177</v>
      </c>
      <c r="H1348" s="176">
        <v>1</v>
      </c>
      <c r="I1348" s="177">
        <v>3130</v>
      </c>
      <c r="J1348" s="175">
        <v>46097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-1345.9</v>
      </c>
    </row>
    <row r="1349" spans="1:16" ht="19.5" hidden="1" customHeight="1">
      <c r="A1349" s="171" t="s">
        <v>3218</v>
      </c>
      <c r="B1349" s="175">
        <v>46100</v>
      </c>
      <c r="C1349" s="171" t="s">
        <v>2119</v>
      </c>
      <c r="D1349" s="171" t="s">
        <v>116</v>
      </c>
      <c r="E1349" s="171" t="s">
        <v>66</v>
      </c>
      <c r="F1349" s="171" t="s">
        <v>601</v>
      </c>
      <c r="G1349" s="171" t="s">
        <v>177</v>
      </c>
      <c r="H1349" s="176">
        <v>1</v>
      </c>
      <c r="I1349" s="177">
        <v>3130</v>
      </c>
      <c r="J1349" s="175">
        <v>46097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-6.3</v>
      </c>
    </row>
    <row r="1350" spans="1:16" ht="19.5" customHeight="1">
      <c r="A1350" s="171" t="s">
        <v>3219</v>
      </c>
      <c r="B1350" s="175">
        <v>46100</v>
      </c>
      <c r="C1350" s="171" t="s">
        <v>2119</v>
      </c>
      <c r="D1350" s="171" t="s">
        <v>135</v>
      </c>
      <c r="E1350" s="171" t="s">
        <v>41</v>
      </c>
      <c r="F1350" s="171" t="s">
        <v>138</v>
      </c>
      <c r="G1350" s="171" t="s">
        <v>112</v>
      </c>
      <c r="H1350" s="176">
        <v>1</v>
      </c>
      <c r="I1350" s="177">
        <v>0</v>
      </c>
      <c r="J1350" s="175">
        <v>46100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-26.94</v>
      </c>
    </row>
    <row r="1351" spans="1:16" ht="19.5" hidden="1" customHeight="1">
      <c r="A1351" s="171" t="s">
        <v>3220</v>
      </c>
      <c r="B1351" s="175">
        <v>46100</v>
      </c>
      <c r="C1351" s="171" t="s">
        <v>110</v>
      </c>
      <c r="D1351" s="171" t="s">
        <v>24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0</v>
      </c>
      <c r="J1351" s="175">
        <v>46096</v>
      </c>
      <c r="K1351" s="171" t="s">
        <v>113</v>
      </c>
      <c r="L1351" s="171" t="s">
        <v>114</v>
      </c>
      <c r="M1351" s="178">
        <v>0</v>
      </c>
      <c r="N1351" s="176"/>
      <c r="O1351" s="176">
        <v>39</v>
      </c>
      <c r="P1351" s="179">
        <v>-46.77</v>
      </c>
    </row>
    <row r="1352" spans="1:16" ht="19.5" customHeight="1">
      <c r="A1352" s="171" t="s">
        <v>3220</v>
      </c>
      <c r="B1352" s="175">
        <v>46100</v>
      </c>
      <c r="C1352" s="171" t="s">
        <v>2119</v>
      </c>
      <c r="D1352" s="171" t="s">
        <v>116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0</v>
      </c>
      <c r="J1352" s="175">
        <v>46096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-7.51</v>
      </c>
    </row>
    <row r="1353" spans="1:16" ht="19.5" hidden="1" customHeight="1">
      <c r="A1353" s="171" t="s">
        <v>3220</v>
      </c>
      <c r="B1353" s="175">
        <v>46100</v>
      </c>
      <c r="C1353" s="171" t="s">
        <v>110</v>
      </c>
      <c r="D1353" s="171" t="s">
        <v>117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0</v>
      </c>
      <c r="J1353" s="175">
        <v>46096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0</v>
      </c>
    </row>
    <row r="1354" spans="1:16" ht="19.5" hidden="1" customHeight="1">
      <c r="A1354" s="171" t="s">
        <v>3220</v>
      </c>
      <c r="B1354" s="175">
        <v>46100</v>
      </c>
      <c r="C1354" s="171" t="s">
        <v>110</v>
      </c>
      <c r="D1354" s="171" t="s">
        <v>118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0</v>
      </c>
      <c r="J1354" s="175">
        <v>46096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-46.77</v>
      </c>
    </row>
    <row r="1355" spans="1:16" ht="19.5" customHeight="1">
      <c r="A1355" s="171" t="s">
        <v>3220</v>
      </c>
      <c r="B1355" s="175">
        <v>46100</v>
      </c>
      <c r="C1355" s="171" t="s">
        <v>2119</v>
      </c>
      <c r="D1355" s="171" t="s">
        <v>119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0</v>
      </c>
      <c r="J1355" s="175">
        <v>46096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-15</v>
      </c>
    </row>
    <row r="1356" spans="1:16" ht="19.5" hidden="1" customHeight="1">
      <c r="A1356" s="171" t="s">
        <v>3218</v>
      </c>
      <c r="B1356" s="175">
        <v>46100</v>
      </c>
      <c r="C1356" s="171" t="s">
        <v>2119</v>
      </c>
      <c r="D1356" s="171" t="s">
        <v>135</v>
      </c>
      <c r="E1356" s="171" t="s">
        <v>66</v>
      </c>
      <c r="F1356" s="171" t="s">
        <v>601</v>
      </c>
      <c r="G1356" s="171" t="s">
        <v>177</v>
      </c>
      <c r="H1356" s="176">
        <v>1</v>
      </c>
      <c r="I1356" s="177">
        <v>0</v>
      </c>
      <c r="J1356" s="175">
        <v>46097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-20.72</v>
      </c>
    </row>
    <row r="1357" spans="1:16" ht="19.5" hidden="1" customHeight="1">
      <c r="A1357" s="171" t="s">
        <v>3221</v>
      </c>
      <c r="B1357" s="175">
        <v>46100</v>
      </c>
      <c r="C1357" s="171" t="s">
        <v>110</v>
      </c>
      <c r="D1357" s="171" t="s">
        <v>24</v>
      </c>
      <c r="E1357" s="171" t="s">
        <v>47</v>
      </c>
      <c r="F1357" s="171" t="s">
        <v>430</v>
      </c>
      <c r="G1357" s="171" t="s">
        <v>112</v>
      </c>
      <c r="H1357" s="176">
        <v>1</v>
      </c>
      <c r="I1357" s="177">
        <v>0</v>
      </c>
      <c r="J1357" s="175">
        <v>46092</v>
      </c>
      <c r="K1357" s="171" t="s">
        <v>113</v>
      </c>
      <c r="L1357" s="171" t="s">
        <v>114</v>
      </c>
      <c r="M1357" s="178">
        <v>0</v>
      </c>
      <c r="N1357" s="176"/>
      <c r="O1357" s="176">
        <v>42</v>
      </c>
      <c r="P1357" s="179">
        <v>-46.77</v>
      </c>
    </row>
    <row r="1358" spans="1:16" ht="19.5" customHeight="1">
      <c r="A1358" s="171" t="s">
        <v>3221</v>
      </c>
      <c r="B1358" s="175">
        <v>46100</v>
      </c>
      <c r="C1358" s="171" t="s">
        <v>2119</v>
      </c>
      <c r="D1358" s="171" t="s">
        <v>116</v>
      </c>
      <c r="E1358" s="171" t="s">
        <v>47</v>
      </c>
      <c r="F1358" s="171" t="s">
        <v>430</v>
      </c>
      <c r="G1358" s="171" t="s">
        <v>112</v>
      </c>
      <c r="H1358" s="176">
        <v>1</v>
      </c>
      <c r="I1358" s="177">
        <v>0</v>
      </c>
      <c r="J1358" s="175">
        <v>46092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-7.52</v>
      </c>
    </row>
    <row r="1359" spans="1:16" ht="19.5" hidden="1" customHeight="1">
      <c r="A1359" s="171" t="s">
        <v>3222</v>
      </c>
      <c r="B1359" s="175">
        <v>46100</v>
      </c>
      <c r="C1359" s="171" t="s">
        <v>110</v>
      </c>
      <c r="D1359" s="171" t="s">
        <v>24</v>
      </c>
      <c r="E1359" s="171" t="s">
        <v>40</v>
      </c>
      <c r="F1359" s="171" t="s">
        <v>149</v>
      </c>
      <c r="G1359" s="171" t="s">
        <v>112</v>
      </c>
      <c r="H1359" s="176">
        <v>1</v>
      </c>
      <c r="I1359" s="177">
        <v>2500</v>
      </c>
      <c r="J1359" s="175">
        <v>46096</v>
      </c>
      <c r="K1359" s="171" t="s">
        <v>113</v>
      </c>
      <c r="L1359" s="171" t="s">
        <v>114</v>
      </c>
      <c r="M1359" s="178">
        <v>0.43</v>
      </c>
      <c r="N1359" s="176"/>
      <c r="O1359" s="176">
        <v>39</v>
      </c>
      <c r="P1359" s="179">
        <v>-129.22</v>
      </c>
    </row>
    <row r="1360" spans="1:16" ht="19.5" hidden="1" customHeight="1">
      <c r="A1360" s="171" t="s">
        <v>3222</v>
      </c>
      <c r="B1360" s="175">
        <v>46100</v>
      </c>
      <c r="C1360" s="171" t="s">
        <v>127</v>
      </c>
      <c r="D1360" s="171" t="s">
        <v>128</v>
      </c>
      <c r="E1360" s="171" t="s">
        <v>40</v>
      </c>
      <c r="F1360" s="171" t="s">
        <v>149</v>
      </c>
      <c r="G1360" s="171" t="s">
        <v>112</v>
      </c>
      <c r="H1360" s="176">
        <v>1</v>
      </c>
      <c r="I1360" s="177">
        <v>2500</v>
      </c>
      <c r="J1360" s="175">
        <v>46096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902.91</v>
      </c>
    </row>
    <row r="1361" spans="1:16" ht="19.5" hidden="1" customHeight="1">
      <c r="A1361" s="171" t="s">
        <v>3222</v>
      </c>
      <c r="B1361" s="175">
        <v>46100</v>
      </c>
      <c r="C1361" s="171" t="s">
        <v>127</v>
      </c>
      <c r="D1361" s="171" t="s">
        <v>129</v>
      </c>
      <c r="E1361" s="171" t="s">
        <v>40</v>
      </c>
      <c r="F1361" s="171" t="s">
        <v>149</v>
      </c>
      <c r="G1361" s="171" t="s">
        <v>112</v>
      </c>
      <c r="H1361" s="176">
        <v>1</v>
      </c>
      <c r="I1361" s="177">
        <v>2500</v>
      </c>
      <c r="J1361" s="175">
        <v>46096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9.0299999999999994</v>
      </c>
    </row>
    <row r="1362" spans="1:16" ht="19.5" hidden="1" customHeight="1">
      <c r="A1362" s="171" t="s">
        <v>3222</v>
      </c>
      <c r="B1362" s="175">
        <v>46100</v>
      </c>
      <c r="C1362" s="171" t="s">
        <v>127</v>
      </c>
      <c r="D1362" s="171" t="s">
        <v>130</v>
      </c>
      <c r="E1362" s="171" t="s">
        <v>40</v>
      </c>
      <c r="F1362" s="171" t="s">
        <v>149</v>
      </c>
      <c r="G1362" s="171" t="s">
        <v>112</v>
      </c>
      <c r="H1362" s="176">
        <v>1</v>
      </c>
      <c r="I1362" s="177">
        <v>2500</v>
      </c>
      <c r="J1362" s="175">
        <v>46096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1588.06</v>
      </c>
    </row>
    <row r="1363" spans="1:16" ht="19.5" hidden="1" customHeight="1">
      <c r="A1363" s="171" t="s">
        <v>3222</v>
      </c>
      <c r="B1363" s="175">
        <v>46100</v>
      </c>
      <c r="C1363" s="171" t="s">
        <v>131</v>
      </c>
      <c r="D1363" s="171" t="s">
        <v>132</v>
      </c>
      <c r="E1363" s="171" t="s">
        <v>40</v>
      </c>
      <c r="F1363" s="171" t="s">
        <v>149</v>
      </c>
      <c r="G1363" s="171" t="s">
        <v>112</v>
      </c>
      <c r="H1363" s="176">
        <v>1</v>
      </c>
      <c r="I1363" s="177">
        <v>2500</v>
      </c>
      <c r="J1363" s="175">
        <v>46096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-1075</v>
      </c>
    </row>
    <row r="1364" spans="1:16" ht="19.5" customHeight="1">
      <c r="A1364" s="171" t="s">
        <v>3222</v>
      </c>
      <c r="B1364" s="175">
        <v>46100</v>
      </c>
      <c r="C1364" s="171" t="s">
        <v>2119</v>
      </c>
      <c r="D1364" s="171" t="s">
        <v>116</v>
      </c>
      <c r="E1364" s="171" t="s">
        <v>40</v>
      </c>
      <c r="F1364" s="171" t="s">
        <v>149</v>
      </c>
      <c r="G1364" s="171" t="s">
        <v>112</v>
      </c>
      <c r="H1364" s="176">
        <v>1</v>
      </c>
      <c r="I1364" s="177">
        <v>2500</v>
      </c>
      <c r="J1364" s="175">
        <v>46096</v>
      </c>
      <c r="K1364" s="171" t="s">
        <v>113</v>
      </c>
      <c r="L1364" s="171" t="s">
        <v>114</v>
      </c>
      <c r="M1364" s="178">
        <v>0.43</v>
      </c>
      <c r="N1364" s="176"/>
      <c r="O1364" s="176"/>
      <c r="P1364" s="179">
        <v>-8.32</v>
      </c>
    </row>
    <row r="1365" spans="1:16" ht="19.5" hidden="1" customHeight="1">
      <c r="A1365" s="171" t="s">
        <v>3221</v>
      </c>
      <c r="B1365" s="175">
        <v>46100</v>
      </c>
      <c r="C1365" s="171" t="s">
        <v>110</v>
      </c>
      <c r="D1365" s="171" t="s">
        <v>117</v>
      </c>
      <c r="E1365" s="171" t="s">
        <v>47</v>
      </c>
      <c r="F1365" s="171" t="s">
        <v>430</v>
      </c>
      <c r="G1365" s="171" t="s">
        <v>112</v>
      </c>
      <c r="H1365" s="176">
        <v>1</v>
      </c>
      <c r="I1365" s="177">
        <v>0</v>
      </c>
      <c r="J1365" s="175">
        <v>46092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3221</v>
      </c>
      <c r="B1366" s="175">
        <v>46100</v>
      </c>
      <c r="C1366" s="171" t="s">
        <v>110</v>
      </c>
      <c r="D1366" s="171" t="s">
        <v>118</v>
      </c>
      <c r="E1366" s="171" t="s">
        <v>47</v>
      </c>
      <c r="F1366" s="171" t="s">
        <v>430</v>
      </c>
      <c r="G1366" s="171" t="s">
        <v>112</v>
      </c>
      <c r="H1366" s="176">
        <v>1</v>
      </c>
      <c r="I1366" s="177">
        <v>0</v>
      </c>
      <c r="J1366" s="175">
        <v>46092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customHeight="1">
      <c r="A1367" s="171" t="s">
        <v>3221</v>
      </c>
      <c r="B1367" s="175">
        <v>46100</v>
      </c>
      <c r="C1367" s="171" t="s">
        <v>2119</v>
      </c>
      <c r="D1367" s="171" t="s">
        <v>119</v>
      </c>
      <c r="E1367" s="171" t="s">
        <v>47</v>
      </c>
      <c r="F1367" s="171" t="s">
        <v>430</v>
      </c>
      <c r="G1367" s="171" t="s">
        <v>112</v>
      </c>
      <c r="H1367" s="176">
        <v>1</v>
      </c>
      <c r="I1367" s="177">
        <v>0</v>
      </c>
      <c r="J1367" s="175">
        <v>46092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-15</v>
      </c>
    </row>
    <row r="1368" spans="1:16" ht="19.5" customHeight="1">
      <c r="A1368" s="171" t="s">
        <v>3223</v>
      </c>
      <c r="B1368" s="175">
        <v>46100</v>
      </c>
      <c r="C1368" s="171" t="s">
        <v>2119</v>
      </c>
      <c r="D1368" s="171" t="s">
        <v>135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0</v>
      </c>
      <c r="J1368" s="175">
        <v>46100</v>
      </c>
      <c r="K1368" s="171" t="s">
        <v>125</v>
      </c>
      <c r="L1368" s="171" t="s">
        <v>125</v>
      </c>
      <c r="M1368" s="178">
        <v>0</v>
      </c>
      <c r="N1368" s="176"/>
      <c r="O1368" s="176"/>
      <c r="P1368" s="179">
        <v>-9.5299999999999994</v>
      </c>
    </row>
    <row r="1369" spans="1:16" ht="19.5" hidden="1" customHeight="1">
      <c r="A1369" s="171" t="s">
        <v>3224</v>
      </c>
      <c r="B1369" s="175">
        <v>46100</v>
      </c>
      <c r="C1369" s="171" t="s">
        <v>110</v>
      </c>
      <c r="D1369" s="171" t="s">
        <v>24</v>
      </c>
      <c r="E1369" s="171" t="s">
        <v>42</v>
      </c>
      <c r="F1369" s="171" t="s">
        <v>248</v>
      </c>
      <c r="G1369" s="171" t="s">
        <v>112</v>
      </c>
      <c r="H1369" s="176">
        <v>1</v>
      </c>
      <c r="I1369" s="177">
        <v>2650</v>
      </c>
      <c r="J1369" s="175">
        <v>46099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-138.19999999999999</v>
      </c>
    </row>
    <row r="1370" spans="1:16" ht="19.5" hidden="1" customHeight="1">
      <c r="A1370" s="171" t="s">
        <v>3224</v>
      </c>
      <c r="B1370" s="175">
        <v>46100</v>
      </c>
      <c r="C1370" s="171" t="s">
        <v>127</v>
      </c>
      <c r="D1370" s="171" t="s">
        <v>128</v>
      </c>
      <c r="E1370" s="171" t="s">
        <v>42</v>
      </c>
      <c r="F1370" s="171" t="s">
        <v>248</v>
      </c>
      <c r="G1370" s="171" t="s">
        <v>112</v>
      </c>
      <c r="H1370" s="176">
        <v>1</v>
      </c>
      <c r="I1370" s="177">
        <v>2650</v>
      </c>
      <c r="J1370" s="175">
        <v>46099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1401.14</v>
      </c>
    </row>
    <row r="1371" spans="1:16" ht="19.5" hidden="1" customHeight="1">
      <c r="A1371" s="171" t="s">
        <v>3224</v>
      </c>
      <c r="B1371" s="175">
        <v>46100</v>
      </c>
      <c r="C1371" s="171" t="s">
        <v>127</v>
      </c>
      <c r="D1371" s="171" t="s">
        <v>129</v>
      </c>
      <c r="E1371" s="171" t="s">
        <v>42</v>
      </c>
      <c r="F1371" s="171" t="s">
        <v>248</v>
      </c>
      <c r="G1371" s="171" t="s">
        <v>112</v>
      </c>
      <c r="H1371" s="176">
        <v>1</v>
      </c>
      <c r="I1371" s="177">
        <v>2650</v>
      </c>
      <c r="J1371" s="175">
        <v>46099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0</v>
      </c>
    </row>
    <row r="1372" spans="1:16" ht="19.5" hidden="1" customHeight="1">
      <c r="A1372" s="171" t="s">
        <v>3224</v>
      </c>
      <c r="B1372" s="175">
        <v>46100</v>
      </c>
      <c r="C1372" s="171" t="s">
        <v>127</v>
      </c>
      <c r="D1372" s="171" t="s">
        <v>130</v>
      </c>
      <c r="E1372" s="171" t="s">
        <v>42</v>
      </c>
      <c r="F1372" s="171" t="s">
        <v>248</v>
      </c>
      <c r="G1372" s="171" t="s">
        <v>112</v>
      </c>
      <c r="H1372" s="176">
        <v>1</v>
      </c>
      <c r="I1372" s="177">
        <v>2650</v>
      </c>
      <c r="J1372" s="175">
        <v>46099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1248.8599999999999</v>
      </c>
    </row>
    <row r="1373" spans="1:16" ht="19.5" hidden="1" customHeight="1">
      <c r="A1373" s="171" t="s">
        <v>3224</v>
      </c>
      <c r="B1373" s="175">
        <v>46100</v>
      </c>
      <c r="C1373" s="171" t="s">
        <v>131</v>
      </c>
      <c r="D1373" s="171" t="s">
        <v>132</v>
      </c>
      <c r="E1373" s="171" t="s">
        <v>42</v>
      </c>
      <c r="F1373" s="171" t="s">
        <v>248</v>
      </c>
      <c r="G1373" s="171" t="s">
        <v>112</v>
      </c>
      <c r="H1373" s="176">
        <v>1</v>
      </c>
      <c r="I1373" s="177">
        <v>2650</v>
      </c>
      <c r="J1373" s="175">
        <v>46099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-1139.5</v>
      </c>
    </row>
    <row r="1374" spans="1:16" ht="19.5" customHeight="1">
      <c r="A1374" s="171" t="s">
        <v>3224</v>
      </c>
      <c r="B1374" s="175">
        <v>46100</v>
      </c>
      <c r="C1374" s="171" t="s">
        <v>2119</v>
      </c>
      <c r="D1374" s="171" t="s">
        <v>116</v>
      </c>
      <c r="E1374" s="171" t="s">
        <v>42</v>
      </c>
      <c r="F1374" s="171" t="s">
        <v>248</v>
      </c>
      <c r="G1374" s="171" t="s">
        <v>112</v>
      </c>
      <c r="H1374" s="176">
        <v>1</v>
      </c>
      <c r="I1374" s="177">
        <v>2650</v>
      </c>
      <c r="J1374" s="175">
        <v>46099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-7.01</v>
      </c>
    </row>
    <row r="1375" spans="1:16" ht="19.5" customHeight="1">
      <c r="A1375" s="171" t="s">
        <v>3224</v>
      </c>
      <c r="B1375" s="175">
        <v>46100</v>
      </c>
      <c r="C1375" s="171" t="s">
        <v>2119</v>
      </c>
      <c r="D1375" s="171" t="s">
        <v>135</v>
      </c>
      <c r="E1375" s="171" t="s">
        <v>42</v>
      </c>
      <c r="F1375" s="171" t="s">
        <v>248</v>
      </c>
      <c r="G1375" s="171" t="s">
        <v>112</v>
      </c>
      <c r="H1375" s="176">
        <v>1</v>
      </c>
      <c r="I1375" s="177">
        <v>0</v>
      </c>
      <c r="J1375" s="175">
        <v>46099</v>
      </c>
      <c r="K1375" s="171" t="s">
        <v>125</v>
      </c>
      <c r="L1375" s="171" t="s">
        <v>125</v>
      </c>
      <c r="M1375" s="178">
        <v>0</v>
      </c>
      <c r="N1375" s="176"/>
      <c r="O1375" s="176"/>
      <c r="P1375" s="179">
        <v>-9.67</v>
      </c>
    </row>
    <row r="1376" spans="1:16" ht="19.5" hidden="1" customHeight="1">
      <c r="A1376" s="171" t="s">
        <v>3225</v>
      </c>
      <c r="B1376" s="175">
        <v>46100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0</v>
      </c>
      <c r="J1376" s="175">
        <v>46095</v>
      </c>
      <c r="K1376" s="171" t="s">
        <v>113</v>
      </c>
      <c r="L1376" s="171" t="s">
        <v>114</v>
      </c>
      <c r="M1376" s="178">
        <v>0</v>
      </c>
      <c r="N1376" s="176"/>
      <c r="O1376" s="176">
        <v>40</v>
      </c>
      <c r="P1376" s="179">
        <v>-46.77</v>
      </c>
    </row>
    <row r="1377" spans="1:16" ht="19.5" customHeight="1">
      <c r="A1377" s="171" t="s">
        <v>3225</v>
      </c>
      <c r="B1377" s="175">
        <v>46100</v>
      </c>
      <c r="C1377" s="171" t="s">
        <v>2119</v>
      </c>
      <c r="D1377" s="171" t="s">
        <v>116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0</v>
      </c>
      <c r="J1377" s="175">
        <v>46095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-6.41</v>
      </c>
    </row>
    <row r="1378" spans="1:16" ht="19.5" hidden="1" customHeight="1">
      <c r="A1378" s="171" t="s">
        <v>3225</v>
      </c>
      <c r="B1378" s="175">
        <v>46100</v>
      </c>
      <c r="C1378" s="171" t="s">
        <v>110</v>
      </c>
      <c r="D1378" s="171" t="s">
        <v>117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0</v>
      </c>
      <c r="J1378" s="175">
        <v>46095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0</v>
      </c>
    </row>
    <row r="1379" spans="1:16" ht="19.5" hidden="1" customHeight="1">
      <c r="A1379" s="171" t="s">
        <v>3225</v>
      </c>
      <c r="B1379" s="175">
        <v>46100</v>
      </c>
      <c r="C1379" s="171" t="s">
        <v>110</v>
      </c>
      <c r="D1379" s="171" t="s">
        <v>118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0</v>
      </c>
      <c r="J1379" s="175">
        <v>46095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-81.34</v>
      </c>
    </row>
    <row r="1380" spans="1:16" ht="19.5" customHeight="1">
      <c r="A1380" s="171" t="s">
        <v>3225</v>
      </c>
      <c r="B1380" s="175">
        <v>46100</v>
      </c>
      <c r="C1380" s="171" t="s">
        <v>2119</v>
      </c>
      <c r="D1380" s="171" t="s">
        <v>119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0</v>
      </c>
      <c r="J1380" s="175">
        <v>46095</v>
      </c>
      <c r="K1380" s="171" t="s">
        <v>113</v>
      </c>
      <c r="L1380" s="171" t="s">
        <v>114</v>
      </c>
      <c r="M1380" s="178">
        <v>0</v>
      </c>
      <c r="N1380" s="176"/>
      <c r="O1380" s="176"/>
      <c r="P1380" s="179">
        <v>-15</v>
      </c>
    </row>
    <row r="1381" spans="1:16" ht="19.5" hidden="1" customHeight="1">
      <c r="A1381" s="171" t="s">
        <v>3226</v>
      </c>
      <c r="B1381" s="175">
        <v>46100</v>
      </c>
      <c r="C1381" s="171" t="s">
        <v>110</v>
      </c>
      <c r="D1381" s="171" t="s">
        <v>24</v>
      </c>
      <c r="E1381" s="171" t="s">
        <v>45</v>
      </c>
      <c r="F1381" s="171" t="s">
        <v>162</v>
      </c>
      <c r="G1381" s="171" t="s">
        <v>163</v>
      </c>
      <c r="H1381" s="176">
        <v>1</v>
      </c>
      <c r="I1381" s="177">
        <v>2750</v>
      </c>
      <c r="J1381" s="175">
        <v>46097</v>
      </c>
      <c r="K1381" s="171" t="s">
        <v>113</v>
      </c>
      <c r="L1381" s="171" t="s">
        <v>114</v>
      </c>
      <c r="M1381" s="178">
        <v>0.43</v>
      </c>
      <c r="N1381" s="176"/>
      <c r="O1381" s="176">
        <v>39</v>
      </c>
      <c r="P1381" s="179">
        <v>-135.22</v>
      </c>
    </row>
    <row r="1382" spans="1:16" ht="19.5" hidden="1" customHeight="1">
      <c r="A1382" s="171" t="s">
        <v>3226</v>
      </c>
      <c r="B1382" s="175">
        <v>46100</v>
      </c>
      <c r="C1382" s="171" t="s">
        <v>127</v>
      </c>
      <c r="D1382" s="171" t="s">
        <v>128</v>
      </c>
      <c r="E1382" s="171" t="s">
        <v>45</v>
      </c>
      <c r="F1382" s="171" t="s">
        <v>162</v>
      </c>
      <c r="G1382" s="171" t="s">
        <v>163</v>
      </c>
      <c r="H1382" s="176">
        <v>1</v>
      </c>
      <c r="I1382" s="177">
        <v>2750</v>
      </c>
      <c r="J1382" s="175">
        <v>46097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1084.76</v>
      </c>
    </row>
    <row r="1383" spans="1:16" ht="19.5" hidden="1" customHeight="1">
      <c r="A1383" s="171" t="s">
        <v>3226</v>
      </c>
      <c r="B1383" s="175">
        <v>46100</v>
      </c>
      <c r="C1383" s="171" t="s">
        <v>127</v>
      </c>
      <c r="D1383" s="171" t="s">
        <v>129</v>
      </c>
      <c r="E1383" s="171" t="s">
        <v>45</v>
      </c>
      <c r="F1383" s="171" t="s">
        <v>162</v>
      </c>
      <c r="G1383" s="171" t="s">
        <v>163</v>
      </c>
      <c r="H1383" s="176">
        <v>1</v>
      </c>
      <c r="I1383" s="177">
        <v>2750</v>
      </c>
      <c r="J1383" s="175">
        <v>46097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10.85</v>
      </c>
    </row>
    <row r="1384" spans="1:16" ht="19.5" hidden="1" customHeight="1">
      <c r="A1384" s="171" t="s">
        <v>3226</v>
      </c>
      <c r="B1384" s="175">
        <v>46100</v>
      </c>
      <c r="C1384" s="171" t="s">
        <v>127</v>
      </c>
      <c r="D1384" s="171" t="s">
        <v>130</v>
      </c>
      <c r="E1384" s="171" t="s">
        <v>45</v>
      </c>
      <c r="F1384" s="171" t="s">
        <v>162</v>
      </c>
      <c r="G1384" s="171" t="s">
        <v>163</v>
      </c>
      <c r="H1384" s="176">
        <v>1</v>
      </c>
      <c r="I1384" s="177">
        <v>2750</v>
      </c>
      <c r="J1384" s="175">
        <v>46097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1654.39</v>
      </c>
    </row>
    <row r="1385" spans="1:16" ht="19.5" hidden="1" customHeight="1">
      <c r="A1385" s="171" t="s">
        <v>3226</v>
      </c>
      <c r="B1385" s="175">
        <v>46100</v>
      </c>
      <c r="C1385" s="171" t="s">
        <v>131</v>
      </c>
      <c r="D1385" s="171" t="s">
        <v>132</v>
      </c>
      <c r="E1385" s="171" t="s">
        <v>45</v>
      </c>
      <c r="F1385" s="171" t="s">
        <v>162</v>
      </c>
      <c r="G1385" s="171" t="s">
        <v>163</v>
      </c>
      <c r="H1385" s="176">
        <v>1</v>
      </c>
      <c r="I1385" s="177">
        <v>2750</v>
      </c>
      <c r="J1385" s="175">
        <v>46097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-1182.5</v>
      </c>
    </row>
    <row r="1386" spans="1:16" ht="19.5" customHeight="1">
      <c r="A1386" s="171" t="s">
        <v>3226</v>
      </c>
      <c r="B1386" s="175">
        <v>46100</v>
      </c>
      <c r="C1386" s="171" t="s">
        <v>2119</v>
      </c>
      <c r="D1386" s="171" t="s">
        <v>116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2750</v>
      </c>
      <c r="J1386" s="175">
        <v>46097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-4.79</v>
      </c>
    </row>
    <row r="1387" spans="1:16" ht="19.5" hidden="1" customHeight="1">
      <c r="A1387" s="171" t="s">
        <v>3227</v>
      </c>
      <c r="B1387" s="175">
        <v>46100</v>
      </c>
      <c r="C1387" s="171" t="s">
        <v>110</v>
      </c>
      <c r="D1387" s="171" t="s">
        <v>24</v>
      </c>
      <c r="E1387" s="171" t="s">
        <v>38</v>
      </c>
      <c r="F1387" s="171" t="s">
        <v>111</v>
      </c>
      <c r="G1387" s="171" t="s">
        <v>112</v>
      </c>
      <c r="H1387" s="176">
        <v>1</v>
      </c>
      <c r="I1387" s="177">
        <v>2750</v>
      </c>
      <c r="J1387" s="175">
        <v>46096</v>
      </c>
      <c r="K1387" s="171" t="s">
        <v>113</v>
      </c>
      <c r="L1387" s="171" t="s">
        <v>114</v>
      </c>
      <c r="M1387" s="178">
        <v>0.43</v>
      </c>
      <c r="N1387" s="176"/>
      <c r="O1387" s="176">
        <v>39</v>
      </c>
      <c r="P1387" s="179">
        <v>-135.22</v>
      </c>
    </row>
    <row r="1388" spans="1:16" ht="19.5" hidden="1" customHeight="1">
      <c r="A1388" s="171" t="s">
        <v>3227</v>
      </c>
      <c r="B1388" s="175">
        <v>46100</v>
      </c>
      <c r="C1388" s="171" t="s">
        <v>127</v>
      </c>
      <c r="D1388" s="171" t="s">
        <v>128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2750</v>
      </c>
      <c r="J1388" s="175">
        <v>46096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1060.95</v>
      </c>
    </row>
    <row r="1389" spans="1:16" ht="19.5" hidden="1" customHeight="1">
      <c r="A1389" s="171" t="s">
        <v>3227</v>
      </c>
      <c r="B1389" s="175">
        <v>46100</v>
      </c>
      <c r="C1389" s="171" t="s">
        <v>127</v>
      </c>
      <c r="D1389" s="171" t="s">
        <v>129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10.61</v>
      </c>
    </row>
    <row r="1390" spans="1:16" ht="19.5" hidden="1" customHeight="1">
      <c r="A1390" s="171" t="s">
        <v>3227</v>
      </c>
      <c r="B1390" s="175">
        <v>46100</v>
      </c>
      <c r="C1390" s="171" t="s">
        <v>127</v>
      </c>
      <c r="D1390" s="171" t="s">
        <v>130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1678.44</v>
      </c>
    </row>
    <row r="1391" spans="1:16" ht="19.5" hidden="1" customHeight="1">
      <c r="A1391" s="171" t="s">
        <v>3227</v>
      </c>
      <c r="B1391" s="175">
        <v>46100</v>
      </c>
      <c r="C1391" s="171" t="s">
        <v>131</v>
      </c>
      <c r="D1391" s="171" t="s">
        <v>132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-1182.5</v>
      </c>
    </row>
    <row r="1392" spans="1:16" ht="19.5" customHeight="1">
      <c r="A1392" s="171" t="s">
        <v>3227</v>
      </c>
      <c r="B1392" s="175">
        <v>46100</v>
      </c>
      <c r="C1392" s="171" t="s">
        <v>2119</v>
      </c>
      <c r="D1392" s="171" t="s">
        <v>116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46096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-6.07</v>
      </c>
    </row>
    <row r="1393" spans="1:16" ht="19.5" hidden="1" customHeight="1">
      <c r="A1393" s="171" t="s">
        <v>3228</v>
      </c>
      <c r="B1393" s="175">
        <v>46100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46095</v>
      </c>
      <c r="K1393" s="171" t="s">
        <v>113</v>
      </c>
      <c r="L1393" s="171" t="s">
        <v>114</v>
      </c>
      <c r="M1393" s="178">
        <v>0.43</v>
      </c>
      <c r="N1393" s="176"/>
      <c r="O1393" s="176">
        <v>40</v>
      </c>
      <c r="P1393" s="179">
        <v>-140.75</v>
      </c>
    </row>
    <row r="1394" spans="1:16" ht="19.5" hidden="1" customHeight="1">
      <c r="A1394" s="171" t="s">
        <v>3228</v>
      </c>
      <c r="B1394" s="175">
        <v>46100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46095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1206.67</v>
      </c>
    </row>
    <row r="1395" spans="1:16" ht="19.5" hidden="1" customHeight="1">
      <c r="A1395" s="171" t="s">
        <v>3228</v>
      </c>
      <c r="B1395" s="175">
        <v>46100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2750</v>
      </c>
      <c r="J1395" s="175">
        <v>46095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12.07</v>
      </c>
    </row>
    <row r="1396" spans="1:16" ht="19.5" hidden="1" customHeight="1">
      <c r="A1396" s="171" t="s">
        <v>3228</v>
      </c>
      <c r="B1396" s="175">
        <v>46100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2750</v>
      </c>
      <c r="J1396" s="175">
        <v>46095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1531.26</v>
      </c>
    </row>
    <row r="1397" spans="1:16" ht="19.5" hidden="1" customHeight="1">
      <c r="A1397" s="171" t="s">
        <v>3228</v>
      </c>
      <c r="B1397" s="175">
        <v>46100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2750</v>
      </c>
      <c r="J1397" s="175">
        <v>46095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-1182.5</v>
      </c>
    </row>
    <row r="1398" spans="1:16" ht="19.5" hidden="1" customHeight="1">
      <c r="A1398" s="171" t="s">
        <v>3229</v>
      </c>
      <c r="B1398" s="175">
        <v>46100</v>
      </c>
      <c r="C1398" s="171" t="s">
        <v>110</v>
      </c>
      <c r="D1398" s="171" t="s">
        <v>24</v>
      </c>
      <c r="E1398" s="171" t="s">
        <v>40</v>
      </c>
      <c r="F1398" s="171" t="s">
        <v>149</v>
      </c>
      <c r="G1398" s="171" t="s">
        <v>112</v>
      </c>
      <c r="H1398" s="176">
        <v>1</v>
      </c>
      <c r="I1398" s="177">
        <v>2500</v>
      </c>
      <c r="J1398" s="175">
        <v>46097</v>
      </c>
      <c r="K1398" s="171" t="s">
        <v>113</v>
      </c>
      <c r="L1398" s="171" t="s">
        <v>114</v>
      </c>
      <c r="M1398" s="178">
        <v>0.43</v>
      </c>
      <c r="N1398" s="176"/>
      <c r="O1398" s="176">
        <v>39</v>
      </c>
      <c r="P1398" s="179">
        <v>-129.22</v>
      </c>
    </row>
    <row r="1399" spans="1:16" ht="19.5" hidden="1" customHeight="1">
      <c r="A1399" s="171" t="s">
        <v>3229</v>
      </c>
      <c r="B1399" s="175">
        <v>46100</v>
      </c>
      <c r="C1399" s="171" t="s">
        <v>127</v>
      </c>
      <c r="D1399" s="171" t="s">
        <v>128</v>
      </c>
      <c r="E1399" s="171" t="s">
        <v>40</v>
      </c>
      <c r="F1399" s="171" t="s">
        <v>149</v>
      </c>
      <c r="G1399" s="171" t="s">
        <v>112</v>
      </c>
      <c r="H1399" s="176">
        <v>1</v>
      </c>
      <c r="I1399" s="177">
        <v>2500</v>
      </c>
      <c r="J1399" s="175">
        <v>46097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1044.76</v>
      </c>
    </row>
    <row r="1400" spans="1:16" ht="19.5" hidden="1" customHeight="1">
      <c r="A1400" s="171" t="s">
        <v>3229</v>
      </c>
      <c r="B1400" s="175">
        <v>46100</v>
      </c>
      <c r="C1400" s="171" t="s">
        <v>127</v>
      </c>
      <c r="D1400" s="171" t="s">
        <v>129</v>
      </c>
      <c r="E1400" s="171" t="s">
        <v>40</v>
      </c>
      <c r="F1400" s="171" t="s">
        <v>149</v>
      </c>
      <c r="G1400" s="171" t="s">
        <v>112</v>
      </c>
      <c r="H1400" s="176">
        <v>1</v>
      </c>
      <c r="I1400" s="177">
        <v>2500</v>
      </c>
      <c r="J1400" s="175">
        <v>46097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10.45</v>
      </c>
    </row>
    <row r="1401" spans="1:16" ht="19.5" hidden="1" customHeight="1">
      <c r="A1401" s="171" t="s">
        <v>3229</v>
      </c>
      <c r="B1401" s="175">
        <v>46100</v>
      </c>
      <c r="C1401" s="171" t="s">
        <v>127</v>
      </c>
      <c r="D1401" s="171" t="s">
        <v>130</v>
      </c>
      <c r="E1401" s="171" t="s">
        <v>40</v>
      </c>
      <c r="F1401" s="171" t="s">
        <v>149</v>
      </c>
      <c r="G1401" s="171" t="s">
        <v>112</v>
      </c>
      <c r="H1401" s="176">
        <v>1</v>
      </c>
      <c r="I1401" s="177">
        <v>2500</v>
      </c>
      <c r="J1401" s="175">
        <v>46097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1444.79</v>
      </c>
    </row>
    <row r="1402" spans="1:16" ht="19.5" hidden="1" customHeight="1">
      <c r="A1402" s="171" t="s">
        <v>3229</v>
      </c>
      <c r="B1402" s="175">
        <v>46100</v>
      </c>
      <c r="C1402" s="171" t="s">
        <v>131</v>
      </c>
      <c r="D1402" s="171" t="s">
        <v>132</v>
      </c>
      <c r="E1402" s="171" t="s">
        <v>40</v>
      </c>
      <c r="F1402" s="171" t="s">
        <v>149</v>
      </c>
      <c r="G1402" s="171" t="s">
        <v>112</v>
      </c>
      <c r="H1402" s="176">
        <v>1</v>
      </c>
      <c r="I1402" s="177">
        <v>2500</v>
      </c>
      <c r="J1402" s="175">
        <v>46097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-1075</v>
      </c>
    </row>
    <row r="1403" spans="1:16" ht="19.5" customHeight="1">
      <c r="A1403" s="171" t="s">
        <v>3229</v>
      </c>
      <c r="B1403" s="175">
        <v>46100</v>
      </c>
      <c r="C1403" s="171" t="s">
        <v>2119</v>
      </c>
      <c r="D1403" s="171" t="s">
        <v>116</v>
      </c>
      <c r="E1403" s="171" t="s">
        <v>40</v>
      </c>
      <c r="F1403" s="171" t="s">
        <v>149</v>
      </c>
      <c r="G1403" s="171" t="s">
        <v>112</v>
      </c>
      <c r="H1403" s="176">
        <v>1</v>
      </c>
      <c r="I1403" s="177">
        <v>2500</v>
      </c>
      <c r="J1403" s="175">
        <v>46097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-18.75</v>
      </c>
    </row>
    <row r="1404" spans="1:16" ht="19.5" hidden="1" customHeight="1">
      <c r="A1404" s="171" t="s">
        <v>3230</v>
      </c>
      <c r="B1404" s="175">
        <v>46100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46093</v>
      </c>
      <c r="K1404" s="171" t="s">
        <v>113</v>
      </c>
      <c r="L1404" s="171" t="s">
        <v>114</v>
      </c>
      <c r="M1404" s="178">
        <v>0</v>
      </c>
      <c r="N1404" s="176"/>
      <c r="O1404" s="176">
        <v>40</v>
      </c>
      <c r="P1404" s="179">
        <v>-46.77</v>
      </c>
    </row>
    <row r="1405" spans="1:16" ht="19.5" customHeight="1">
      <c r="A1405" s="171" t="s">
        <v>3230</v>
      </c>
      <c r="B1405" s="175">
        <v>46100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46093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3230</v>
      </c>
      <c r="B1406" s="175">
        <v>46100</v>
      </c>
      <c r="C1406" s="171" t="s">
        <v>110</v>
      </c>
      <c r="D1406" s="171" t="s">
        <v>117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46093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0</v>
      </c>
    </row>
    <row r="1407" spans="1:16" ht="19.5" hidden="1" customHeight="1">
      <c r="A1407" s="171" t="s">
        <v>3230</v>
      </c>
      <c r="B1407" s="175">
        <v>46100</v>
      </c>
      <c r="C1407" s="171" t="s">
        <v>110</v>
      </c>
      <c r="D1407" s="171" t="s">
        <v>118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46093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-46.77</v>
      </c>
    </row>
    <row r="1408" spans="1:16" ht="19.5" customHeight="1">
      <c r="A1408" s="171" t="s">
        <v>3230</v>
      </c>
      <c r="B1408" s="175">
        <v>46100</v>
      </c>
      <c r="C1408" s="171" t="s">
        <v>2119</v>
      </c>
      <c r="D1408" s="171" t="s">
        <v>119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46093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-15</v>
      </c>
    </row>
    <row r="1409" spans="1:16" ht="19.5" hidden="1" customHeight="1">
      <c r="A1409" s="171" t="s">
        <v>3231</v>
      </c>
      <c r="B1409" s="175">
        <v>46100</v>
      </c>
      <c r="C1409" s="171" t="s">
        <v>1315</v>
      </c>
      <c r="D1409" s="171" t="s">
        <v>508</v>
      </c>
      <c r="E1409" s="171" t="s">
        <v>41</v>
      </c>
      <c r="F1409" s="171" t="s">
        <v>138</v>
      </c>
      <c r="G1409" s="171" t="s">
        <v>112</v>
      </c>
      <c r="H1409" s="176">
        <v>1</v>
      </c>
      <c r="I1409" s="177">
        <v>0</v>
      </c>
      <c r="J1409" s="175">
        <v>46099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-5</v>
      </c>
    </row>
    <row r="1410" spans="1:16" ht="19.5" customHeight="1">
      <c r="A1410" s="171" t="s">
        <v>3231</v>
      </c>
      <c r="B1410" s="175">
        <v>46100</v>
      </c>
      <c r="C1410" s="171" t="s">
        <v>2119</v>
      </c>
      <c r="D1410" s="171" t="s">
        <v>510</v>
      </c>
      <c r="E1410" s="171" t="s">
        <v>41</v>
      </c>
      <c r="F1410" s="171" t="s">
        <v>138</v>
      </c>
      <c r="G1410" s="171" t="s">
        <v>112</v>
      </c>
      <c r="H1410" s="176">
        <v>1</v>
      </c>
      <c r="I1410" s="177">
        <v>0</v>
      </c>
      <c r="J1410" s="175">
        <v>46099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-10</v>
      </c>
    </row>
    <row r="1411" spans="1:16" ht="19.5" customHeight="1">
      <c r="A1411" s="171" t="s">
        <v>3226</v>
      </c>
      <c r="B1411" s="175">
        <v>46100</v>
      </c>
      <c r="C1411" s="171" t="s">
        <v>2119</v>
      </c>
      <c r="D1411" s="171" t="s">
        <v>135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0</v>
      </c>
      <c r="J1411" s="175">
        <v>46097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-20.61</v>
      </c>
    </row>
    <row r="1412" spans="1:16" ht="19.5" customHeight="1">
      <c r="A1412" s="171" t="s">
        <v>3227</v>
      </c>
      <c r="B1412" s="175">
        <v>46100</v>
      </c>
      <c r="C1412" s="171" t="s">
        <v>2119</v>
      </c>
      <c r="D1412" s="171" t="s">
        <v>135</v>
      </c>
      <c r="E1412" s="171" t="s">
        <v>38</v>
      </c>
      <c r="F1412" s="171" t="s">
        <v>111</v>
      </c>
      <c r="G1412" s="171" t="s">
        <v>112</v>
      </c>
      <c r="H1412" s="176">
        <v>1</v>
      </c>
      <c r="I1412" s="177">
        <v>0</v>
      </c>
      <c r="J1412" s="175">
        <v>46096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-20.16</v>
      </c>
    </row>
    <row r="1413" spans="1:16" ht="19.5" hidden="1" customHeight="1">
      <c r="A1413" s="171" t="s">
        <v>3232</v>
      </c>
      <c r="B1413" s="175">
        <v>46100</v>
      </c>
      <c r="C1413" s="171" t="s">
        <v>110</v>
      </c>
      <c r="D1413" s="171" t="s">
        <v>24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0</v>
      </c>
      <c r="J1413" s="175">
        <v>46096</v>
      </c>
      <c r="K1413" s="171" t="s">
        <v>113</v>
      </c>
      <c r="L1413" s="171" t="s">
        <v>114</v>
      </c>
      <c r="M1413" s="178">
        <v>0</v>
      </c>
      <c r="N1413" s="176"/>
      <c r="O1413" s="176">
        <v>39</v>
      </c>
      <c r="P1413" s="179">
        <v>-46.77</v>
      </c>
    </row>
    <row r="1414" spans="1:16" ht="19.5" customHeight="1">
      <c r="A1414" s="171" t="s">
        <v>3232</v>
      </c>
      <c r="B1414" s="175">
        <v>46100</v>
      </c>
      <c r="C1414" s="171" t="s">
        <v>2119</v>
      </c>
      <c r="D1414" s="171" t="s">
        <v>116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0</v>
      </c>
      <c r="J1414" s="175">
        <v>46096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-5.63</v>
      </c>
    </row>
    <row r="1415" spans="1:16" ht="19.5" hidden="1" customHeight="1">
      <c r="A1415" s="171" t="s">
        <v>3233</v>
      </c>
      <c r="B1415" s="175">
        <v>46100</v>
      </c>
      <c r="C1415" s="171" t="s">
        <v>1315</v>
      </c>
      <c r="D1415" s="171" t="s">
        <v>508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46096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-5</v>
      </c>
    </row>
    <row r="1416" spans="1:16" ht="19.5" hidden="1" customHeight="1">
      <c r="A1416" s="171" t="s">
        <v>3233</v>
      </c>
      <c r="B1416" s="175">
        <v>46100</v>
      </c>
      <c r="C1416" s="171" t="s">
        <v>2119</v>
      </c>
      <c r="D1416" s="171" t="s">
        <v>510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46096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-10</v>
      </c>
    </row>
    <row r="1417" spans="1:16" ht="19.5" customHeight="1">
      <c r="A1417" s="171" t="s">
        <v>3229</v>
      </c>
      <c r="B1417" s="175">
        <v>46100</v>
      </c>
      <c r="C1417" s="171" t="s">
        <v>2119</v>
      </c>
      <c r="D1417" s="171" t="s">
        <v>135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46097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-19.850000000000001</v>
      </c>
    </row>
    <row r="1418" spans="1:16" ht="19.5" hidden="1" customHeight="1">
      <c r="A1418" s="171" t="s">
        <v>3234</v>
      </c>
      <c r="B1418" s="175">
        <v>46100</v>
      </c>
      <c r="C1418" s="171" t="s">
        <v>110</v>
      </c>
      <c r="D1418" s="171" t="s">
        <v>24</v>
      </c>
      <c r="E1418" s="171" t="s">
        <v>45</v>
      </c>
      <c r="F1418" s="171" t="s">
        <v>162</v>
      </c>
      <c r="G1418" s="171" t="s">
        <v>163</v>
      </c>
      <c r="H1418" s="176">
        <v>1</v>
      </c>
      <c r="I1418" s="177">
        <v>2750</v>
      </c>
      <c r="J1418" s="175">
        <v>46099</v>
      </c>
      <c r="K1418" s="171" t="s">
        <v>113</v>
      </c>
      <c r="L1418" s="171" t="s">
        <v>114</v>
      </c>
      <c r="M1418" s="178">
        <v>0.43</v>
      </c>
      <c r="N1418" s="176"/>
      <c r="O1418" s="176">
        <v>40</v>
      </c>
      <c r="P1418" s="179">
        <v>-140.75</v>
      </c>
    </row>
    <row r="1419" spans="1:16" ht="19.5" hidden="1" customHeight="1">
      <c r="A1419" s="171" t="s">
        <v>3234</v>
      </c>
      <c r="B1419" s="175">
        <v>46100</v>
      </c>
      <c r="C1419" s="171" t="s">
        <v>127</v>
      </c>
      <c r="D1419" s="171" t="s">
        <v>128</v>
      </c>
      <c r="E1419" s="171" t="s">
        <v>45</v>
      </c>
      <c r="F1419" s="171" t="s">
        <v>162</v>
      </c>
      <c r="G1419" s="171" t="s">
        <v>163</v>
      </c>
      <c r="H1419" s="176">
        <v>1</v>
      </c>
      <c r="I1419" s="177">
        <v>2750</v>
      </c>
      <c r="J1419" s="175">
        <v>46099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1282.8599999999999</v>
      </c>
    </row>
    <row r="1420" spans="1:16" ht="19.5" hidden="1" customHeight="1">
      <c r="A1420" s="171" t="s">
        <v>3234</v>
      </c>
      <c r="B1420" s="175">
        <v>46100</v>
      </c>
      <c r="C1420" s="171" t="s">
        <v>127</v>
      </c>
      <c r="D1420" s="171" t="s">
        <v>129</v>
      </c>
      <c r="E1420" s="171" t="s">
        <v>45</v>
      </c>
      <c r="F1420" s="171" t="s">
        <v>162</v>
      </c>
      <c r="G1420" s="171" t="s">
        <v>163</v>
      </c>
      <c r="H1420" s="176">
        <v>1</v>
      </c>
      <c r="I1420" s="177">
        <v>2750</v>
      </c>
      <c r="J1420" s="175">
        <v>46099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12.83</v>
      </c>
    </row>
    <row r="1421" spans="1:16" ht="19.5" hidden="1" customHeight="1">
      <c r="A1421" s="171" t="s">
        <v>3234</v>
      </c>
      <c r="B1421" s="175">
        <v>46100</v>
      </c>
      <c r="C1421" s="171" t="s">
        <v>127</v>
      </c>
      <c r="D1421" s="171" t="s">
        <v>130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2750</v>
      </c>
      <c r="J1421" s="175">
        <v>46099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1454.31</v>
      </c>
    </row>
    <row r="1422" spans="1:16" ht="19.5" hidden="1" customHeight="1">
      <c r="A1422" s="171" t="s">
        <v>3234</v>
      </c>
      <c r="B1422" s="175">
        <v>46100</v>
      </c>
      <c r="C1422" s="171" t="s">
        <v>131</v>
      </c>
      <c r="D1422" s="171" t="s">
        <v>132</v>
      </c>
      <c r="E1422" s="171" t="s">
        <v>45</v>
      </c>
      <c r="F1422" s="171" t="s">
        <v>162</v>
      </c>
      <c r="G1422" s="171" t="s">
        <v>163</v>
      </c>
      <c r="H1422" s="176">
        <v>1</v>
      </c>
      <c r="I1422" s="177">
        <v>2750</v>
      </c>
      <c r="J1422" s="175">
        <v>46099</v>
      </c>
      <c r="K1422" s="171" t="s">
        <v>113</v>
      </c>
      <c r="L1422" s="171" t="s">
        <v>114</v>
      </c>
      <c r="M1422" s="178">
        <v>0.43</v>
      </c>
      <c r="N1422" s="176"/>
      <c r="O1422" s="176"/>
      <c r="P1422" s="179">
        <v>-1182.5</v>
      </c>
    </row>
    <row r="1423" spans="1:16" ht="19.5" customHeight="1">
      <c r="A1423" s="171" t="s">
        <v>3234</v>
      </c>
      <c r="B1423" s="175">
        <v>46100</v>
      </c>
      <c r="C1423" s="171" t="s">
        <v>2119</v>
      </c>
      <c r="D1423" s="171" t="s">
        <v>116</v>
      </c>
      <c r="E1423" s="171" t="s">
        <v>45</v>
      </c>
      <c r="F1423" s="171" t="s">
        <v>162</v>
      </c>
      <c r="G1423" s="171" t="s">
        <v>163</v>
      </c>
      <c r="H1423" s="176">
        <v>1</v>
      </c>
      <c r="I1423" s="177">
        <v>2750</v>
      </c>
      <c r="J1423" s="175">
        <v>46099</v>
      </c>
      <c r="K1423" s="171" t="s">
        <v>113</v>
      </c>
      <c r="L1423" s="171" t="s">
        <v>114</v>
      </c>
      <c r="M1423" s="178">
        <v>0.43</v>
      </c>
      <c r="N1423" s="176"/>
      <c r="O1423" s="176"/>
      <c r="P1423" s="179">
        <v>-7.84</v>
      </c>
    </row>
    <row r="1424" spans="1:16" ht="19.5" hidden="1" customHeight="1">
      <c r="A1424" s="171" t="s">
        <v>3235</v>
      </c>
      <c r="B1424" s="175">
        <v>46100</v>
      </c>
      <c r="C1424" s="171" t="s">
        <v>110</v>
      </c>
      <c r="D1424" s="171" t="s">
        <v>24</v>
      </c>
      <c r="E1424" s="171" t="s">
        <v>39</v>
      </c>
      <c r="F1424" s="171" t="s">
        <v>141</v>
      </c>
      <c r="G1424" s="171" t="s">
        <v>112</v>
      </c>
      <c r="H1424" s="176">
        <v>1</v>
      </c>
      <c r="I1424" s="177">
        <v>2750</v>
      </c>
      <c r="J1424" s="175">
        <v>46098</v>
      </c>
      <c r="K1424" s="171" t="s">
        <v>113</v>
      </c>
      <c r="L1424" s="171" t="s">
        <v>114</v>
      </c>
      <c r="M1424" s="178">
        <v>0.43</v>
      </c>
      <c r="N1424" s="176"/>
      <c r="O1424" s="176">
        <v>40</v>
      </c>
      <c r="P1424" s="179">
        <v>-140.75</v>
      </c>
    </row>
    <row r="1425" spans="1:16" ht="19.5" hidden="1" customHeight="1">
      <c r="A1425" s="171" t="s">
        <v>3235</v>
      </c>
      <c r="B1425" s="175">
        <v>46100</v>
      </c>
      <c r="C1425" s="171" t="s">
        <v>127</v>
      </c>
      <c r="D1425" s="171" t="s">
        <v>128</v>
      </c>
      <c r="E1425" s="171" t="s">
        <v>39</v>
      </c>
      <c r="F1425" s="171" t="s">
        <v>141</v>
      </c>
      <c r="G1425" s="171" t="s">
        <v>112</v>
      </c>
      <c r="H1425" s="176">
        <v>1</v>
      </c>
      <c r="I1425" s="177">
        <v>2750</v>
      </c>
      <c r="J1425" s="175">
        <v>46098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1357.41</v>
      </c>
    </row>
    <row r="1426" spans="1:16" ht="19.5" hidden="1" customHeight="1">
      <c r="A1426" s="171" t="s">
        <v>3235</v>
      </c>
      <c r="B1426" s="175">
        <v>46100</v>
      </c>
      <c r="C1426" s="171" t="s">
        <v>127</v>
      </c>
      <c r="D1426" s="171" t="s">
        <v>129</v>
      </c>
      <c r="E1426" s="171" t="s">
        <v>39</v>
      </c>
      <c r="F1426" s="171" t="s">
        <v>141</v>
      </c>
      <c r="G1426" s="171" t="s">
        <v>112</v>
      </c>
      <c r="H1426" s="176">
        <v>1</v>
      </c>
      <c r="I1426" s="177">
        <v>2750</v>
      </c>
      <c r="J1426" s="175">
        <v>46098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13.57</v>
      </c>
    </row>
    <row r="1427" spans="1:16" ht="19.5" hidden="1" customHeight="1">
      <c r="A1427" s="171" t="s">
        <v>3235</v>
      </c>
      <c r="B1427" s="175">
        <v>46100</v>
      </c>
      <c r="C1427" s="171" t="s">
        <v>127</v>
      </c>
      <c r="D1427" s="171" t="s">
        <v>130</v>
      </c>
      <c r="E1427" s="171" t="s">
        <v>39</v>
      </c>
      <c r="F1427" s="171" t="s">
        <v>141</v>
      </c>
      <c r="G1427" s="171" t="s">
        <v>112</v>
      </c>
      <c r="H1427" s="176">
        <v>1</v>
      </c>
      <c r="I1427" s="177">
        <v>2750</v>
      </c>
      <c r="J1427" s="175">
        <v>46098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1379.02</v>
      </c>
    </row>
    <row r="1428" spans="1:16" ht="19.5" hidden="1" customHeight="1">
      <c r="A1428" s="171" t="s">
        <v>3235</v>
      </c>
      <c r="B1428" s="175">
        <v>46100</v>
      </c>
      <c r="C1428" s="171" t="s">
        <v>131</v>
      </c>
      <c r="D1428" s="171" t="s">
        <v>132</v>
      </c>
      <c r="E1428" s="171" t="s">
        <v>39</v>
      </c>
      <c r="F1428" s="171" t="s">
        <v>141</v>
      </c>
      <c r="G1428" s="171" t="s">
        <v>112</v>
      </c>
      <c r="H1428" s="176">
        <v>1</v>
      </c>
      <c r="I1428" s="177">
        <v>2750</v>
      </c>
      <c r="J1428" s="175">
        <v>46098</v>
      </c>
      <c r="K1428" s="171" t="s">
        <v>113</v>
      </c>
      <c r="L1428" s="171" t="s">
        <v>114</v>
      </c>
      <c r="M1428" s="178">
        <v>0.43</v>
      </c>
      <c r="N1428" s="176"/>
      <c r="O1428" s="176"/>
      <c r="P1428" s="179">
        <v>-1182.5</v>
      </c>
    </row>
    <row r="1429" spans="1:16" ht="19.5" customHeight="1">
      <c r="A1429" s="171" t="s">
        <v>3235</v>
      </c>
      <c r="B1429" s="175">
        <v>46100</v>
      </c>
      <c r="C1429" s="171" t="s">
        <v>2119</v>
      </c>
      <c r="D1429" s="171" t="s">
        <v>116</v>
      </c>
      <c r="E1429" s="171" t="s">
        <v>39</v>
      </c>
      <c r="F1429" s="171" t="s">
        <v>141</v>
      </c>
      <c r="G1429" s="171" t="s">
        <v>112</v>
      </c>
      <c r="H1429" s="176">
        <v>1</v>
      </c>
      <c r="I1429" s="177">
        <v>2750</v>
      </c>
      <c r="J1429" s="175">
        <v>46098</v>
      </c>
      <c r="K1429" s="171" t="s">
        <v>113</v>
      </c>
      <c r="L1429" s="171" t="s">
        <v>114</v>
      </c>
      <c r="M1429" s="178">
        <v>0.43</v>
      </c>
      <c r="N1429" s="176"/>
      <c r="O1429" s="176"/>
      <c r="P1429" s="179">
        <v>-7.42</v>
      </c>
    </row>
    <row r="1430" spans="1:16" ht="19.5" hidden="1" customHeight="1">
      <c r="A1430" s="171" t="s">
        <v>3232</v>
      </c>
      <c r="B1430" s="175">
        <v>46100</v>
      </c>
      <c r="C1430" s="171" t="s">
        <v>110</v>
      </c>
      <c r="D1430" s="171" t="s">
        <v>117</v>
      </c>
      <c r="E1430" s="171" t="s">
        <v>44</v>
      </c>
      <c r="F1430" s="171" t="s">
        <v>213</v>
      </c>
      <c r="G1430" s="171" t="s">
        <v>214</v>
      </c>
      <c r="H1430" s="176">
        <v>1</v>
      </c>
      <c r="I1430" s="177">
        <v>0</v>
      </c>
      <c r="J1430" s="175">
        <v>46096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3232</v>
      </c>
      <c r="B1431" s="175">
        <v>46100</v>
      </c>
      <c r="C1431" s="171" t="s">
        <v>110</v>
      </c>
      <c r="D1431" s="171" t="s">
        <v>118</v>
      </c>
      <c r="E1431" s="171" t="s">
        <v>44</v>
      </c>
      <c r="F1431" s="171" t="s">
        <v>213</v>
      </c>
      <c r="G1431" s="171" t="s">
        <v>214</v>
      </c>
      <c r="H1431" s="176">
        <v>1</v>
      </c>
      <c r="I1431" s="177">
        <v>0</v>
      </c>
      <c r="J1431" s="175">
        <v>46096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customHeight="1">
      <c r="A1432" s="171" t="s">
        <v>3232</v>
      </c>
      <c r="B1432" s="175">
        <v>46100</v>
      </c>
      <c r="C1432" s="171" t="s">
        <v>2119</v>
      </c>
      <c r="D1432" s="171" t="s">
        <v>119</v>
      </c>
      <c r="E1432" s="171" t="s">
        <v>44</v>
      </c>
      <c r="F1432" s="171" t="s">
        <v>213</v>
      </c>
      <c r="G1432" s="171" t="s">
        <v>214</v>
      </c>
      <c r="H1432" s="176">
        <v>1</v>
      </c>
      <c r="I1432" s="177">
        <v>0</v>
      </c>
      <c r="J1432" s="175">
        <v>46096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3236</v>
      </c>
      <c r="B1433" s="175">
        <v>46100</v>
      </c>
      <c r="C1433" s="171" t="s">
        <v>110</v>
      </c>
      <c r="D1433" s="171" t="s">
        <v>24</v>
      </c>
      <c r="E1433" s="171" t="s">
        <v>38</v>
      </c>
      <c r="F1433" s="171" t="s">
        <v>111</v>
      </c>
      <c r="G1433" s="171" t="s">
        <v>112</v>
      </c>
      <c r="H1433" s="176">
        <v>1</v>
      </c>
      <c r="I1433" s="177">
        <v>0</v>
      </c>
      <c r="J1433" s="175">
        <v>46097</v>
      </c>
      <c r="K1433" s="171" t="s">
        <v>113</v>
      </c>
      <c r="L1433" s="171" t="s">
        <v>114</v>
      </c>
      <c r="M1433" s="178">
        <v>0</v>
      </c>
      <c r="N1433" s="176"/>
      <c r="O1433" s="176">
        <v>39</v>
      </c>
      <c r="P1433" s="179">
        <v>-46.77</v>
      </c>
    </row>
    <row r="1434" spans="1:16" ht="19.5" customHeight="1">
      <c r="A1434" s="171" t="s">
        <v>3236</v>
      </c>
      <c r="B1434" s="175">
        <v>46100</v>
      </c>
      <c r="C1434" s="171" t="s">
        <v>2119</v>
      </c>
      <c r="D1434" s="171" t="s">
        <v>116</v>
      </c>
      <c r="E1434" s="171" t="s">
        <v>38</v>
      </c>
      <c r="F1434" s="171" t="s">
        <v>111</v>
      </c>
      <c r="G1434" s="171" t="s">
        <v>112</v>
      </c>
      <c r="H1434" s="176">
        <v>1</v>
      </c>
      <c r="I1434" s="177">
        <v>0</v>
      </c>
      <c r="J1434" s="175">
        <v>46097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-6.99</v>
      </c>
    </row>
    <row r="1435" spans="1:16" ht="19.5" hidden="1" customHeight="1">
      <c r="A1435" s="171" t="s">
        <v>3236</v>
      </c>
      <c r="B1435" s="175">
        <v>46100</v>
      </c>
      <c r="C1435" s="171" t="s">
        <v>110</v>
      </c>
      <c r="D1435" s="171" t="s">
        <v>117</v>
      </c>
      <c r="E1435" s="171" t="s">
        <v>38</v>
      </c>
      <c r="F1435" s="171" t="s">
        <v>111</v>
      </c>
      <c r="G1435" s="171" t="s">
        <v>112</v>
      </c>
      <c r="H1435" s="176">
        <v>1</v>
      </c>
      <c r="I1435" s="177">
        <v>0</v>
      </c>
      <c r="J1435" s="175">
        <v>46097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3236</v>
      </c>
      <c r="B1436" s="175">
        <v>46100</v>
      </c>
      <c r="C1436" s="171" t="s">
        <v>110</v>
      </c>
      <c r="D1436" s="171" t="s">
        <v>118</v>
      </c>
      <c r="E1436" s="171" t="s">
        <v>38</v>
      </c>
      <c r="F1436" s="171" t="s">
        <v>111</v>
      </c>
      <c r="G1436" s="171" t="s">
        <v>112</v>
      </c>
      <c r="H1436" s="176">
        <v>1</v>
      </c>
      <c r="I1436" s="177">
        <v>0</v>
      </c>
      <c r="J1436" s="175">
        <v>46097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customHeight="1">
      <c r="A1437" s="171" t="s">
        <v>3236</v>
      </c>
      <c r="B1437" s="175">
        <v>46100</v>
      </c>
      <c r="C1437" s="171" t="s">
        <v>2119</v>
      </c>
      <c r="D1437" s="171" t="s">
        <v>119</v>
      </c>
      <c r="E1437" s="171" t="s">
        <v>38</v>
      </c>
      <c r="F1437" s="171" t="s">
        <v>111</v>
      </c>
      <c r="G1437" s="171" t="s">
        <v>112</v>
      </c>
      <c r="H1437" s="176">
        <v>1</v>
      </c>
      <c r="I1437" s="177">
        <v>0</v>
      </c>
      <c r="J1437" s="175">
        <v>46097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3237</v>
      </c>
      <c r="B1438" s="175">
        <v>46100</v>
      </c>
      <c r="C1438" s="171" t="s">
        <v>110</v>
      </c>
      <c r="D1438" s="171" t="s">
        <v>24</v>
      </c>
      <c r="E1438" s="171" t="s">
        <v>46</v>
      </c>
      <c r="F1438" s="171" t="s">
        <v>680</v>
      </c>
      <c r="G1438" s="171" t="s">
        <v>112</v>
      </c>
      <c r="H1438" s="176">
        <v>1</v>
      </c>
      <c r="I1438" s="177">
        <v>1800</v>
      </c>
      <c r="J1438" s="175">
        <v>46097</v>
      </c>
      <c r="K1438" s="171" t="s">
        <v>113</v>
      </c>
      <c r="L1438" s="171" t="s">
        <v>114</v>
      </c>
      <c r="M1438" s="178">
        <v>0.43</v>
      </c>
      <c r="N1438" s="176"/>
      <c r="O1438" s="176">
        <v>39</v>
      </c>
      <c r="P1438" s="179">
        <v>-112.42</v>
      </c>
    </row>
    <row r="1439" spans="1:16" ht="19.5" hidden="1" customHeight="1">
      <c r="A1439" s="171" t="s">
        <v>3237</v>
      </c>
      <c r="B1439" s="175">
        <v>46100</v>
      </c>
      <c r="C1439" s="171" t="s">
        <v>127</v>
      </c>
      <c r="D1439" s="171" t="s">
        <v>128</v>
      </c>
      <c r="E1439" s="171" t="s">
        <v>46</v>
      </c>
      <c r="F1439" s="171" t="s">
        <v>680</v>
      </c>
      <c r="G1439" s="171" t="s">
        <v>112</v>
      </c>
      <c r="H1439" s="176">
        <v>1</v>
      </c>
      <c r="I1439" s="177">
        <v>1800</v>
      </c>
      <c r="J1439" s="175">
        <v>46097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851.43</v>
      </c>
    </row>
    <row r="1440" spans="1:16" ht="19.5" hidden="1" customHeight="1">
      <c r="A1440" s="171" t="s">
        <v>3237</v>
      </c>
      <c r="B1440" s="175">
        <v>46100</v>
      </c>
      <c r="C1440" s="171" t="s">
        <v>127</v>
      </c>
      <c r="D1440" s="171" t="s">
        <v>129</v>
      </c>
      <c r="E1440" s="171" t="s">
        <v>46</v>
      </c>
      <c r="F1440" s="171" t="s">
        <v>680</v>
      </c>
      <c r="G1440" s="171" t="s">
        <v>112</v>
      </c>
      <c r="H1440" s="176">
        <v>1</v>
      </c>
      <c r="I1440" s="177">
        <v>1800</v>
      </c>
      <c r="J1440" s="175">
        <v>46097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8.51</v>
      </c>
    </row>
    <row r="1441" spans="1:16" ht="19.5" hidden="1" customHeight="1">
      <c r="A1441" s="171" t="s">
        <v>3237</v>
      </c>
      <c r="B1441" s="175">
        <v>46100</v>
      </c>
      <c r="C1441" s="171" t="s">
        <v>127</v>
      </c>
      <c r="D1441" s="171" t="s">
        <v>130</v>
      </c>
      <c r="E1441" s="171" t="s">
        <v>46</v>
      </c>
      <c r="F1441" s="171" t="s">
        <v>680</v>
      </c>
      <c r="G1441" s="171" t="s">
        <v>112</v>
      </c>
      <c r="H1441" s="176">
        <v>1</v>
      </c>
      <c r="I1441" s="177">
        <v>1800</v>
      </c>
      <c r="J1441" s="175">
        <v>46097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940.06</v>
      </c>
    </row>
    <row r="1442" spans="1:16" ht="19.5" hidden="1" customHeight="1">
      <c r="A1442" s="171" t="s">
        <v>3237</v>
      </c>
      <c r="B1442" s="175">
        <v>46100</v>
      </c>
      <c r="C1442" s="171" t="s">
        <v>131</v>
      </c>
      <c r="D1442" s="171" t="s">
        <v>132</v>
      </c>
      <c r="E1442" s="171" t="s">
        <v>46</v>
      </c>
      <c r="F1442" s="171" t="s">
        <v>680</v>
      </c>
      <c r="G1442" s="171" t="s">
        <v>112</v>
      </c>
      <c r="H1442" s="176">
        <v>1</v>
      </c>
      <c r="I1442" s="177">
        <v>1800</v>
      </c>
      <c r="J1442" s="175">
        <v>46097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-774</v>
      </c>
    </row>
    <row r="1443" spans="1:16" ht="19.5" customHeight="1">
      <c r="A1443" s="171" t="s">
        <v>3237</v>
      </c>
      <c r="B1443" s="175">
        <v>46100</v>
      </c>
      <c r="C1443" s="171" t="s">
        <v>2119</v>
      </c>
      <c r="D1443" s="171" t="s">
        <v>116</v>
      </c>
      <c r="E1443" s="171" t="s">
        <v>46</v>
      </c>
      <c r="F1443" s="171" t="s">
        <v>680</v>
      </c>
      <c r="G1443" s="171" t="s">
        <v>112</v>
      </c>
      <c r="H1443" s="176">
        <v>1</v>
      </c>
      <c r="I1443" s="177">
        <v>1800</v>
      </c>
      <c r="J1443" s="175">
        <v>46097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-8.9</v>
      </c>
    </row>
    <row r="1444" spans="1:16" ht="19.5" customHeight="1">
      <c r="A1444" s="171" t="s">
        <v>3238</v>
      </c>
      <c r="B1444" s="175">
        <v>46100</v>
      </c>
      <c r="C1444" s="171" t="s">
        <v>2119</v>
      </c>
      <c r="D1444" s="171" t="s">
        <v>135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0</v>
      </c>
      <c r="J1444" s="175">
        <v>46100</v>
      </c>
      <c r="K1444" s="171" t="s">
        <v>125</v>
      </c>
      <c r="L1444" s="171" t="s">
        <v>125</v>
      </c>
      <c r="M1444" s="178">
        <v>0</v>
      </c>
      <c r="N1444" s="176"/>
      <c r="O1444" s="176"/>
      <c r="P1444" s="179">
        <v>-23.88</v>
      </c>
    </row>
    <row r="1445" spans="1:16" ht="19.5" customHeight="1">
      <c r="A1445" s="171" t="s">
        <v>3237</v>
      </c>
      <c r="B1445" s="175">
        <v>46100</v>
      </c>
      <c r="C1445" s="171" t="s">
        <v>2119</v>
      </c>
      <c r="D1445" s="171" t="s">
        <v>135</v>
      </c>
      <c r="E1445" s="171" t="s">
        <v>46</v>
      </c>
      <c r="F1445" s="171" t="s">
        <v>680</v>
      </c>
      <c r="G1445" s="171" t="s">
        <v>112</v>
      </c>
      <c r="H1445" s="176">
        <v>1</v>
      </c>
      <c r="I1445" s="177">
        <v>0</v>
      </c>
      <c r="J1445" s="175">
        <v>46097</v>
      </c>
      <c r="K1445" s="171" t="s">
        <v>125</v>
      </c>
      <c r="L1445" s="171" t="s">
        <v>125</v>
      </c>
      <c r="M1445" s="178">
        <v>0</v>
      </c>
      <c r="N1445" s="176"/>
      <c r="O1445" s="176"/>
      <c r="P1445" s="179">
        <v>-16.18</v>
      </c>
    </row>
    <row r="1446" spans="1:16" ht="19.5" hidden="1" customHeight="1">
      <c r="A1446" s="171" t="s">
        <v>3239</v>
      </c>
      <c r="B1446" s="175">
        <v>46100</v>
      </c>
      <c r="C1446" s="171" t="s">
        <v>110</v>
      </c>
      <c r="D1446" s="171" t="s">
        <v>24</v>
      </c>
      <c r="E1446" s="171" t="s">
        <v>45</v>
      </c>
      <c r="F1446" s="171" t="s">
        <v>162</v>
      </c>
      <c r="G1446" s="171" t="s">
        <v>163</v>
      </c>
      <c r="H1446" s="176">
        <v>1</v>
      </c>
      <c r="I1446" s="177">
        <v>2750</v>
      </c>
      <c r="J1446" s="175">
        <v>46095</v>
      </c>
      <c r="K1446" s="171" t="s">
        <v>113</v>
      </c>
      <c r="L1446" s="171" t="s">
        <v>114</v>
      </c>
      <c r="M1446" s="178">
        <v>0.43</v>
      </c>
      <c r="N1446" s="176"/>
      <c r="O1446" s="176">
        <v>40</v>
      </c>
      <c r="P1446" s="179">
        <v>-140.75</v>
      </c>
    </row>
    <row r="1447" spans="1:16" ht="19.5" hidden="1" customHeight="1">
      <c r="A1447" s="171" t="s">
        <v>3239</v>
      </c>
      <c r="B1447" s="175">
        <v>46100</v>
      </c>
      <c r="C1447" s="171" t="s">
        <v>127</v>
      </c>
      <c r="D1447" s="171" t="s">
        <v>128</v>
      </c>
      <c r="E1447" s="171" t="s">
        <v>45</v>
      </c>
      <c r="F1447" s="171" t="s">
        <v>162</v>
      </c>
      <c r="G1447" s="171" t="s">
        <v>163</v>
      </c>
      <c r="H1447" s="176">
        <v>1</v>
      </c>
      <c r="I1447" s="177">
        <v>2750</v>
      </c>
      <c r="J1447" s="175">
        <v>46095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1180.8900000000001</v>
      </c>
    </row>
    <row r="1448" spans="1:16" ht="19.5" hidden="1" customHeight="1">
      <c r="A1448" s="171" t="s">
        <v>3239</v>
      </c>
      <c r="B1448" s="175">
        <v>46100</v>
      </c>
      <c r="C1448" s="171" t="s">
        <v>127</v>
      </c>
      <c r="D1448" s="171" t="s">
        <v>129</v>
      </c>
      <c r="E1448" s="171" t="s">
        <v>45</v>
      </c>
      <c r="F1448" s="171" t="s">
        <v>162</v>
      </c>
      <c r="G1448" s="171" t="s">
        <v>163</v>
      </c>
      <c r="H1448" s="176">
        <v>1</v>
      </c>
      <c r="I1448" s="177">
        <v>2750</v>
      </c>
      <c r="J1448" s="175">
        <v>46095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11.81</v>
      </c>
    </row>
    <row r="1449" spans="1:16" ht="19.5" hidden="1" customHeight="1">
      <c r="A1449" s="171" t="s">
        <v>3239</v>
      </c>
      <c r="B1449" s="175">
        <v>46100</v>
      </c>
      <c r="C1449" s="171" t="s">
        <v>127</v>
      </c>
      <c r="D1449" s="171" t="s">
        <v>130</v>
      </c>
      <c r="E1449" s="171" t="s">
        <v>45</v>
      </c>
      <c r="F1449" s="171" t="s">
        <v>162</v>
      </c>
      <c r="G1449" s="171" t="s">
        <v>163</v>
      </c>
      <c r="H1449" s="176">
        <v>1</v>
      </c>
      <c r="I1449" s="177">
        <v>2750</v>
      </c>
      <c r="J1449" s="175">
        <v>46095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1557.3</v>
      </c>
    </row>
    <row r="1450" spans="1:16" ht="19.5" hidden="1" customHeight="1">
      <c r="A1450" s="171" t="s">
        <v>3239</v>
      </c>
      <c r="B1450" s="175">
        <v>46100</v>
      </c>
      <c r="C1450" s="171" t="s">
        <v>131</v>
      </c>
      <c r="D1450" s="171" t="s">
        <v>132</v>
      </c>
      <c r="E1450" s="171" t="s">
        <v>45</v>
      </c>
      <c r="F1450" s="171" t="s">
        <v>162</v>
      </c>
      <c r="G1450" s="171" t="s">
        <v>163</v>
      </c>
      <c r="H1450" s="176">
        <v>1</v>
      </c>
      <c r="I1450" s="177">
        <v>2750</v>
      </c>
      <c r="J1450" s="175">
        <v>46095</v>
      </c>
      <c r="K1450" s="171" t="s">
        <v>113</v>
      </c>
      <c r="L1450" s="171" t="s">
        <v>114</v>
      </c>
      <c r="M1450" s="178">
        <v>0.43</v>
      </c>
      <c r="N1450" s="176"/>
      <c r="O1450" s="176"/>
      <c r="P1450" s="179">
        <v>-1182.5</v>
      </c>
    </row>
    <row r="1451" spans="1:16" ht="19.5" hidden="1" customHeight="1">
      <c r="A1451" s="171" t="s">
        <v>3240</v>
      </c>
      <c r="B1451" s="175">
        <v>46100</v>
      </c>
      <c r="C1451" s="171" t="s">
        <v>110</v>
      </c>
      <c r="D1451" s="171" t="s">
        <v>24</v>
      </c>
      <c r="E1451" s="171" t="s">
        <v>40</v>
      </c>
      <c r="F1451" s="171" t="s">
        <v>149</v>
      </c>
      <c r="G1451" s="171" t="s">
        <v>112</v>
      </c>
      <c r="H1451" s="176">
        <v>1</v>
      </c>
      <c r="I1451" s="177">
        <v>0</v>
      </c>
      <c r="J1451" s="175">
        <v>46094</v>
      </c>
      <c r="K1451" s="171" t="s">
        <v>113</v>
      </c>
      <c r="L1451" s="171" t="s">
        <v>114</v>
      </c>
      <c r="M1451" s="178">
        <v>0</v>
      </c>
      <c r="N1451" s="176"/>
      <c r="O1451" s="176">
        <v>40</v>
      </c>
      <c r="P1451" s="179">
        <v>-46.77</v>
      </c>
    </row>
    <row r="1452" spans="1:16" ht="19.5" customHeight="1">
      <c r="A1452" s="171" t="s">
        <v>3240</v>
      </c>
      <c r="B1452" s="175">
        <v>46100</v>
      </c>
      <c r="C1452" s="171" t="s">
        <v>2119</v>
      </c>
      <c r="D1452" s="171" t="s">
        <v>116</v>
      </c>
      <c r="E1452" s="171" t="s">
        <v>40</v>
      </c>
      <c r="F1452" s="171" t="s">
        <v>149</v>
      </c>
      <c r="G1452" s="171" t="s">
        <v>112</v>
      </c>
      <c r="H1452" s="176">
        <v>1</v>
      </c>
      <c r="I1452" s="177">
        <v>0</v>
      </c>
      <c r="J1452" s="175">
        <v>46094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-25</v>
      </c>
    </row>
    <row r="1453" spans="1:16" ht="19.5" hidden="1" customHeight="1">
      <c r="A1453" s="171" t="s">
        <v>3240</v>
      </c>
      <c r="B1453" s="175">
        <v>46100</v>
      </c>
      <c r="C1453" s="171" t="s">
        <v>110</v>
      </c>
      <c r="D1453" s="171" t="s">
        <v>117</v>
      </c>
      <c r="E1453" s="171" t="s">
        <v>40</v>
      </c>
      <c r="F1453" s="171" t="s">
        <v>149</v>
      </c>
      <c r="G1453" s="171" t="s">
        <v>112</v>
      </c>
      <c r="H1453" s="176">
        <v>1</v>
      </c>
      <c r="I1453" s="177">
        <v>0</v>
      </c>
      <c r="J1453" s="175">
        <v>46094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0</v>
      </c>
    </row>
    <row r="1454" spans="1:16" ht="19.5" hidden="1" customHeight="1">
      <c r="A1454" s="171" t="s">
        <v>3240</v>
      </c>
      <c r="B1454" s="175">
        <v>46100</v>
      </c>
      <c r="C1454" s="171" t="s">
        <v>110</v>
      </c>
      <c r="D1454" s="171" t="s">
        <v>118</v>
      </c>
      <c r="E1454" s="171" t="s">
        <v>40</v>
      </c>
      <c r="F1454" s="171" t="s">
        <v>149</v>
      </c>
      <c r="G1454" s="171" t="s">
        <v>112</v>
      </c>
      <c r="H1454" s="176">
        <v>1</v>
      </c>
      <c r="I1454" s="177">
        <v>0</v>
      </c>
      <c r="J1454" s="175">
        <v>46094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-46.77</v>
      </c>
    </row>
    <row r="1455" spans="1:16" ht="19.5" hidden="1" customHeight="1">
      <c r="A1455" s="171" t="s">
        <v>3241</v>
      </c>
      <c r="B1455" s="175">
        <v>46100</v>
      </c>
      <c r="C1455" s="171" t="s">
        <v>110</v>
      </c>
      <c r="D1455" s="171" t="s">
        <v>24</v>
      </c>
      <c r="E1455" s="171" t="s">
        <v>38</v>
      </c>
      <c r="F1455" s="171" t="s">
        <v>111</v>
      </c>
      <c r="G1455" s="171" t="s">
        <v>112</v>
      </c>
      <c r="H1455" s="176">
        <v>1</v>
      </c>
      <c r="I1455" s="177">
        <v>2750</v>
      </c>
      <c r="J1455" s="175">
        <v>46097</v>
      </c>
      <c r="K1455" s="171" t="s">
        <v>113</v>
      </c>
      <c r="L1455" s="171" t="s">
        <v>114</v>
      </c>
      <c r="M1455" s="178">
        <v>0.43</v>
      </c>
      <c r="N1455" s="176"/>
      <c r="O1455" s="176">
        <v>39</v>
      </c>
      <c r="P1455" s="179">
        <v>-135.22</v>
      </c>
    </row>
    <row r="1456" spans="1:16" ht="19.5" hidden="1" customHeight="1">
      <c r="A1456" s="171" t="s">
        <v>3241</v>
      </c>
      <c r="B1456" s="175">
        <v>46100</v>
      </c>
      <c r="C1456" s="171" t="s">
        <v>127</v>
      </c>
      <c r="D1456" s="171" t="s">
        <v>128</v>
      </c>
      <c r="E1456" s="171" t="s">
        <v>38</v>
      </c>
      <c r="F1456" s="171" t="s">
        <v>111</v>
      </c>
      <c r="G1456" s="171" t="s">
        <v>112</v>
      </c>
      <c r="H1456" s="176">
        <v>1</v>
      </c>
      <c r="I1456" s="177">
        <v>2750</v>
      </c>
      <c r="J1456" s="175">
        <v>46097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1118.82</v>
      </c>
    </row>
    <row r="1457" spans="1:16" ht="19.5" hidden="1" customHeight="1">
      <c r="A1457" s="171" t="s">
        <v>3241</v>
      </c>
      <c r="B1457" s="175">
        <v>46100</v>
      </c>
      <c r="C1457" s="171" t="s">
        <v>127</v>
      </c>
      <c r="D1457" s="171" t="s">
        <v>129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2750</v>
      </c>
      <c r="J1457" s="175">
        <v>46097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11.19</v>
      </c>
    </row>
    <row r="1458" spans="1:16" ht="19.5" hidden="1" customHeight="1">
      <c r="A1458" s="171" t="s">
        <v>3241</v>
      </c>
      <c r="B1458" s="175">
        <v>46100</v>
      </c>
      <c r="C1458" s="171" t="s">
        <v>127</v>
      </c>
      <c r="D1458" s="171" t="s">
        <v>130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2750</v>
      </c>
      <c r="J1458" s="175">
        <v>46097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1619.99</v>
      </c>
    </row>
    <row r="1459" spans="1:16" ht="19.5" hidden="1" customHeight="1">
      <c r="A1459" s="171" t="s">
        <v>3241</v>
      </c>
      <c r="B1459" s="175">
        <v>46100</v>
      </c>
      <c r="C1459" s="171" t="s">
        <v>131</v>
      </c>
      <c r="D1459" s="171" t="s">
        <v>132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2750</v>
      </c>
      <c r="J1459" s="175">
        <v>46097</v>
      </c>
      <c r="K1459" s="171" t="s">
        <v>113</v>
      </c>
      <c r="L1459" s="171" t="s">
        <v>114</v>
      </c>
      <c r="M1459" s="178">
        <v>0.43</v>
      </c>
      <c r="N1459" s="176"/>
      <c r="O1459" s="176"/>
      <c r="P1459" s="179">
        <v>-1182.5</v>
      </c>
    </row>
    <row r="1460" spans="1:16" ht="19.5" customHeight="1">
      <c r="A1460" s="171" t="s">
        <v>3241</v>
      </c>
      <c r="B1460" s="175">
        <v>46100</v>
      </c>
      <c r="C1460" s="171" t="s">
        <v>2119</v>
      </c>
      <c r="D1460" s="171" t="s">
        <v>116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2750</v>
      </c>
      <c r="J1460" s="175">
        <v>46097</v>
      </c>
      <c r="K1460" s="171" t="s">
        <v>113</v>
      </c>
      <c r="L1460" s="171" t="s">
        <v>114</v>
      </c>
      <c r="M1460" s="178">
        <v>0.43</v>
      </c>
      <c r="N1460" s="176"/>
      <c r="O1460" s="176"/>
      <c r="P1460" s="179">
        <v>-5.64</v>
      </c>
    </row>
    <row r="1461" spans="1:16" ht="19.5" hidden="1" customHeight="1">
      <c r="A1461" s="171" t="s">
        <v>3242</v>
      </c>
      <c r="B1461" s="175">
        <v>46100</v>
      </c>
      <c r="C1461" s="171" t="s">
        <v>110</v>
      </c>
      <c r="D1461" s="171" t="s">
        <v>24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2750</v>
      </c>
      <c r="J1461" s="175">
        <v>46098</v>
      </c>
      <c r="K1461" s="171" t="s">
        <v>113</v>
      </c>
      <c r="L1461" s="171" t="s">
        <v>114</v>
      </c>
      <c r="M1461" s="178">
        <v>0.43</v>
      </c>
      <c r="N1461" s="176"/>
      <c r="O1461" s="176">
        <v>40</v>
      </c>
      <c r="P1461" s="179">
        <v>-140.75</v>
      </c>
    </row>
    <row r="1462" spans="1:16" ht="19.5" hidden="1" customHeight="1">
      <c r="A1462" s="171" t="s">
        <v>3242</v>
      </c>
      <c r="B1462" s="175">
        <v>46100</v>
      </c>
      <c r="C1462" s="171" t="s">
        <v>127</v>
      </c>
      <c r="D1462" s="171" t="s">
        <v>128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2750</v>
      </c>
      <c r="J1462" s="175">
        <v>46098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1299.43</v>
      </c>
    </row>
    <row r="1463" spans="1:16" ht="19.5" hidden="1" customHeight="1">
      <c r="A1463" s="171" t="s">
        <v>3242</v>
      </c>
      <c r="B1463" s="175">
        <v>46100</v>
      </c>
      <c r="C1463" s="171" t="s">
        <v>127</v>
      </c>
      <c r="D1463" s="171" t="s">
        <v>129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2750</v>
      </c>
      <c r="J1463" s="175">
        <v>46098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3242</v>
      </c>
      <c r="B1464" s="175">
        <v>46100</v>
      </c>
      <c r="C1464" s="171" t="s">
        <v>127</v>
      </c>
      <c r="D1464" s="171" t="s">
        <v>130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2750</v>
      </c>
      <c r="J1464" s="175">
        <v>46098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1450.57</v>
      </c>
    </row>
    <row r="1465" spans="1:16" ht="19.5" hidden="1" customHeight="1">
      <c r="A1465" s="171" t="s">
        <v>3242</v>
      </c>
      <c r="B1465" s="175">
        <v>46100</v>
      </c>
      <c r="C1465" s="171" t="s">
        <v>131</v>
      </c>
      <c r="D1465" s="171" t="s">
        <v>132</v>
      </c>
      <c r="E1465" s="171" t="s">
        <v>38</v>
      </c>
      <c r="F1465" s="171" t="s">
        <v>111</v>
      </c>
      <c r="G1465" s="171" t="s">
        <v>112</v>
      </c>
      <c r="H1465" s="176">
        <v>1</v>
      </c>
      <c r="I1465" s="177">
        <v>2750</v>
      </c>
      <c r="J1465" s="175">
        <v>46098</v>
      </c>
      <c r="K1465" s="171" t="s">
        <v>113</v>
      </c>
      <c r="L1465" s="171" t="s">
        <v>114</v>
      </c>
      <c r="M1465" s="178">
        <v>0.43</v>
      </c>
      <c r="N1465" s="176"/>
      <c r="O1465" s="176"/>
      <c r="P1465" s="179">
        <v>-1182.5</v>
      </c>
    </row>
    <row r="1466" spans="1:16" ht="19.5" customHeight="1">
      <c r="A1466" s="171" t="s">
        <v>3242</v>
      </c>
      <c r="B1466" s="175">
        <v>46100</v>
      </c>
      <c r="C1466" s="171" t="s">
        <v>2119</v>
      </c>
      <c r="D1466" s="171" t="s">
        <v>116</v>
      </c>
      <c r="E1466" s="171" t="s">
        <v>38</v>
      </c>
      <c r="F1466" s="171" t="s">
        <v>111</v>
      </c>
      <c r="G1466" s="171" t="s">
        <v>112</v>
      </c>
      <c r="H1466" s="176">
        <v>1</v>
      </c>
      <c r="I1466" s="177">
        <v>2750</v>
      </c>
      <c r="J1466" s="175">
        <v>46098</v>
      </c>
      <c r="K1466" s="171" t="s">
        <v>113</v>
      </c>
      <c r="L1466" s="171" t="s">
        <v>114</v>
      </c>
      <c r="M1466" s="178">
        <v>0.43</v>
      </c>
      <c r="N1466" s="176"/>
      <c r="O1466" s="176"/>
      <c r="P1466" s="179">
        <v>-6.02</v>
      </c>
    </row>
    <row r="1467" spans="1:16" ht="19.5" hidden="1" customHeight="1">
      <c r="A1467" s="171" t="s">
        <v>3243</v>
      </c>
      <c r="B1467" s="175">
        <v>46100</v>
      </c>
      <c r="C1467" s="171" t="s">
        <v>110</v>
      </c>
      <c r="D1467" s="171" t="s">
        <v>24</v>
      </c>
      <c r="E1467" s="171" t="s">
        <v>41</v>
      </c>
      <c r="F1467" s="171" t="s">
        <v>138</v>
      </c>
      <c r="G1467" s="171" t="s">
        <v>112</v>
      </c>
      <c r="H1467" s="176">
        <v>1</v>
      </c>
      <c r="I1467" s="177">
        <v>2650</v>
      </c>
      <c r="J1467" s="175">
        <v>46099</v>
      </c>
      <c r="K1467" s="171" t="s">
        <v>113</v>
      </c>
      <c r="L1467" s="171" t="s">
        <v>114</v>
      </c>
      <c r="M1467" s="178">
        <v>0.43</v>
      </c>
      <c r="N1467" s="176"/>
      <c r="O1467" s="176">
        <v>40</v>
      </c>
      <c r="P1467" s="179">
        <v>-138.19999999999999</v>
      </c>
    </row>
    <row r="1468" spans="1:16" ht="19.5" hidden="1" customHeight="1">
      <c r="A1468" s="171" t="s">
        <v>3243</v>
      </c>
      <c r="B1468" s="175">
        <v>46100</v>
      </c>
      <c r="C1468" s="171" t="s">
        <v>127</v>
      </c>
      <c r="D1468" s="171" t="s">
        <v>128</v>
      </c>
      <c r="E1468" s="171" t="s">
        <v>41</v>
      </c>
      <c r="F1468" s="171" t="s">
        <v>138</v>
      </c>
      <c r="G1468" s="171" t="s">
        <v>112</v>
      </c>
      <c r="H1468" s="176">
        <v>1</v>
      </c>
      <c r="I1468" s="177">
        <v>2650</v>
      </c>
      <c r="J1468" s="175">
        <v>46099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1284.3599999999999</v>
      </c>
    </row>
    <row r="1469" spans="1:16" ht="19.5" hidden="1" customHeight="1">
      <c r="A1469" s="171" t="s">
        <v>3243</v>
      </c>
      <c r="B1469" s="175">
        <v>46100</v>
      </c>
      <c r="C1469" s="171" t="s">
        <v>127</v>
      </c>
      <c r="D1469" s="171" t="s">
        <v>129</v>
      </c>
      <c r="E1469" s="171" t="s">
        <v>41</v>
      </c>
      <c r="F1469" s="171" t="s">
        <v>138</v>
      </c>
      <c r="G1469" s="171" t="s">
        <v>112</v>
      </c>
      <c r="H1469" s="176">
        <v>1</v>
      </c>
      <c r="I1469" s="177">
        <v>2650</v>
      </c>
      <c r="J1469" s="175">
        <v>46099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12.84</v>
      </c>
    </row>
    <row r="1470" spans="1:16" ht="19.5" hidden="1" customHeight="1">
      <c r="A1470" s="171" t="s">
        <v>3243</v>
      </c>
      <c r="B1470" s="175">
        <v>46100</v>
      </c>
      <c r="C1470" s="171" t="s">
        <v>127</v>
      </c>
      <c r="D1470" s="171" t="s">
        <v>130</v>
      </c>
      <c r="E1470" s="171" t="s">
        <v>41</v>
      </c>
      <c r="F1470" s="171" t="s">
        <v>138</v>
      </c>
      <c r="G1470" s="171" t="s">
        <v>112</v>
      </c>
      <c r="H1470" s="176">
        <v>1</v>
      </c>
      <c r="I1470" s="177">
        <v>2650</v>
      </c>
      <c r="J1470" s="175">
        <v>46099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1352.8</v>
      </c>
    </row>
    <row r="1471" spans="1:16" ht="19.5" hidden="1" customHeight="1">
      <c r="A1471" s="171" t="s">
        <v>3243</v>
      </c>
      <c r="B1471" s="175">
        <v>46100</v>
      </c>
      <c r="C1471" s="171" t="s">
        <v>131</v>
      </c>
      <c r="D1471" s="171" t="s">
        <v>132</v>
      </c>
      <c r="E1471" s="171" t="s">
        <v>41</v>
      </c>
      <c r="F1471" s="171" t="s">
        <v>138</v>
      </c>
      <c r="G1471" s="171" t="s">
        <v>112</v>
      </c>
      <c r="H1471" s="176">
        <v>1</v>
      </c>
      <c r="I1471" s="177">
        <v>2650</v>
      </c>
      <c r="J1471" s="175">
        <v>46099</v>
      </c>
      <c r="K1471" s="171" t="s">
        <v>113</v>
      </c>
      <c r="L1471" s="171" t="s">
        <v>114</v>
      </c>
      <c r="M1471" s="178">
        <v>0.43</v>
      </c>
      <c r="N1471" s="176"/>
      <c r="O1471" s="176"/>
      <c r="P1471" s="179">
        <v>-1139.5</v>
      </c>
    </row>
    <row r="1472" spans="1:16" ht="19.5" customHeight="1">
      <c r="A1472" s="171" t="s">
        <v>3243</v>
      </c>
      <c r="B1472" s="175">
        <v>46100</v>
      </c>
      <c r="C1472" s="171" t="s">
        <v>2119</v>
      </c>
      <c r="D1472" s="171" t="s">
        <v>116</v>
      </c>
      <c r="E1472" s="171" t="s">
        <v>41</v>
      </c>
      <c r="F1472" s="171" t="s">
        <v>138</v>
      </c>
      <c r="G1472" s="171" t="s">
        <v>112</v>
      </c>
      <c r="H1472" s="176">
        <v>1</v>
      </c>
      <c r="I1472" s="177">
        <v>2650</v>
      </c>
      <c r="J1472" s="175">
        <v>46099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-6.28</v>
      </c>
    </row>
    <row r="1473" spans="1:16" ht="19.5" hidden="1" customHeight="1">
      <c r="A1473" s="171" t="s">
        <v>3244</v>
      </c>
      <c r="B1473" s="175">
        <v>46100</v>
      </c>
      <c r="C1473" s="171" t="s">
        <v>110</v>
      </c>
      <c r="D1473" s="171" t="s">
        <v>24</v>
      </c>
      <c r="E1473" s="171" t="s">
        <v>39</v>
      </c>
      <c r="F1473" s="171" t="s">
        <v>141</v>
      </c>
      <c r="G1473" s="171" t="s">
        <v>112</v>
      </c>
      <c r="H1473" s="176">
        <v>1</v>
      </c>
      <c r="I1473" s="177">
        <v>0</v>
      </c>
      <c r="J1473" s="175">
        <v>46096</v>
      </c>
      <c r="K1473" s="171" t="s">
        <v>113</v>
      </c>
      <c r="L1473" s="171" t="s">
        <v>114</v>
      </c>
      <c r="M1473" s="178">
        <v>0</v>
      </c>
      <c r="N1473" s="176"/>
      <c r="O1473" s="176">
        <v>39</v>
      </c>
      <c r="P1473" s="179">
        <v>-46.77</v>
      </c>
    </row>
    <row r="1474" spans="1:16" ht="19.5" customHeight="1">
      <c r="A1474" s="171" t="s">
        <v>3244</v>
      </c>
      <c r="B1474" s="175">
        <v>46100</v>
      </c>
      <c r="C1474" s="171" t="s">
        <v>2119</v>
      </c>
      <c r="D1474" s="171" t="s">
        <v>116</v>
      </c>
      <c r="E1474" s="171" t="s">
        <v>39</v>
      </c>
      <c r="F1474" s="171" t="s">
        <v>141</v>
      </c>
      <c r="G1474" s="171" t="s">
        <v>112</v>
      </c>
      <c r="H1474" s="176">
        <v>1</v>
      </c>
      <c r="I1474" s="177">
        <v>0</v>
      </c>
      <c r="J1474" s="175">
        <v>46096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-7.87</v>
      </c>
    </row>
    <row r="1475" spans="1:16" ht="19.5" hidden="1" customHeight="1">
      <c r="A1475" s="171" t="s">
        <v>3245</v>
      </c>
      <c r="B1475" s="175">
        <v>46100</v>
      </c>
      <c r="C1475" s="171" t="s">
        <v>1315</v>
      </c>
      <c r="D1475" s="171" t="s">
        <v>508</v>
      </c>
      <c r="E1475" s="171" t="s">
        <v>45</v>
      </c>
      <c r="F1475" s="171" t="s">
        <v>162</v>
      </c>
      <c r="G1475" s="171" t="s">
        <v>163</v>
      </c>
      <c r="H1475" s="176">
        <v>1</v>
      </c>
      <c r="I1475" s="177">
        <v>0</v>
      </c>
      <c r="J1475" s="175">
        <v>46099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-5</v>
      </c>
    </row>
    <row r="1476" spans="1:16" ht="19.5" customHeight="1">
      <c r="A1476" s="171" t="s">
        <v>3245</v>
      </c>
      <c r="B1476" s="175">
        <v>46100</v>
      </c>
      <c r="C1476" s="171" t="s">
        <v>2119</v>
      </c>
      <c r="D1476" s="171" t="s">
        <v>510</v>
      </c>
      <c r="E1476" s="171" t="s">
        <v>45</v>
      </c>
      <c r="F1476" s="171" t="s">
        <v>162</v>
      </c>
      <c r="G1476" s="171" t="s">
        <v>163</v>
      </c>
      <c r="H1476" s="176">
        <v>1</v>
      </c>
      <c r="I1476" s="177">
        <v>0</v>
      </c>
      <c r="J1476" s="175">
        <v>46099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-10</v>
      </c>
    </row>
    <row r="1477" spans="1:16" ht="19.5" hidden="1" customHeight="1">
      <c r="A1477" s="171" t="s">
        <v>3244</v>
      </c>
      <c r="B1477" s="175">
        <v>46100</v>
      </c>
      <c r="C1477" s="171" t="s">
        <v>110</v>
      </c>
      <c r="D1477" s="171" t="s">
        <v>117</v>
      </c>
      <c r="E1477" s="171" t="s">
        <v>39</v>
      </c>
      <c r="F1477" s="171" t="s">
        <v>141</v>
      </c>
      <c r="G1477" s="171" t="s">
        <v>112</v>
      </c>
      <c r="H1477" s="176">
        <v>1</v>
      </c>
      <c r="I1477" s="177">
        <v>0</v>
      </c>
      <c r="J1477" s="175">
        <v>46096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0</v>
      </c>
    </row>
    <row r="1478" spans="1:16" ht="19.5" hidden="1" customHeight="1">
      <c r="A1478" s="171" t="s">
        <v>3244</v>
      </c>
      <c r="B1478" s="175">
        <v>46100</v>
      </c>
      <c r="C1478" s="171" t="s">
        <v>110</v>
      </c>
      <c r="D1478" s="171" t="s">
        <v>118</v>
      </c>
      <c r="E1478" s="171" t="s">
        <v>39</v>
      </c>
      <c r="F1478" s="171" t="s">
        <v>141</v>
      </c>
      <c r="G1478" s="171" t="s">
        <v>112</v>
      </c>
      <c r="H1478" s="176">
        <v>1</v>
      </c>
      <c r="I1478" s="177">
        <v>0</v>
      </c>
      <c r="J1478" s="175">
        <v>46096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-46.77</v>
      </c>
    </row>
    <row r="1479" spans="1:16" ht="19.5" customHeight="1">
      <c r="A1479" s="171" t="s">
        <v>3244</v>
      </c>
      <c r="B1479" s="175">
        <v>46100</v>
      </c>
      <c r="C1479" s="171" t="s">
        <v>2119</v>
      </c>
      <c r="D1479" s="171" t="s">
        <v>119</v>
      </c>
      <c r="E1479" s="171" t="s">
        <v>39</v>
      </c>
      <c r="F1479" s="171" t="s">
        <v>141</v>
      </c>
      <c r="G1479" s="171" t="s">
        <v>112</v>
      </c>
      <c r="H1479" s="176">
        <v>1</v>
      </c>
      <c r="I1479" s="177">
        <v>0</v>
      </c>
      <c r="J1479" s="175">
        <v>46096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-15</v>
      </c>
    </row>
    <row r="1480" spans="1:16" ht="19.5" customHeight="1">
      <c r="A1480" s="171" t="s">
        <v>3242</v>
      </c>
      <c r="B1480" s="175">
        <v>46100</v>
      </c>
      <c r="C1480" s="171" t="s">
        <v>2119</v>
      </c>
      <c r="D1480" s="171" t="s">
        <v>135</v>
      </c>
      <c r="E1480" s="171" t="s">
        <v>38</v>
      </c>
      <c r="F1480" s="171" t="s">
        <v>111</v>
      </c>
      <c r="G1480" s="171" t="s">
        <v>112</v>
      </c>
      <c r="H1480" s="176">
        <v>1</v>
      </c>
      <c r="I1480" s="177">
        <v>0</v>
      </c>
      <c r="J1480" s="175">
        <v>46098</v>
      </c>
      <c r="K1480" s="171" t="s">
        <v>125</v>
      </c>
      <c r="L1480" s="171" t="s">
        <v>125</v>
      </c>
      <c r="M1480" s="178">
        <v>0</v>
      </c>
      <c r="N1480" s="176"/>
      <c r="O1480" s="176"/>
      <c r="P1480" s="179">
        <v>-7.02</v>
      </c>
    </row>
    <row r="1481" spans="1:16" ht="19.5" hidden="1" customHeight="1">
      <c r="A1481" s="171" t="s">
        <v>3246</v>
      </c>
      <c r="B1481" s="175">
        <v>46100</v>
      </c>
      <c r="C1481" s="171" t="s">
        <v>110</v>
      </c>
      <c r="D1481" s="171" t="s">
        <v>24</v>
      </c>
      <c r="E1481" s="171" t="s">
        <v>38</v>
      </c>
      <c r="F1481" s="171" t="s">
        <v>111</v>
      </c>
      <c r="G1481" s="171" t="s">
        <v>112</v>
      </c>
      <c r="H1481" s="176">
        <v>1</v>
      </c>
      <c r="I1481" s="177">
        <v>2750</v>
      </c>
      <c r="J1481" s="175">
        <v>46097</v>
      </c>
      <c r="K1481" s="171" t="s">
        <v>113</v>
      </c>
      <c r="L1481" s="171" t="s">
        <v>114</v>
      </c>
      <c r="M1481" s="178">
        <v>0.43</v>
      </c>
      <c r="N1481" s="176"/>
      <c r="O1481" s="176">
        <v>39</v>
      </c>
      <c r="P1481" s="179">
        <v>-135.22</v>
      </c>
    </row>
    <row r="1482" spans="1:16" ht="19.5" hidden="1" customHeight="1">
      <c r="A1482" s="171" t="s">
        <v>3246</v>
      </c>
      <c r="B1482" s="175">
        <v>46100</v>
      </c>
      <c r="C1482" s="171" t="s">
        <v>127</v>
      </c>
      <c r="D1482" s="171" t="s">
        <v>128</v>
      </c>
      <c r="E1482" s="171" t="s">
        <v>38</v>
      </c>
      <c r="F1482" s="171" t="s">
        <v>111</v>
      </c>
      <c r="G1482" s="171" t="s">
        <v>112</v>
      </c>
      <c r="H1482" s="176">
        <v>1</v>
      </c>
      <c r="I1482" s="177">
        <v>2750</v>
      </c>
      <c r="J1482" s="175">
        <v>46097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1180.95</v>
      </c>
    </row>
    <row r="1483" spans="1:16" ht="19.5" hidden="1" customHeight="1">
      <c r="A1483" s="171" t="s">
        <v>3246</v>
      </c>
      <c r="B1483" s="175">
        <v>46100</v>
      </c>
      <c r="C1483" s="171" t="s">
        <v>127</v>
      </c>
      <c r="D1483" s="171" t="s">
        <v>129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2750</v>
      </c>
      <c r="J1483" s="175">
        <v>46097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11.81</v>
      </c>
    </row>
    <row r="1484" spans="1:16" ht="19.5" hidden="1" customHeight="1">
      <c r="A1484" s="171" t="s">
        <v>3246</v>
      </c>
      <c r="B1484" s="175">
        <v>46100</v>
      </c>
      <c r="C1484" s="171" t="s">
        <v>127</v>
      </c>
      <c r="D1484" s="171" t="s">
        <v>130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2750</v>
      </c>
      <c r="J1484" s="175">
        <v>46097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1557.24</v>
      </c>
    </row>
    <row r="1485" spans="1:16" ht="19.5" hidden="1" customHeight="1">
      <c r="A1485" s="171" t="s">
        <v>3246</v>
      </c>
      <c r="B1485" s="175">
        <v>46100</v>
      </c>
      <c r="C1485" s="171" t="s">
        <v>131</v>
      </c>
      <c r="D1485" s="171" t="s">
        <v>132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2750</v>
      </c>
      <c r="J1485" s="175">
        <v>46097</v>
      </c>
      <c r="K1485" s="171" t="s">
        <v>113</v>
      </c>
      <c r="L1485" s="171" t="s">
        <v>114</v>
      </c>
      <c r="M1485" s="178">
        <v>0.43</v>
      </c>
      <c r="N1485" s="176"/>
      <c r="O1485" s="176"/>
      <c r="P1485" s="179">
        <v>-1182.5</v>
      </c>
    </row>
    <row r="1486" spans="1:16" ht="19.5" customHeight="1">
      <c r="A1486" s="171" t="s">
        <v>3246</v>
      </c>
      <c r="B1486" s="175">
        <v>46100</v>
      </c>
      <c r="C1486" s="171" t="s">
        <v>2119</v>
      </c>
      <c r="D1486" s="171" t="s">
        <v>116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2750</v>
      </c>
      <c r="J1486" s="175">
        <v>46097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-6.18</v>
      </c>
    </row>
    <row r="1487" spans="1:16" ht="19.5" customHeight="1">
      <c r="A1487" s="171" t="s">
        <v>3243</v>
      </c>
      <c r="B1487" s="175">
        <v>46100</v>
      </c>
      <c r="C1487" s="171" t="s">
        <v>2119</v>
      </c>
      <c r="D1487" s="171" t="s">
        <v>135</v>
      </c>
      <c r="E1487" s="171" t="s">
        <v>41</v>
      </c>
      <c r="F1487" s="171" t="s">
        <v>138</v>
      </c>
      <c r="G1487" s="171" t="s">
        <v>112</v>
      </c>
      <c r="H1487" s="176">
        <v>1</v>
      </c>
      <c r="I1487" s="177">
        <v>0</v>
      </c>
      <c r="J1487" s="175">
        <v>46099</v>
      </c>
      <c r="K1487" s="171" t="s">
        <v>125</v>
      </c>
      <c r="L1487" s="171" t="s">
        <v>125</v>
      </c>
      <c r="M1487" s="178">
        <v>0</v>
      </c>
      <c r="N1487" s="176"/>
      <c r="O1487" s="176"/>
      <c r="P1487" s="179">
        <v>-24.4</v>
      </c>
    </row>
    <row r="1488" spans="1:16" ht="19.5" hidden="1" customHeight="1">
      <c r="A1488" s="171" t="s">
        <v>3247</v>
      </c>
      <c r="B1488" s="175">
        <v>46100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2750</v>
      </c>
      <c r="J1488" s="175">
        <v>46096</v>
      </c>
      <c r="K1488" s="171" t="s">
        <v>113</v>
      </c>
      <c r="L1488" s="171" t="s">
        <v>114</v>
      </c>
      <c r="M1488" s="178">
        <v>0.43</v>
      </c>
      <c r="N1488" s="176"/>
      <c r="O1488" s="176">
        <v>39</v>
      </c>
      <c r="P1488" s="179">
        <v>-135.22</v>
      </c>
    </row>
    <row r="1489" spans="1:16" ht="19.5" hidden="1" customHeight="1">
      <c r="A1489" s="171" t="s">
        <v>3247</v>
      </c>
      <c r="B1489" s="175">
        <v>46100</v>
      </c>
      <c r="C1489" s="171" t="s">
        <v>127</v>
      </c>
      <c r="D1489" s="171" t="s">
        <v>128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2750</v>
      </c>
      <c r="J1489" s="175">
        <v>46096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1159.05</v>
      </c>
    </row>
    <row r="1490" spans="1:16" ht="19.5" hidden="1" customHeight="1">
      <c r="A1490" s="171" t="s">
        <v>3247</v>
      </c>
      <c r="B1490" s="175">
        <v>46100</v>
      </c>
      <c r="C1490" s="171" t="s">
        <v>127</v>
      </c>
      <c r="D1490" s="171" t="s">
        <v>129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2750</v>
      </c>
      <c r="J1490" s="175">
        <v>46096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3247</v>
      </c>
      <c r="B1491" s="175">
        <v>46100</v>
      </c>
      <c r="C1491" s="171" t="s">
        <v>127</v>
      </c>
      <c r="D1491" s="171" t="s">
        <v>130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2750</v>
      </c>
      <c r="J1491" s="175">
        <v>46096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1590.95</v>
      </c>
    </row>
    <row r="1492" spans="1:16" ht="19.5" hidden="1" customHeight="1">
      <c r="A1492" s="171" t="s">
        <v>3247</v>
      </c>
      <c r="B1492" s="175">
        <v>46100</v>
      </c>
      <c r="C1492" s="171" t="s">
        <v>131</v>
      </c>
      <c r="D1492" s="171" t="s">
        <v>132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2750</v>
      </c>
      <c r="J1492" s="175">
        <v>46096</v>
      </c>
      <c r="K1492" s="171" t="s">
        <v>113</v>
      </c>
      <c r="L1492" s="171" t="s">
        <v>114</v>
      </c>
      <c r="M1492" s="178">
        <v>0.43</v>
      </c>
      <c r="N1492" s="176"/>
      <c r="O1492" s="176"/>
      <c r="P1492" s="179">
        <v>-1182.5</v>
      </c>
    </row>
    <row r="1493" spans="1:16" ht="19.5" customHeight="1">
      <c r="A1493" s="171" t="s">
        <v>3247</v>
      </c>
      <c r="B1493" s="175">
        <v>46100</v>
      </c>
      <c r="C1493" s="171" t="s">
        <v>2119</v>
      </c>
      <c r="D1493" s="171" t="s">
        <v>116</v>
      </c>
      <c r="E1493" s="171" t="s">
        <v>38</v>
      </c>
      <c r="F1493" s="171" t="s">
        <v>111</v>
      </c>
      <c r="G1493" s="171" t="s">
        <v>112</v>
      </c>
      <c r="H1493" s="176">
        <v>1</v>
      </c>
      <c r="I1493" s="177">
        <v>2750</v>
      </c>
      <c r="J1493" s="175">
        <v>46096</v>
      </c>
      <c r="K1493" s="171" t="s">
        <v>113</v>
      </c>
      <c r="L1493" s="171" t="s">
        <v>114</v>
      </c>
      <c r="M1493" s="178">
        <v>0.43</v>
      </c>
      <c r="N1493" s="176"/>
      <c r="O1493" s="176"/>
      <c r="P1493" s="179">
        <v>-7.19</v>
      </c>
    </row>
    <row r="1494" spans="1:16" ht="19.5" customHeight="1">
      <c r="A1494" s="171" t="s">
        <v>3246</v>
      </c>
      <c r="B1494" s="175">
        <v>46100</v>
      </c>
      <c r="C1494" s="171" t="s">
        <v>2119</v>
      </c>
      <c r="D1494" s="171" t="s">
        <v>135</v>
      </c>
      <c r="E1494" s="171" t="s">
        <v>38</v>
      </c>
      <c r="F1494" s="171" t="s">
        <v>111</v>
      </c>
      <c r="G1494" s="171" t="s">
        <v>112</v>
      </c>
      <c r="H1494" s="176">
        <v>1</v>
      </c>
      <c r="I1494" s="177">
        <v>0</v>
      </c>
      <c r="J1494" s="175">
        <v>46097</v>
      </c>
      <c r="K1494" s="171" t="s">
        <v>125</v>
      </c>
      <c r="L1494" s="171" t="s">
        <v>125</v>
      </c>
      <c r="M1494" s="178">
        <v>0</v>
      </c>
      <c r="N1494" s="176"/>
      <c r="O1494" s="176"/>
      <c r="P1494" s="179">
        <v>-22.44</v>
      </c>
    </row>
    <row r="1495" spans="1:16" ht="19.5" hidden="1" customHeight="1">
      <c r="A1495" s="171" t="s">
        <v>3248</v>
      </c>
      <c r="B1495" s="175">
        <v>46100</v>
      </c>
      <c r="C1495" s="171" t="s">
        <v>110</v>
      </c>
      <c r="D1495" s="171" t="s">
        <v>24</v>
      </c>
      <c r="E1495" s="171" t="s">
        <v>42</v>
      </c>
      <c r="F1495" s="171" t="s">
        <v>248</v>
      </c>
      <c r="G1495" s="171" t="s">
        <v>112</v>
      </c>
      <c r="H1495" s="176">
        <v>1</v>
      </c>
      <c r="I1495" s="177">
        <v>2650</v>
      </c>
      <c r="J1495" s="175">
        <v>46098</v>
      </c>
      <c r="K1495" s="171" t="s">
        <v>113</v>
      </c>
      <c r="L1495" s="171" t="s">
        <v>114</v>
      </c>
      <c r="M1495" s="178">
        <v>0.43</v>
      </c>
      <c r="N1495" s="176"/>
      <c r="O1495" s="176">
        <v>40</v>
      </c>
      <c r="P1495" s="179">
        <v>-138.19999999999999</v>
      </c>
    </row>
    <row r="1496" spans="1:16" ht="19.5" hidden="1" customHeight="1">
      <c r="A1496" s="171" t="s">
        <v>3248</v>
      </c>
      <c r="B1496" s="175">
        <v>46100</v>
      </c>
      <c r="C1496" s="171" t="s">
        <v>127</v>
      </c>
      <c r="D1496" s="171" t="s">
        <v>128</v>
      </c>
      <c r="E1496" s="171" t="s">
        <v>42</v>
      </c>
      <c r="F1496" s="171" t="s">
        <v>248</v>
      </c>
      <c r="G1496" s="171" t="s">
        <v>112</v>
      </c>
      <c r="H1496" s="176">
        <v>1</v>
      </c>
      <c r="I1496" s="177">
        <v>2650</v>
      </c>
      <c r="J1496" s="175">
        <v>46098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1360.8</v>
      </c>
    </row>
    <row r="1497" spans="1:16" ht="19.5" hidden="1" customHeight="1">
      <c r="A1497" s="171" t="s">
        <v>3248</v>
      </c>
      <c r="B1497" s="175">
        <v>46100</v>
      </c>
      <c r="C1497" s="171" t="s">
        <v>127</v>
      </c>
      <c r="D1497" s="171" t="s">
        <v>129</v>
      </c>
      <c r="E1497" s="171" t="s">
        <v>42</v>
      </c>
      <c r="F1497" s="171" t="s">
        <v>248</v>
      </c>
      <c r="G1497" s="171" t="s">
        <v>112</v>
      </c>
      <c r="H1497" s="176">
        <v>1</v>
      </c>
      <c r="I1497" s="177">
        <v>2650</v>
      </c>
      <c r="J1497" s="175">
        <v>46098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0</v>
      </c>
    </row>
    <row r="1498" spans="1:16" ht="19.5" hidden="1" customHeight="1">
      <c r="A1498" s="171" t="s">
        <v>3248</v>
      </c>
      <c r="B1498" s="175">
        <v>46100</v>
      </c>
      <c r="C1498" s="171" t="s">
        <v>127</v>
      </c>
      <c r="D1498" s="171" t="s">
        <v>130</v>
      </c>
      <c r="E1498" s="171" t="s">
        <v>42</v>
      </c>
      <c r="F1498" s="171" t="s">
        <v>248</v>
      </c>
      <c r="G1498" s="171" t="s">
        <v>112</v>
      </c>
      <c r="H1498" s="176">
        <v>1</v>
      </c>
      <c r="I1498" s="177">
        <v>2650</v>
      </c>
      <c r="J1498" s="175">
        <v>46098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1289.2</v>
      </c>
    </row>
    <row r="1499" spans="1:16" ht="19.5" hidden="1" customHeight="1">
      <c r="A1499" s="171" t="s">
        <v>3248</v>
      </c>
      <c r="B1499" s="175">
        <v>46100</v>
      </c>
      <c r="C1499" s="171" t="s">
        <v>131</v>
      </c>
      <c r="D1499" s="171" t="s">
        <v>132</v>
      </c>
      <c r="E1499" s="171" t="s">
        <v>42</v>
      </c>
      <c r="F1499" s="171" t="s">
        <v>248</v>
      </c>
      <c r="G1499" s="171" t="s">
        <v>112</v>
      </c>
      <c r="H1499" s="176">
        <v>1</v>
      </c>
      <c r="I1499" s="177">
        <v>2650</v>
      </c>
      <c r="J1499" s="175">
        <v>46098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-1139.5</v>
      </c>
    </row>
    <row r="1500" spans="1:16" ht="19.5" customHeight="1">
      <c r="A1500" s="171" t="s">
        <v>3248</v>
      </c>
      <c r="B1500" s="175">
        <v>46100</v>
      </c>
      <c r="C1500" s="171" t="s">
        <v>2119</v>
      </c>
      <c r="D1500" s="171" t="s">
        <v>116</v>
      </c>
      <c r="E1500" s="171" t="s">
        <v>42</v>
      </c>
      <c r="F1500" s="171" t="s">
        <v>248</v>
      </c>
      <c r="G1500" s="171" t="s">
        <v>112</v>
      </c>
      <c r="H1500" s="176">
        <v>1</v>
      </c>
      <c r="I1500" s="177">
        <v>2650</v>
      </c>
      <c r="J1500" s="175">
        <v>46098</v>
      </c>
      <c r="K1500" s="171" t="s">
        <v>113</v>
      </c>
      <c r="L1500" s="171" t="s">
        <v>114</v>
      </c>
      <c r="M1500" s="178">
        <v>0.43</v>
      </c>
      <c r="N1500" s="176"/>
      <c r="O1500" s="176"/>
      <c r="P1500" s="179">
        <v>-7.55</v>
      </c>
    </row>
    <row r="1501" spans="1:16" ht="19.5" hidden="1" customHeight="1">
      <c r="A1501" s="171" t="s">
        <v>3249</v>
      </c>
      <c r="B1501" s="175">
        <v>46100</v>
      </c>
      <c r="C1501" s="171" t="s">
        <v>110</v>
      </c>
      <c r="D1501" s="171" t="s">
        <v>24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2750</v>
      </c>
      <c r="J1501" s="175">
        <v>46099</v>
      </c>
      <c r="K1501" s="171" t="s">
        <v>113</v>
      </c>
      <c r="L1501" s="171" t="s">
        <v>114</v>
      </c>
      <c r="M1501" s="178">
        <v>0.43</v>
      </c>
      <c r="N1501" s="176"/>
      <c r="O1501" s="176">
        <v>40</v>
      </c>
      <c r="P1501" s="179">
        <v>-140.75</v>
      </c>
    </row>
    <row r="1502" spans="1:16" ht="19.5" hidden="1" customHeight="1">
      <c r="A1502" s="171" t="s">
        <v>3249</v>
      </c>
      <c r="B1502" s="175">
        <v>46100</v>
      </c>
      <c r="C1502" s="171" t="s">
        <v>127</v>
      </c>
      <c r="D1502" s="171" t="s">
        <v>128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2750</v>
      </c>
      <c r="J1502" s="175">
        <v>46099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1251</v>
      </c>
    </row>
    <row r="1503" spans="1:16" ht="19.5" hidden="1" customHeight="1">
      <c r="A1503" s="171" t="s">
        <v>3249</v>
      </c>
      <c r="B1503" s="175">
        <v>46100</v>
      </c>
      <c r="C1503" s="171" t="s">
        <v>127</v>
      </c>
      <c r="D1503" s="171" t="s">
        <v>129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2750</v>
      </c>
      <c r="J1503" s="175">
        <v>46099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12.51</v>
      </c>
    </row>
    <row r="1504" spans="1:16" ht="19.5" hidden="1" customHeight="1">
      <c r="A1504" s="171" t="s">
        <v>3249</v>
      </c>
      <c r="B1504" s="175">
        <v>46100</v>
      </c>
      <c r="C1504" s="171" t="s">
        <v>127</v>
      </c>
      <c r="D1504" s="171" t="s">
        <v>130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2750</v>
      </c>
      <c r="J1504" s="175">
        <v>46099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1486.49</v>
      </c>
    </row>
    <row r="1505" spans="1:16" ht="19.5" hidden="1" customHeight="1">
      <c r="A1505" s="171" t="s">
        <v>3249</v>
      </c>
      <c r="B1505" s="175">
        <v>46100</v>
      </c>
      <c r="C1505" s="171" t="s">
        <v>131</v>
      </c>
      <c r="D1505" s="171" t="s">
        <v>132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2750</v>
      </c>
      <c r="J1505" s="175">
        <v>46099</v>
      </c>
      <c r="K1505" s="171" t="s">
        <v>113</v>
      </c>
      <c r="L1505" s="171" t="s">
        <v>114</v>
      </c>
      <c r="M1505" s="178">
        <v>0.43</v>
      </c>
      <c r="N1505" s="176"/>
      <c r="O1505" s="176"/>
      <c r="P1505" s="179">
        <v>-1182.5</v>
      </c>
    </row>
    <row r="1506" spans="1:16" ht="19.5" customHeight="1">
      <c r="A1506" s="171" t="s">
        <v>3249</v>
      </c>
      <c r="B1506" s="175">
        <v>46100</v>
      </c>
      <c r="C1506" s="171" t="s">
        <v>2119</v>
      </c>
      <c r="D1506" s="171" t="s">
        <v>116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46099</v>
      </c>
      <c r="K1506" s="171" t="s">
        <v>113</v>
      </c>
      <c r="L1506" s="171" t="s">
        <v>114</v>
      </c>
      <c r="M1506" s="178">
        <v>0.43</v>
      </c>
      <c r="N1506" s="176"/>
      <c r="O1506" s="176"/>
      <c r="P1506" s="179">
        <v>-25</v>
      </c>
    </row>
    <row r="1507" spans="1:16" ht="19.5" hidden="1" customHeight="1">
      <c r="A1507" s="171" t="s">
        <v>3250</v>
      </c>
      <c r="B1507" s="175">
        <v>46100</v>
      </c>
      <c r="C1507" s="171" t="s">
        <v>110</v>
      </c>
      <c r="D1507" s="171" t="s">
        <v>24</v>
      </c>
      <c r="E1507" s="171" t="s">
        <v>43</v>
      </c>
      <c r="F1507" s="171" t="s">
        <v>481</v>
      </c>
      <c r="G1507" s="171" t="s">
        <v>214</v>
      </c>
      <c r="H1507" s="176">
        <v>1</v>
      </c>
      <c r="I1507" s="177">
        <v>2750</v>
      </c>
      <c r="J1507" s="175">
        <v>46098</v>
      </c>
      <c r="K1507" s="171" t="s">
        <v>113</v>
      </c>
      <c r="L1507" s="171" t="s">
        <v>114</v>
      </c>
      <c r="M1507" s="178">
        <v>0.43</v>
      </c>
      <c r="N1507" s="176"/>
      <c r="O1507" s="176">
        <v>40</v>
      </c>
      <c r="P1507" s="179">
        <v>-140.75</v>
      </c>
    </row>
    <row r="1508" spans="1:16" ht="19.5" hidden="1" customHeight="1">
      <c r="A1508" s="171" t="s">
        <v>3250</v>
      </c>
      <c r="B1508" s="175">
        <v>46100</v>
      </c>
      <c r="C1508" s="171" t="s">
        <v>127</v>
      </c>
      <c r="D1508" s="171" t="s">
        <v>128</v>
      </c>
      <c r="E1508" s="171" t="s">
        <v>43</v>
      </c>
      <c r="F1508" s="171" t="s">
        <v>481</v>
      </c>
      <c r="G1508" s="171" t="s">
        <v>214</v>
      </c>
      <c r="H1508" s="176">
        <v>1</v>
      </c>
      <c r="I1508" s="177">
        <v>2750</v>
      </c>
      <c r="J1508" s="175">
        <v>46098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1278.32</v>
      </c>
    </row>
    <row r="1509" spans="1:16" ht="19.5" hidden="1" customHeight="1">
      <c r="A1509" s="171" t="s">
        <v>3250</v>
      </c>
      <c r="B1509" s="175">
        <v>46100</v>
      </c>
      <c r="C1509" s="171" t="s">
        <v>127</v>
      </c>
      <c r="D1509" s="171" t="s">
        <v>129</v>
      </c>
      <c r="E1509" s="171" t="s">
        <v>43</v>
      </c>
      <c r="F1509" s="171" t="s">
        <v>481</v>
      </c>
      <c r="G1509" s="171" t="s">
        <v>214</v>
      </c>
      <c r="H1509" s="176">
        <v>1</v>
      </c>
      <c r="I1509" s="177">
        <v>2750</v>
      </c>
      <c r="J1509" s="175">
        <v>46098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12.78</v>
      </c>
    </row>
    <row r="1510" spans="1:16" ht="19.5" hidden="1" customHeight="1">
      <c r="A1510" s="171" t="s">
        <v>3250</v>
      </c>
      <c r="B1510" s="175">
        <v>46100</v>
      </c>
      <c r="C1510" s="171" t="s">
        <v>127</v>
      </c>
      <c r="D1510" s="171" t="s">
        <v>130</v>
      </c>
      <c r="E1510" s="171" t="s">
        <v>43</v>
      </c>
      <c r="F1510" s="171" t="s">
        <v>481</v>
      </c>
      <c r="G1510" s="171" t="s">
        <v>214</v>
      </c>
      <c r="H1510" s="176">
        <v>1</v>
      </c>
      <c r="I1510" s="177">
        <v>2750</v>
      </c>
      <c r="J1510" s="175">
        <v>46098</v>
      </c>
      <c r="K1510" s="171" t="s">
        <v>113</v>
      </c>
      <c r="L1510" s="171" t="s">
        <v>114</v>
      </c>
      <c r="M1510" s="178">
        <v>0</v>
      </c>
      <c r="N1510" s="176"/>
      <c r="O1510" s="176"/>
      <c r="P1510" s="179">
        <v>1458.9</v>
      </c>
    </row>
    <row r="1511" spans="1:16" ht="19.5" hidden="1" customHeight="1">
      <c r="A1511" s="171" t="s">
        <v>3250</v>
      </c>
      <c r="B1511" s="175">
        <v>46100</v>
      </c>
      <c r="C1511" s="171" t="s">
        <v>131</v>
      </c>
      <c r="D1511" s="171" t="s">
        <v>132</v>
      </c>
      <c r="E1511" s="171" t="s">
        <v>43</v>
      </c>
      <c r="F1511" s="171" t="s">
        <v>481</v>
      </c>
      <c r="G1511" s="171" t="s">
        <v>214</v>
      </c>
      <c r="H1511" s="176">
        <v>1</v>
      </c>
      <c r="I1511" s="177">
        <v>2750</v>
      </c>
      <c r="J1511" s="175">
        <v>46098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-1182.5</v>
      </c>
    </row>
    <row r="1512" spans="1:16" ht="19.5" customHeight="1">
      <c r="A1512" s="171" t="s">
        <v>3250</v>
      </c>
      <c r="B1512" s="175">
        <v>46100</v>
      </c>
      <c r="C1512" s="171" t="s">
        <v>2119</v>
      </c>
      <c r="D1512" s="171" t="s">
        <v>116</v>
      </c>
      <c r="E1512" s="171" t="s">
        <v>43</v>
      </c>
      <c r="F1512" s="171" t="s">
        <v>481</v>
      </c>
      <c r="G1512" s="171" t="s">
        <v>214</v>
      </c>
      <c r="H1512" s="176">
        <v>1</v>
      </c>
      <c r="I1512" s="177">
        <v>2750</v>
      </c>
      <c r="J1512" s="175">
        <v>46098</v>
      </c>
      <c r="K1512" s="171" t="s">
        <v>113</v>
      </c>
      <c r="L1512" s="171" t="s">
        <v>114</v>
      </c>
      <c r="M1512" s="178">
        <v>0.43</v>
      </c>
      <c r="N1512" s="176"/>
      <c r="O1512" s="176"/>
      <c r="P1512" s="179">
        <v>-6.49</v>
      </c>
    </row>
    <row r="1513" spans="1:16" ht="19.5" hidden="1" customHeight="1">
      <c r="A1513" s="171" t="s">
        <v>3251</v>
      </c>
      <c r="B1513" s="175">
        <v>46100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46097</v>
      </c>
      <c r="K1513" s="171" t="s">
        <v>113</v>
      </c>
      <c r="L1513" s="171" t="s">
        <v>114</v>
      </c>
      <c r="M1513" s="178">
        <v>0.43</v>
      </c>
      <c r="N1513" s="176"/>
      <c r="O1513" s="176">
        <v>39</v>
      </c>
      <c r="P1513" s="179">
        <v>-135.22</v>
      </c>
    </row>
    <row r="1514" spans="1:16" ht="19.5" hidden="1" customHeight="1">
      <c r="A1514" s="171" t="s">
        <v>3251</v>
      </c>
      <c r="B1514" s="175">
        <v>46100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46097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1221.9000000000001</v>
      </c>
    </row>
    <row r="1515" spans="1:16" ht="19.5" hidden="1" customHeight="1">
      <c r="A1515" s="171" t="s">
        <v>3251</v>
      </c>
      <c r="B1515" s="175">
        <v>46100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46097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12.22</v>
      </c>
    </row>
    <row r="1516" spans="1:16" ht="19.5" hidden="1" customHeight="1">
      <c r="A1516" s="171" t="s">
        <v>3251</v>
      </c>
      <c r="B1516" s="175">
        <v>46100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46097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1515.88</v>
      </c>
    </row>
    <row r="1517" spans="1:16" ht="19.5" hidden="1" customHeight="1">
      <c r="A1517" s="171" t="s">
        <v>3251</v>
      </c>
      <c r="B1517" s="175">
        <v>46100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46097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customHeight="1">
      <c r="A1518" s="171" t="s">
        <v>3251</v>
      </c>
      <c r="B1518" s="175">
        <v>46100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46097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-9.15</v>
      </c>
    </row>
    <row r="1519" spans="1:16" ht="19.5" hidden="1" customHeight="1">
      <c r="A1519" s="171" t="s">
        <v>3252</v>
      </c>
      <c r="B1519" s="175">
        <v>46100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46098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3252</v>
      </c>
      <c r="B1520" s="175">
        <v>46100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46098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1251.43</v>
      </c>
    </row>
    <row r="1521" spans="1:16" ht="19.5" hidden="1" customHeight="1">
      <c r="A1521" s="171" t="s">
        <v>3252</v>
      </c>
      <c r="B1521" s="175">
        <v>46100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46098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12.51</v>
      </c>
    </row>
    <row r="1522" spans="1:16" ht="19.5" hidden="1" customHeight="1">
      <c r="A1522" s="171" t="s">
        <v>3252</v>
      </c>
      <c r="B1522" s="175">
        <v>46100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46098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1486.06</v>
      </c>
    </row>
    <row r="1523" spans="1:16" ht="19.5" hidden="1" customHeight="1">
      <c r="A1523" s="171" t="s">
        <v>3252</v>
      </c>
      <c r="B1523" s="175">
        <v>46100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46098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customHeight="1">
      <c r="A1524" s="171" t="s">
        <v>3252</v>
      </c>
      <c r="B1524" s="175">
        <v>46100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46098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-5.04</v>
      </c>
    </row>
    <row r="1525" spans="1:16" ht="19.5" hidden="1" customHeight="1">
      <c r="A1525" s="171" t="s">
        <v>3253</v>
      </c>
      <c r="B1525" s="175">
        <v>46100</v>
      </c>
      <c r="C1525" s="171" t="s">
        <v>1315</v>
      </c>
      <c r="D1525" s="171" t="s">
        <v>508</v>
      </c>
      <c r="E1525" s="171" t="s">
        <v>39</v>
      </c>
      <c r="F1525" s="171" t="s">
        <v>141</v>
      </c>
      <c r="G1525" s="171" t="s">
        <v>112</v>
      </c>
      <c r="H1525" s="176">
        <v>1</v>
      </c>
      <c r="I1525" s="177">
        <v>0</v>
      </c>
      <c r="J1525" s="175">
        <v>46097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-5</v>
      </c>
    </row>
    <row r="1526" spans="1:16" ht="19.5" customHeight="1">
      <c r="A1526" s="171" t="s">
        <v>3253</v>
      </c>
      <c r="B1526" s="175">
        <v>46100</v>
      </c>
      <c r="C1526" s="171" t="s">
        <v>2119</v>
      </c>
      <c r="D1526" s="171" t="s">
        <v>510</v>
      </c>
      <c r="E1526" s="171" t="s">
        <v>39</v>
      </c>
      <c r="F1526" s="171" t="s">
        <v>141</v>
      </c>
      <c r="G1526" s="171" t="s">
        <v>112</v>
      </c>
      <c r="H1526" s="176">
        <v>1</v>
      </c>
      <c r="I1526" s="177">
        <v>0</v>
      </c>
      <c r="J1526" s="175">
        <v>46097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-10</v>
      </c>
    </row>
    <row r="1527" spans="1:16" ht="19.5" hidden="1" customHeight="1">
      <c r="A1527" s="171" t="s">
        <v>3254</v>
      </c>
      <c r="B1527" s="175">
        <v>46100</v>
      </c>
      <c r="C1527" s="171" t="s">
        <v>1315</v>
      </c>
      <c r="D1527" s="171" t="s">
        <v>508</v>
      </c>
      <c r="E1527" s="171" t="s">
        <v>61</v>
      </c>
      <c r="F1527" s="171" t="s">
        <v>776</v>
      </c>
      <c r="G1527" s="171" t="s">
        <v>177</v>
      </c>
      <c r="H1527" s="176">
        <v>1</v>
      </c>
      <c r="I1527" s="177">
        <v>0</v>
      </c>
      <c r="J1527" s="175">
        <v>46090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-5</v>
      </c>
    </row>
    <row r="1528" spans="1:16" ht="19.5" hidden="1" customHeight="1">
      <c r="A1528" s="171" t="s">
        <v>3254</v>
      </c>
      <c r="B1528" s="175">
        <v>46100</v>
      </c>
      <c r="C1528" s="171" t="s">
        <v>2119</v>
      </c>
      <c r="D1528" s="171" t="s">
        <v>510</v>
      </c>
      <c r="E1528" s="171" t="s">
        <v>61</v>
      </c>
      <c r="F1528" s="171" t="s">
        <v>776</v>
      </c>
      <c r="G1528" s="171" t="s">
        <v>177</v>
      </c>
      <c r="H1528" s="176">
        <v>1</v>
      </c>
      <c r="I1528" s="177">
        <v>0</v>
      </c>
      <c r="J1528" s="175">
        <v>46090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-10</v>
      </c>
    </row>
    <row r="1529" spans="1:16" ht="19.5" customHeight="1">
      <c r="A1529" s="171" t="s">
        <v>3252</v>
      </c>
      <c r="B1529" s="175">
        <v>46100</v>
      </c>
      <c r="C1529" s="171" t="s">
        <v>2119</v>
      </c>
      <c r="D1529" s="171" t="s">
        <v>135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46098</v>
      </c>
      <c r="K1529" s="171" t="s">
        <v>125</v>
      </c>
      <c r="L1529" s="171" t="s">
        <v>125</v>
      </c>
      <c r="M1529" s="178">
        <v>0</v>
      </c>
      <c r="N1529" s="176"/>
      <c r="O1529" s="176"/>
      <c r="P1529" s="179">
        <v>-23.78</v>
      </c>
    </row>
    <row r="1530" spans="1:16" ht="19.5" hidden="1" customHeight="1">
      <c r="A1530" s="171" t="s">
        <v>3255</v>
      </c>
      <c r="B1530" s="175">
        <v>46100</v>
      </c>
      <c r="C1530" s="171" t="s">
        <v>110</v>
      </c>
      <c r="D1530" s="171" t="s">
        <v>24</v>
      </c>
      <c r="E1530" s="171" t="s">
        <v>45</v>
      </c>
      <c r="F1530" s="171" t="s">
        <v>162</v>
      </c>
      <c r="G1530" s="171" t="s">
        <v>163</v>
      </c>
      <c r="H1530" s="176">
        <v>1</v>
      </c>
      <c r="I1530" s="177">
        <v>2750</v>
      </c>
      <c r="J1530" s="175">
        <v>46096</v>
      </c>
      <c r="K1530" s="171" t="s">
        <v>113</v>
      </c>
      <c r="L1530" s="171" t="s">
        <v>114</v>
      </c>
      <c r="M1530" s="178">
        <v>0.43</v>
      </c>
      <c r="N1530" s="176"/>
      <c r="O1530" s="176">
        <v>39</v>
      </c>
      <c r="P1530" s="179">
        <v>-135.22</v>
      </c>
    </row>
    <row r="1531" spans="1:16" ht="19.5" hidden="1" customHeight="1">
      <c r="A1531" s="171" t="s">
        <v>3255</v>
      </c>
      <c r="B1531" s="175">
        <v>46100</v>
      </c>
      <c r="C1531" s="171" t="s">
        <v>127</v>
      </c>
      <c r="D1531" s="171" t="s">
        <v>128</v>
      </c>
      <c r="E1531" s="171" t="s">
        <v>45</v>
      </c>
      <c r="F1531" s="171" t="s">
        <v>162</v>
      </c>
      <c r="G1531" s="171" t="s">
        <v>163</v>
      </c>
      <c r="H1531" s="176">
        <v>1</v>
      </c>
      <c r="I1531" s="177">
        <v>2750</v>
      </c>
      <c r="J1531" s="175">
        <v>46096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1313.69</v>
      </c>
    </row>
    <row r="1532" spans="1:16" ht="19.5" hidden="1" customHeight="1">
      <c r="A1532" s="171" t="s">
        <v>3255</v>
      </c>
      <c r="B1532" s="175">
        <v>46100</v>
      </c>
      <c r="C1532" s="171" t="s">
        <v>127</v>
      </c>
      <c r="D1532" s="171" t="s">
        <v>129</v>
      </c>
      <c r="E1532" s="171" t="s">
        <v>45</v>
      </c>
      <c r="F1532" s="171" t="s">
        <v>162</v>
      </c>
      <c r="G1532" s="171" t="s">
        <v>163</v>
      </c>
      <c r="H1532" s="176">
        <v>1</v>
      </c>
      <c r="I1532" s="177">
        <v>2750</v>
      </c>
      <c r="J1532" s="175">
        <v>46096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3255</v>
      </c>
      <c r="B1533" s="175">
        <v>46100</v>
      </c>
      <c r="C1533" s="171" t="s">
        <v>127</v>
      </c>
      <c r="D1533" s="171" t="s">
        <v>130</v>
      </c>
      <c r="E1533" s="171" t="s">
        <v>45</v>
      </c>
      <c r="F1533" s="171" t="s">
        <v>162</v>
      </c>
      <c r="G1533" s="171" t="s">
        <v>163</v>
      </c>
      <c r="H1533" s="176">
        <v>1</v>
      </c>
      <c r="I1533" s="177">
        <v>2750</v>
      </c>
      <c r="J1533" s="175">
        <v>46096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1436.31</v>
      </c>
    </row>
    <row r="1534" spans="1:16" ht="19.5" hidden="1" customHeight="1">
      <c r="A1534" s="171" t="s">
        <v>3255</v>
      </c>
      <c r="B1534" s="175">
        <v>46100</v>
      </c>
      <c r="C1534" s="171" t="s">
        <v>131</v>
      </c>
      <c r="D1534" s="171" t="s">
        <v>132</v>
      </c>
      <c r="E1534" s="171" t="s">
        <v>45</v>
      </c>
      <c r="F1534" s="171" t="s">
        <v>162</v>
      </c>
      <c r="G1534" s="171" t="s">
        <v>163</v>
      </c>
      <c r="H1534" s="176">
        <v>1</v>
      </c>
      <c r="I1534" s="177">
        <v>2750</v>
      </c>
      <c r="J1534" s="175">
        <v>46096</v>
      </c>
      <c r="K1534" s="171" t="s">
        <v>113</v>
      </c>
      <c r="L1534" s="171" t="s">
        <v>114</v>
      </c>
      <c r="M1534" s="178">
        <v>0.43</v>
      </c>
      <c r="N1534" s="176"/>
      <c r="O1534" s="176"/>
      <c r="P1534" s="179">
        <v>-1182.5</v>
      </c>
    </row>
    <row r="1535" spans="1:16" ht="19.5" customHeight="1">
      <c r="A1535" s="171" t="s">
        <v>3255</v>
      </c>
      <c r="B1535" s="175">
        <v>46100</v>
      </c>
      <c r="C1535" s="171" t="s">
        <v>2119</v>
      </c>
      <c r="D1535" s="171" t="s">
        <v>116</v>
      </c>
      <c r="E1535" s="171" t="s">
        <v>45</v>
      </c>
      <c r="F1535" s="171" t="s">
        <v>162</v>
      </c>
      <c r="G1535" s="171" t="s">
        <v>163</v>
      </c>
      <c r="H1535" s="176">
        <v>1</v>
      </c>
      <c r="I1535" s="177">
        <v>2750</v>
      </c>
      <c r="J1535" s="175">
        <v>46096</v>
      </c>
      <c r="K1535" s="171" t="s">
        <v>113</v>
      </c>
      <c r="L1535" s="171" t="s">
        <v>114</v>
      </c>
      <c r="M1535" s="178">
        <v>0.43</v>
      </c>
      <c r="N1535" s="176"/>
      <c r="O1535" s="176"/>
      <c r="P1535" s="179">
        <v>-9.17</v>
      </c>
    </row>
    <row r="1536" spans="1:16" ht="19.5" customHeight="1">
      <c r="A1536" s="171" t="s">
        <v>3255</v>
      </c>
      <c r="B1536" s="175">
        <v>46100</v>
      </c>
      <c r="C1536" s="171" t="s">
        <v>2119</v>
      </c>
      <c r="D1536" s="171" t="s">
        <v>135</v>
      </c>
      <c r="E1536" s="171" t="s">
        <v>45</v>
      </c>
      <c r="F1536" s="171" t="s">
        <v>162</v>
      </c>
      <c r="G1536" s="171" t="s">
        <v>163</v>
      </c>
      <c r="H1536" s="176">
        <v>1</v>
      </c>
      <c r="I1536" s="177">
        <v>0</v>
      </c>
      <c r="J1536" s="175">
        <v>46096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-12.22</v>
      </c>
    </row>
    <row r="1537" spans="1:16" ht="19.5" hidden="1" customHeight="1">
      <c r="A1537" s="171" t="s">
        <v>3256</v>
      </c>
      <c r="B1537" s="175">
        <v>46100</v>
      </c>
      <c r="C1537" s="171" t="s">
        <v>110</v>
      </c>
      <c r="D1537" s="171" t="s">
        <v>24</v>
      </c>
      <c r="E1537" s="171" t="s">
        <v>45</v>
      </c>
      <c r="F1537" s="171" t="s">
        <v>162</v>
      </c>
      <c r="G1537" s="171" t="s">
        <v>163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>
        <v>42</v>
      </c>
      <c r="P1537" s="179">
        <v>-151.81</v>
      </c>
    </row>
    <row r="1538" spans="1:16" ht="19.5" hidden="1" customHeight="1">
      <c r="A1538" s="171" t="s">
        <v>3256</v>
      </c>
      <c r="B1538" s="175">
        <v>46100</v>
      </c>
      <c r="C1538" s="171" t="s">
        <v>127</v>
      </c>
      <c r="D1538" s="171" t="s">
        <v>128</v>
      </c>
      <c r="E1538" s="171" t="s">
        <v>45</v>
      </c>
      <c r="F1538" s="171" t="s">
        <v>162</v>
      </c>
      <c r="G1538" s="171" t="s">
        <v>163</v>
      </c>
      <c r="H1538" s="176">
        <v>1</v>
      </c>
      <c r="I1538" s="177">
        <v>2750</v>
      </c>
      <c r="J1538" s="175">
        <v>46092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953.55</v>
      </c>
    </row>
    <row r="1539" spans="1:16" ht="19.5" hidden="1" customHeight="1">
      <c r="A1539" s="171" t="s">
        <v>3256</v>
      </c>
      <c r="B1539" s="175">
        <v>46100</v>
      </c>
      <c r="C1539" s="171" t="s">
        <v>127</v>
      </c>
      <c r="D1539" s="171" t="s">
        <v>129</v>
      </c>
      <c r="E1539" s="171" t="s">
        <v>45</v>
      </c>
      <c r="F1539" s="171" t="s">
        <v>162</v>
      </c>
      <c r="G1539" s="171" t="s">
        <v>163</v>
      </c>
      <c r="H1539" s="176">
        <v>1</v>
      </c>
      <c r="I1539" s="177">
        <v>2750</v>
      </c>
      <c r="J1539" s="175">
        <v>46092</v>
      </c>
      <c r="K1539" s="171" t="s">
        <v>113</v>
      </c>
      <c r="L1539" s="171" t="s">
        <v>114</v>
      </c>
      <c r="M1539" s="178">
        <v>0</v>
      </c>
      <c r="N1539" s="176"/>
      <c r="O1539" s="176"/>
      <c r="P1539" s="179">
        <v>9.5399999999999991</v>
      </c>
    </row>
    <row r="1540" spans="1:16" ht="19.5" hidden="1" customHeight="1">
      <c r="A1540" s="171" t="s">
        <v>3256</v>
      </c>
      <c r="B1540" s="175">
        <v>46100</v>
      </c>
      <c r="C1540" s="171" t="s">
        <v>127</v>
      </c>
      <c r="D1540" s="171" t="s">
        <v>130</v>
      </c>
      <c r="E1540" s="171" t="s">
        <v>45</v>
      </c>
      <c r="F1540" s="171" t="s">
        <v>162</v>
      </c>
      <c r="G1540" s="171" t="s">
        <v>163</v>
      </c>
      <c r="H1540" s="176">
        <v>1</v>
      </c>
      <c r="I1540" s="177">
        <v>2750</v>
      </c>
      <c r="J1540" s="175">
        <v>46092</v>
      </c>
      <c r="K1540" s="171" t="s">
        <v>113</v>
      </c>
      <c r="L1540" s="171" t="s">
        <v>114</v>
      </c>
      <c r="M1540" s="178">
        <v>0</v>
      </c>
      <c r="N1540" s="176"/>
      <c r="O1540" s="176"/>
      <c r="P1540" s="179">
        <v>1786.91</v>
      </c>
    </row>
    <row r="1541" spans="1:16" ht="19.5" hidden="1" customHeight="1">
      <c r="A1541" s="171" t="s">
        <v>3256</v>
      </c>
      <c r="B1541" s="175">
        <v>46100</v>
      </c>
      <c r="C1541" s="171" t="s">
        <v>131</v>
      </c>
      <c r="D1541" s="171" t="s">
        <v>132</v>
      </c>
      <c r="E1541" s="171" t="s">
        <v>45</v>
      </c>
      <c r="F1541" s="171" t="s">
        <v>162</v>
      </c>
      <c r="G1541" s="171" t="s">
        <v>163</v>
      </c>
      <c r="H1541" s="176">
        <v>1</v>
      </c>
      <c r="I1541" s="177">
        <v>2750</v>
      </c>
      <c r="J1541" s="175">
        <v>46092</v>
      </c>
      <c r="K1541" s="171" t="s">
        <v>113</v>
      </c>
      <c r="L1541" s="171" t="s">
        <v>114</v>
      </c>
      <c r="M1541" s="178">
        <v>0.43</v>
      </c>
      <c r="N1541" s="176"/>
      <c r="O1541" s="176"/>
      <c r="P1541" s="179">
        <v>-1182.5</v>
      </c>
    </row>
    <row r="1542" spans="1:16" ht="19.5" customHeight="1">
      <c r="A1542" s="171" t="s">
        <v>3256</v>
      </c>
      <c r="B1542" s="175">
        <v>46100</v>
      </c>
      <c r="C1542" s="171" t="s">
        <v>2119</v>
      </c>
      <c r="D1542" s="171" t="s">
        <v>116</v>
      </c>
      <c r="E1542" s="171" t="s">
        <v>45</v>
      </c>
      <c r="F1542" s="171" t="s">
        <v>162</v>
      </c>
      <c r="G1542" s="171" t="s">
        <v>163</v>
      </c>
      <c r="H1542" s="176">
        <v>1</v>
      </c>
      <c r="I1542" s="177">
        <v>2750</v>
      </c>
      <c r="J1542" s="175">
        <v>46092</v>
      </c>
      <c r="K1542" s="171" t="s">
        <v>113</v>
      </c>
      <c r="L1542" s="171" t="s">
        <v>114</v>
      </c>
      <c r="M1542" s="178">
        <v>0.43</v>
      </c>
      <c r="N1542" s="176"/>
      <c r="O1542" s="176"/>
      <c r="P1542" s="179">
        <v>-13.5</v>
      </c>
    </row>
    <row r="1543" spans="1:16" ht="19.5" hidden="1" customHeight="1">
      <c r="A1543" s="171" t="s">
        <v>3257</v>
      </c>
      <c r="B1543" s="175">
        <v>46100</v>
      </c>
      <c r="C1543" s="171" t="s">
        <v>110</v>
      </c>
      <c r="D1543" s="171" t="s">
        <v>24</v>
      </c>
      <c r="E1543" s="171" t="s">
        <v>46</v>
      </c>
      <c r="F1543" s="171" t="s">
        <v>680</v>
      </c>
      <c r="G1543" s="171" t="s">
        <v>112</v>
      </c>
      <c r="H1543" s="176">
        <v>1</v>
      </c>
      <c r="I1543" s="177">
        <v>0</v>
      </c>
      <c r="J1543" s="175">
        <v>46092</v>
      </c>
      <c r="K1543" s="171" t="s">
        <v>113</v>
      </c>
      <c r="L1543" s="171" t="s">
        <v>114</v>
      </c>
      <c r="M1543" s="178">
        <v>0</v>
      </c>
      <c r="N1543" s="176"/>
      <c r="O1543" s="176">
        <v>42</v>
      </c>
      <c r="P1543" s="179">
        <v>-46.77</v>
      </c>
    </row>
    <row r="1544" spans="1:16" ht="19.5" hidden="1" customHeight="1">
      <c r="A1544" s="171" t="s">
        <v>3258</v>
      </c>
      <c r="B1544" s="175">
        <v>46100</v>
      </c>
      <c r="C1544" s="171" t="s">
        <v>110</v>
      </c>
      <c r="D1544" s="171" t="s">
        <v>24</v>
      </c>
      <c r="E1544" s="171" t="s">
        <v>38</v>
      </c>
      <c r="F1544" s="171" t="s">
        <v>111</v>
      </c>
      <c r="G1544" s="171" t="s">
        <v>112</v>
      </c>
      <c r="H1544" s="176">
        <v>1</v>
      </c>
      <c r="I1544" s="177">
        <v>2750</v>
      </c>
      <c r="J1544" s="175">
        <v>46097</v>
      </c>
      <c r="K1544" s="171" t="s">
        <v>113</v>
      </c>
      <c r="L1544" s="171" t="s">
        <v>114</v>
      </c>
      <c r="M1544" s="178">
        <v>0.43</v>
      </c>
      <c r="N1544" s="176"/>
      <c r="O1544" s="176">
        <v>39</v>
      </c>
      <c r="P1544" s="179">
        <v>-135.22</v>
      </c>
    </row>
    <row r="1545" spans="1:16" ht="19.5" hidden="1" customHeight="1">
      <c r="A1545" s="171" t="s">
        <v>3258</v>
      </c>
      <c r="B1545" s="175">
        <v>46100</v>
      </c>
      <c r="C1545" s="171" t="s">
        <v>127</v>
      </c>
      <c r="D1545" s="171" t="s">
        <v>128</v>
      </c>
      <c r="E1545" s="171" t="s">
        <v>38</v>
      </c>
      <c r="F1545" s="171" t="s">
        <v>111</v>
      </c>
      <c r="G1545" s="171" t="s">
        <v>112</v>
      </c>
      <c r="H1545" s="176">
        <v>1</v>
      </c>
      <c r="I1545" s="177">
        <v>2750</v>
      </c>
      <c r="J1545" s="175">
        <v>46097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1213.21</v>
      </c>
    </row>
    <row r="1546" spans="1:16" ht="19.5" hidden="1" customHeight="1">
      <c r="A1546" s="171" t="s">
        <v>3258</v>
      </c>
      <c r="B1546" s="175">
        <v>46100</v>
      </c>
      <c r="C1546" s="171" t="s">
        <v>127</v>
      </c>
      <c r="D1546" s="171" t="s">
        <v>129</v>
      </c>
      <c r="E1546" s="171" t="s">
        <v>38</v>
      </c>
      <c r="F1546" s="171" t="s">
        <v>111</v>
      </c>
      <c r="G1546" s="171" t="s">
        <v>112</v>
      </c>
      <c r="H1546" s="176">
        <v>1</v>
      </c>
      <c r="I1546" s="177">
        <v>2750</v>
      </c>
      <c r="J1546" s="175">
        <v>46097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0</v>
      </c>
    </row>
    <row r="1547" spans="1:16" ht="19.5" hidden="1" customHeight="1">
      <c r="A1547" s="171" t="s">
        <v>3258</v>
      </c>
      <c r="B1547" s="175">
        <v>46100</v>
      </c>
      <c r="C1547" s="171" t="s">
        <v>127</v>
      </c>
      <c r="D1547" s="171" t="s">
        <v>130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2750</v>
      </c>
      <c r="J1547" s="175">
        <v>46097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1536.79</v>
      </c>
    </row>
    <row r="1548" spans="1:16" ht="19.5" hidden="1" customHeight="1">
      <c r="A1548" s="171" t="s">
        <v>3258</v>
      </c>
      <c r="B1548" s="175">
        <v>46100</v>
      </c>
      <c r="C1548" s="171" t="s">
        <v>131</v>
      </c>
      <c r="D1548" s="171" t="s">
        <v>132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2750</v>
      </c>
      <c r="J1548" s="175">
        <v>46097</v>
      </c>
      <c r="K1548" s="171" t="s">
        <v>113</v>
      </c>
      <c r="L1548" s="171" t="s">
        <v>114</v>
      </c>
      <c r="M1548" s="178">
        <v>0.43</v>
      </c>
      <c r="N1548" s="176"/>
      <c r="O1548" s="176"/>
      <c r="P1548" s="179">
        <v>-1182.5</v>
      </c>
    </row>
    <row r="1549" spans="1:16" ht="19.5" customHeight="1">
      <c r="A1549" s="171" t="s">
        <v>3258</v>
      </c>
      <c r="B1549" s="175">
        <v>46100</v>
      </c>
      <c r="C1549" s="171" t="s">
        <v>2119</v>
      </c>
      <c r="D1549" s="171" t="s">
        <v>116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2750</v>
      </c>
      <c r="J1549" s="175">
        <v>46097</v>
      </c>
      <c r="K1549" s="171" t="s">
        <v>113</v>
      </c>
      <c r="L1549" s="171" t="s">
        <v>114</v>
      </c>
      <c r="M1549" s="178">
        <v>0.43</v>
      </c>
      <c r="N1549" s="176"/>
      <c r="O1549" s="176"/>
      <c r="P1549" s="179">
        <v>-7.77</v>
      </c>
    </row>
    <row r="1550" spans="1:16" ht="19.5" hidden="1" customHeight="1">
      <c r="A1550" s="171" t="s">
        <v>3259</v>
      </c>
      <c r="B1550" s="175">
        <v>46100</v>
      </c>
      <c r="C1550" s="171" t="s">
        <v>110</v>
      </c>
      <c r="D1550" s="171" t="s">
        <v>24</v>
      </c>
      <c r="E1550" s="171" t="s">
        <v>78</v>
      </c>
      <c r="F1550" s="171" t="s">
        <v>176</v>
      </c>
      <c r="G1550" s="171" t="s">
        <v>177</v>
      </c>
      <c r="H1550" s="176">
        <v>1</v>
      </c>
      <c r="I1550" s="177">
        <v>0</v>
      </c>
      <c r="J1550" s="175">
        <v>46098</v>
      </c>
      <c r="K1550" s="171" t="s">
        <v>113</v>
      </c>
      <c r="L1550" s="171" t="s">
        <v>114</v>
      </c>
      <c r="M1550" s="178">
        <v>0</v>
      </c>
      <c r="N1550" s="176"/>
      <c r="O1550" s="176">
        <v>40</v>
      </c>
      <c r="P1550" s="179">
        <v>-56.94</v>
      </c>
    </row>
    <row r="1551" spans="1:16" ht="19.5" hidden="1" customHeight="1">
      <c r="A1551" s="171" t="s">
        <v>3259</v>
      </c>
      <c r="B1551" s="175">
        <v>46100</v>
      </c>
      <c r="C1551" s="171" t="s">
        <v>2119</v>
      </c>
      <c r="D1551" s="171" t="s">
        <v>116</v>
      </c>
      <c r="E1551" s="171" t="s">
        <v>78</v>
      </c>
      <c r="F1551" s="171" t="s">
        <v>176</v>
      </c>
      <c r="G1551" s="171" t="s">
        <v>177</v>
      </c>
      <c r="H1551" s="176">
        <v>1</v>
      </c>
      <c r="I1551" s="177">
        <v>0</v>
      </c>
      <c r="J1551" s="175">
        <v>46098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-6.38</v>
      </c>
    </row>
    <row r="1552" spans="1:16" ht="19.5" hidden="1" customHeight="1">
      <c r="A1552" s="171" t="s">
        <v>3259</v>
      </c>
      <c r="B1552" s="175">
        <v>46100</v>
      </c>
      <c r="C1552" s="171" t="s">
        <v>110</v>
      </c>
      <c r="D1552" s="171" t="s">
        <v>117</v>
      </c>
      <c r="E1552" s="171" t="s">
        <v>78</v>
      </c>
      <c r="F1552" s="171" t="s">
        <v>176</v>
      </c>
      <c r="G1552" s="171" t="s">
        <v>177</v>
      </c>
      <c r="H1552" s="176">
        <v>1</v>
      </c>
      <c r="I1552" s="177">
        <v>0</v>
      </c>
      <c r="J1552" s="175">
        <v>46098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3259</v>
      </c>
      <c r="B1553" s="175">
        <v>46100</v>
      </c>
      <c r="C1553" s="171" t="s">
        <v>110</v>
      </c>
      <c r="D1553" s="171" t="s">
        <v>118</v>
      </c>
      <c r="E1553" s="171" t="s">
        <v>78</v>
      </c>
      <c r="F1553" s="171" t="s">
        <v>176</v>
      </c>
      <c r="G1553" s="171" t="s">
        <v>177</v>
      </c>
      <c r="H1553" s="176">
        <v>1</v>
      </c>
      <c r="I1553" s="177">
        <v>0</v>
      </c>
      <c r="J1553" s="175">
        <v>46098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hidden="1" customHeight="1">
      <c r="A1554" s="171" t="s">
        <v>3259</v>
      </c>
      <c r="B1554" s="175">
        <v>46100</v>
      </c>
      <c r="C1554" s="171" t="s">
        <v>2119</v>
      </c>
      <c r="D1554" s="171" t="s">
        <v>119</v>
      </c>
      <c r="E1554" s="171" t="s">
        <v>78</v>
      </c>
      <c r="F1554" s="171" t="s">
        <v>176</v>
      </c>
      <c r="G1554" s="171" t="s">
        <v>177</v>
      </c>
      <c r="H1554" s="176">
        <v>1</v>
      </c>
      <c r="I1554" s="177">
        <v>0</v>
      </c>
      <c r="J1554" s="175">
        <v>46098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3257</v>
      </c>
      <c r="B1555" s="175">
        <v>46100</v>
      </c>
      <c r="C1555" s="171" t="s">
        <v>110</v>
      </c>
      <c r="D1555" s="171" t="s">
        <v>117</v>
      </c>
      <c r="E1555" s="171" t="s">
        <v>46</v>
      </c>
      <c r="F1555" s="171" t="s">
        <v>680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0</v>
      </c>
    </row>
    <row r="1556" spans="1:16" ht="19.5" hidden="1" customHeight="1">
      <c r="A1556" s="171" t="s">
        <v>3257</v>
      </c>
      <c r="B1556" s="175">
        <v>46100</v>
      </c>
      <c r="C1556" s="171" t="s">
        <v>110</v>
      </c>
      <c r="D1556" s="171" t="s">
        <v>118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-46.77</v>
      </c>
    </row>
    <row r="1557" spans="1:16" ht="19.5" customHeight="1">
      <c r="A1557" s="171" t="s">
        <v>3257</v>
      </c>
      <c r="B1557" s="175">
        <v>46100</v>
      </c>
      <c r="C1557" s="171" t="s">
        <v>2119</v>
      </c>
      <c r="D1557" s="171" t="s">
        <v>119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-15</v>
      </c>
    </row>
    <row r="1558" spans="1:16" ht="19.5" customHeight="1">
      <c r="A1558" s="171" t="s">
        <v>3256</v>
      </c>
      <c r="B1558" s="175">
        <v>46100</v>
      </c>
      <c r="C1558" s="171" t="s">
        <v>2119</v>
      </c>
      <c r="D1558" s="171" t="s">
        <v>135</v>
      </c>
      <c r="E1558" s="171" t="s">
        <v>45</v>
      </c>
      <c r="F1558" s="171" t="s">
        <v>162</v>
      </c>
      <c r="G1558" s="171" t="s">
        <v>163</v>
      </c>
      <c r="H1558" s="176">
        <v>1</v>
      </c>
      <c r="I1558" s="177">
        <v>0</v>
      </c>
      <c r="J1558" s="175">
        <v>46092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-18.12</v>
      </c>
    </row>
    <row r="1559" spans="1:16" ht="19.5" hidden="1" customHeight="1">
      <c r="A1559" s="171" t="s">
        <v>3260</v>
      </c>
      <c r="B1559" s="175">
        <v>46100</v>
      </c>
      <c r="C1559" s="171" t="s">
        <v>1315</v>
      </c>
      <c r="D1559" s="171" t="s">
        <v>508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46097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-5</v>
      </c>
    </row>
    <row r="1560" spans="1:16" ht="19.5" customHeight="1">
      <c r="A1560" s="171" t="s">
        <v>3260</v>
      </c>
      <c r="B1560" s="175">
        <v>46100</v>
      </c>
      <c r="C1560" s="171" t="s">
        <v>2119</v>
      </c>
      <c r="D1560" s="171" t="s">
        <v>510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46097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-10</v>
      </c>
    </row>
    <row r="1561" spans="1:16" ht="19.5" hidden="1" customHeight="1">
      <c r="A1561" s="171" t="s">
        <v>3261</v>
      </c>
      <c r="B1561" s="175">
        <v>46100</v>
      </c>
      <c r="C1561" s="171" t="s">
        <v>110</v>
      </c>
      <c r="D1561" s="171" t="s">
        <v>24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46096</v>
      </c>
      <c r="K1561" s="171" t="s">
        <v>113</v>
      </c>
      <c r="L1561" s="171" t="s">
        <v>114</v>
      </c>
      <c r="M1561" s="178">
        <v>0</v>
      </c>
      <c r="N1561" s="176"/>
      <c r="O1561" s="176">
        <v>39</v>
      </c>
      <c r="P1561" s="179">
        <v>-56.94</v>
      </c>
    </row>
    <row r="1562" spans="1:16" ht="19.5" hidden="1" customHeight="1">
      <c r="A1562" s="171" t="s">
        <v>3261</v>
      </c>
      <c r="B1562" s="175">
        <v>46100</v>
      </c>
      <c r="C1562" s="171" t="s">
        <v>2119</v>
      </c>
      <c r="D1562" s="171" t="s">
        <v>116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46096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-6.24</v>
      </c>
    </row>
    <row r="1563" spans="1:16" ht="19.5" hidden="1" customHeight="1">
      <c r="A1563" s="171" t="s">
        <v>3261</v>
      </c>
      <c r="B1563" s="175">
        <v>46100</v>
      </c>
      <c r="C1563" s="171" t="s">
        <v>110</v>
      </c>
      <c r="D1563" s="171" t="s">
        <v>117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46096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3261</v>
      </c>
      <c r="B1564" s="175">
        <v>46100</v>
      </c>
      <c r="C1564" s="171" t="s">
        <v>110</v>
      </c>
      <c r="D1564" s="171" t="s">
        <v>118</v>
      </c>
      <c r="E1564" s="171" t="s">
        <v>71</v>
      </c>
      <c r="F1564" s="171" t="s">
        <v>185</v>
      </c>
      <c r="G1564" s="171" t="s">
        <v>177</v>
      </c>
      <c r="H1564" s="176">
        <v>1</v>
      </c>
      <c r="I1564" s="177">
        <v>0</v>
      </c>
      <c r="J1564" s="175">
        <v>46096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-56.94</v>
      </c>
    </row>
    <row r="1565" spans="1:16" ht="19.5" hidden="1" customHeight="1">
      <c r="A1565" s="171" t="s">
        <v>3261</v>
      </c>
      <c r="B1565" s="175">
        <v>46100</v>
      </c>
      <c r="C1565" s="171" t="s">
        <v>2119</v>
      </c>
      <c r="D1565" s="171" t="s">
        <v>119</v>
      </c>
      <c r="E1565" s="171" t="s">
        <v>71</v>
      </c>
      <c r="F1565" s="171" t="s">
        <v>185</v>
      </c>
      <c r="G1565" s="171" t="s">
        <v>177</v>
      </c>
      <c r="H1565" s="176">
        <v>1</v>
      </c>
      <c r="I1565" s="177">
        <v>0</v>
      </c>
      <c r="J1565" s="175">
        <v>46096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3262</v>
      </c>
      <c r="B1566" s="175">
        <v>46100</v>
      </c>
      <c r="C1566" s="171" t="s">
        <v>110</v>
      </c>
      <c r="D1566" s="171" t="s">
        <v>24</v>
      </c>
      <c r="E1566" s="171" t="s">
        <v>40</v>
      </c>
      <c r="F1566" s="171" t="s">
        <v>149</v>
      </c>
      <c r="G1566" s="171" t="s">
        <v>112</v>
      </c>
      <c r="H1566" s="176">
        <v>1</v>
      </c>
      <c r="I1566" s="177">
        <v>0</v>
      </c>
      <c r="J1566" s="175">
        <v>46094</v>
      </c>
      <c r="K1566" s="171" t="s">
        <v>113</v>
      </c>
      <c r="L1566" s="171" t="s">
        <v>114</v>
      </c>
      <c r="M1566" s="178">
        <v>0</v>
      </c>
      <c r="N1566" s="176"/>
      <c r="O1566" s="176">
        <v>40</v>
      </c>
      <c r="P1566" s="179">
        <v>-46.77</v>
      </c>
    </row>
    <row r="1567" spans="1:16" ht="19.5" customHeight="1">
      <c r="A1567" s="171" t="s">
        <v>3262</v>
      </c>
      <c r="B1567" s="175">
        <v>46100</v>
      </c>
      <c r="C1567" s="171" t="s">
        <v>2119</v>
      </c>
      <c r="D1567" s="171" t="s">
        <v>116</v>
      </c>
      <c r="E1567" s="171" t="s">
        <v>40</v>
      </c>
      <c r="F1567" s="171" t="s">
        <v>149</v>
      </c>
      <c r="G1567" s="171" t="s">
        <v>112</v>
      </c>
      <c r="H1567" s="176">
        <v>1</v>
      </c>
      <c r="I1567" s="177">
        <v>0</v>
      </c>
      <c r="J1567" s="175">
        <v>46094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-20.21</v>
      </c>
    </row>
    <row r="1568" spans="1:16" ht="19.5" hidden="1" customHeight="1">
      <c r="A1568" s="171" t="s">
        <v>3262</v>
      </c>
      <c r="B1568" s="175">
        <v>46100</v>
      </c>
      <c r="C1568" s="171" t="s">
        <v>110</v>
      </c>
      <c r="D1568" s="171" t="s">
        <v>117</v>
      </c>
      <c r="E1568" s="171" t="s">
        <v>40</v>
      </c>
      <c r="F1568" s="171" t="s">
        <v>149</v>
      </c>
      <c r="G1568" s="171" t="s">
        <v>112</v>
      </c>
      <c r="H1568" s="176">
        <v>1</v>
      </c>
      <c r="I1568" s="177">
        <v>0</v>
      </c>
      <c r="J1568" s="175">
        <v>46094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3262</v>
      </c>
      <c r="B1569" s="175">
        <v>46100</v>
      </c>
      <c r="C1569" s="171" t="s">
        <v>110</v>
      </c>
      <c r="D1569" s="171" t="s">
        <v>118</v>
      </c>
      <c r="E1569" s="171" t="s">
        <v>40</v>
      </c>
      <c r="F1569" s="171" t="s">
        <v>149</v>
      </c>
      <c r="G1569" s="171" t="s">
        <v>112</v>
      </c>
      <c r="H1569" s="176">
        <v>1</v>
      </c>
      <c r="I1569" s="177">
        <v>0</v>
      </c>
      <c r="J1569" s="175">
        <v>46094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-46.77</v>
      </c>
    </row>
    <row r="1570" spans="1:16" ht="19.5" customHeight="1">
      <c r="A1570" s="171" t="s">
        <v>3262</v>
      </c>
      <c r="B1570" s="175">
        <v>46100</v>
      </c>
      <c r="C1570" s="171" t="s">
        <v>2119</v>
      </c>
      <c r="D1570" s="171" t="s">
        <v>119</v>
      </c>
      <c r="E1570" s="171" t="s">
        <v>40</v>
      </c>
      <c r="F1570" s="171" t="s">
        <v>149</v>
      </c>
      <c r="G1570" s="171" t="s">
        <v>112</v>
      </c>
      <c r="H1570" s="176">
        <v>1</v>
      </c>
      <c r="I1570" s="177">
        <v>0</v>
      </c>
      <c r="J1570" s="175">
        <v>46094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2381</v>
      </c>
      <c r="B1571" s="175">
        <v>46100</v>
      </c>
      <c r="C1571" s="171" t="s">
        <v>151</v>
      </c>
      <c r="D1571" s="171" t="s">
        <v>152</v>
      </c>
      <c r="E1571" s="171" t="s">
        <v>125</v>
      </c>
      <c r="F1571" s="171" t="s">
        <v>125</v>
      </c>
      <c r="G1571" s="171" t="s">
        <v>125</v>
      </c>
      <c r="H1571" s="176">
        <v>0</v>
      </c>
      <c r="I1571" s="177">
        <v>0</v>
      </c>
      <c r="J1571" s="175">
        <v>46100</v>
      </c>
      <c r="K1571" s="171" t="s">
        <v>125</v>
      </c>
      <c r="L1571" s="171" t="s">
        <v>125</v>
      </c>
      <c r="M1571" s="178">
        <v>0</v>
      </c>
      <c r="N1571" s="176"/>
      <c r="O1571" s="176"/>
      <c r="P1571" s="179">
        <v>-740.26</v>
      </c>
    </row>
    <row r="1572" spans="1:16" ht="19.5" hidden="1" customHeight="1">
      <c r="A1572" s="171" t="s">
        <v>2004</v>
      </c>
      <c r="B1572" s="175">
        <v>46100</v>
      </c>
      <c r="C1572" s="171" t="s">
        <v>151</v>
      </c>
      <c r="D1572" s="171" t="s">
        <v>152</v>
      </c>
      <c r="E1572" s="171" t="s">
        <v>125</v>
      </c>
      <c r="F1572" s="171" t="s">
        <v>125</v>
      </c>
      <c r="G1572" s="171" t="s">
        <v>125</v>
      </c>
      <c r="H1572" s="176">
        <v>0</v>
      </c>
      <c r="I1572" s="177">
        <v>0</v>
      </c>
      <c r="J1572" s="175">
        <v>46100</v>
      </c>
      <c r="K1572" s="171" t="s">
        <v>125</v>
      </c>
      <c r="L1572" s="171" t="s">
        <v>125</v>
      </c>
      <c r="M1572" s="178">
        <v>0</v>
      </c>
      <c r="N1572" s="176"/>
      <c r="O1572" s="176"/>
      <c r="P1572" s="179">
        <v>-1228.3399999999999</v>
      </c>
    </row>
    <row r="1573" spans="1:16" ht="19.5" hidden="1" customHeight="1">
      <c r="A1573" s="171" t="s">
        <v>1547</v>
      </c>
      <c r="B1573" s="175">
        <v>46100</v>
      </c>
      <c r="C1573" s="171" t="s">
        <v>151</v>
      </c>
      <c r="D1573" s="171" t="s">
        <v>152</v>
      </c>
      <c r="E1573" s="171" t="s">
        <v>125</v>
      </c>
      <c r="F1573" s="171" t="s">
        <v>125</v>
      </c>
      <c r="G1573" s="171" t="s">
        <v>125</v>
      </c>
      <c r="H1573" s="176">
        <v>0</v>
      </c>
      <c r="I1573" s="177">
        <v>0</v>
      </c>
      <c r="J1573" s="175">
        <v>46100</v>
      </c>
      <c r="K1573" s="171" t="s">
        <v>125</v>
      </c>
      <c r="L1573" s="171" t="s">
        <v>125</v>
      </c>
      <c r="M1573" s="178">
        <v>0</v>
      </c>
      <c r="N1573" s="176"/>
      <c r="O1573" s="176"/>
      <c r="P1573" s="179">
        <v>-561.37</v>
      </c>
    </row>
    <row r="1574" spans="1:16" ht="19.5" hidden="1" customHeight="1">
      <c r="A1574" s="171" t="s">
        <v>150</v>
      </c>
      <c r="B1574" s="175">
        <v>46100</v>
      </c>
      <c r="C1574" s="171" t="s">
        <v>151</v>
      </c>
      <c r="D1574" s="171" t="s">
        <v>152</v>
      </c>
      <c r="E1574" s="171" t="s">
        <v>125</v>
      </c>
      <c r="F1574" s="171" t="s">
        <v>125</v>
      </c>
      <c r="G1574" s="171" t="s">
        <v>125</v>
      </c>
      <c r="H1574" s="176">
        <v>0</v>
      </c>
      <c r="I1574" s="177">
        <v>0</v>
      </c>
      <c r="J1574" s="175">
        <v>46100</v>
      </c>
      <c r="K1574" s="171" t="s">
        <v>125</v>
      </c>
      <c r="L1574" s="171" t="s">
        <v>125</v>
      </c>
      <c r="M1574" s="178">
        <v>0</v>
      </c>
      <c r="N1574" s="176"/>
      <c r="O1574" s="176"/>
      <c r="P1574" s="179">
        <v>-1258.1600000000001</v>
      </c>
    </row>
    <row r="1575" spans="1:16" ht="19.5" hidden="1" customHeight="1">
      <c r="A1575" s="171" t="s">
        <v>155</v>
      </c>
      <c r="B1575" s="175">
        <v>46100</v>
      </c>
      <c r="C1575" s="171" t="s">
        <v>151</v>
      </c>
      <c r="D1575" s="171" t="s">
        <v>156</v>
      </c>
      <c r="E1575" s="171" t="s">
        <v>125</v>
      </c>
      <c r="F1575" s="171" t="s">
        <v>125</v>
      </c>
      <c r="G1575" s="171" t="s">
        <v>125</v>
      </c>
      <c r="H1575" s="176">
        <v>0</v>
      </c>
      <c r="I1575" s="177">
        <v>0</v>
      </c>
      <c r="J1575" s="175">
        <v>46100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-11320</v>
      </c>
    </row>
    <row r="1576" spans="1:16" ht="19.5" hidden="1" customHeight="1">
      <c r="A1576" s="171" t="s">
        <v>3263</v>
      </c>
      <c r="B1576" s="175">
        <v>46101</v>
      </c>
      <c r="C1576" s="171" t="s">
        <v>110</v>
      </c>
      <c r="D1576" s="171" t="s">
        <v>24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46096</v>
      </c>
      <c r="K1576" s="171" t="s">
        <v>113</v>
      </c>
      <c r="L1576" s="171" t="s">
        <v>114</v>
      </c>
      <c r="M1576" s="178">
        <v>0</v>
      </c>
      <c r="N1576" s="176"/>
      <c r="O1576" s="176">
        <v>39</v>
      </c>
      <c r="P1576" s="179">
        <v>-46.77</v>
      </c>
    </row>
    <row r="1577" spans="1:16" ht="19.5" customHeight="1">
      <c r="A1577" s="171" t="s">
        <v>3263</v>
      </c>
      <c r="B1577" s="175">
        <v>46101</v>
      </c>
      <c r="C1577" s="171" t="s">
        <v>2119</v>
      </c>
      <c r="D1577" s="171" t="s">
        <v>116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-8.11</v>
      </c>
    </row>
    <row r="1578" spans="1:16" ht="19.5" hidden="1" customHeight="1">
      <c r="A1578" s="171" t="s">
        <v>3263</v>
      </c>
      <c r="B1578" s="175">
        <v>46101</v>
      </c>
      <c r="C1578" s="171" t="s">
        <v>110</v>
      </c>
      <c r="D1578" s="171" t="s">
        <v>117</v>
      </c>
      <c r="E1578" s="171" t="s">
        <v>38</v>
      </c>
      <c r="F1578" s="171" t="s">
        <v>111</v>
      </c>
      <c r="G1578" s="171" t="s">
        <v>112</v>
      </c>
      <c r="H1578" s="176">
        <v>1</v>
      </c>
      <c r="I1578" s="177">
        <v>0</v>
      </c>
      <c r="J1578" s="175">
        <v>46096</v>
      </c>
      <c r="K1578" s="171" t="s">
        <v>113</v>
      </c>
      <c r="L1578" s="171" t="s">
        <v>114</v>
      </c>
      <c r="M1578" s="178">
        <v>0</v>
      </c>
      <c r="N1578" s="176"/>
      <c r="O1578" s="176"/>
      <c r="P1578" s="179">
        <v>0</v>
      </c>
    </row>
    <row r="1579" spans="1:16" ht="19.5" hidden="1" customHeight="1">
      <c r="A1579" s="171" t="s">
        <v>3263</v>
      </c>
      <c r="B1579" s="175">
        <v>46101</v>
      </c>
      <c r="C1579" s="171" t="s">
        <v>110</v>
      </c>
      <c r="D1579" s="171" t="s">
        <v>118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46096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-46.77</v>
      </c>
    </row>
    <row r="1580" spans="1:16" ht="19.5" customHeight="1">
      <c r="A1580" s="171" t="s">
        <v>3263</v>
      </c>
      <c r="B1580" s="175">
        <v>46101</v>
      </c>
      <c r="C1580" s="171" t="s">
        <v>2119</v>
      </c>
      <c r="D1580" s="171" t="s">
        <v>119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46096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-15</v>
      </c>
    </row>
    <row r="1581" spans="1:16" ht="19.5" hidden="1" customHeight="1">
      <c r="A1581" s="171" t="s">
        <v>2868</v>
      </c>
      <c r="B1581" s="175">
        <v>46101</v>
      </c>
      <c r="C1581" s="171" t="s">
        <v>110</v>
      </c>
      <c r="D1581" s="171" t="s">
        <v>121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46094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0</v>
      </c>
    </row>
    <row r="1582" spans="1:16" ht="19.5" hidden="1" customHeight="1">
      <c r="A1582" s="171" t="s">
        <v>2868</v>
      </c>
      <c r="B1582" s="175">
        <v>46101</v>
      </c>
      <c r="C1582" s="171" t="s">
        <v>110</v>
      </c>
      <c r="D1582" s="171" t="s">
        <v>118</v>
      </c>
      <c r="E1582" s="171" t="s">
        <v>38</v>
      </c>
      <c r="F1582" s="171" t="s">
        <v>111</v>
      </c>
      <c r="G1582" s="171" t="s">
        <v>112</v>
      </c>
      <c r="H1582" s="176">
        <v>1</v>
      </c>
      <c r="I1582" s="177">
        <v>0</v>
      </c>
      <c r="J1582" s="175">
        <v>46094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-46.77</v>
      </c>
    </row>
    <row r="1583" spans="1:16" ht="19.5" customHeight="1">
      <c r="A1583" s="171" t="s">
        <v>2868</v>
      </c>
      <c r="B1583" s="175">
        <v>46101</v>
      </c>
      <c r="C1583" s="171" t="s">
        <v>2119</v>
      </c>
      <c r="D1583" s="171" t="s">
        <v>119</v>
      </c>
      <c r="E1583" s="171" t="s">
        <v>38</v>
      </c>
      <c r="F1583" s="171" t="s">
        <v>111</v>
      </c>
      <c r="G1583" s="171" t="s">
        <v>112</v>
      </c>
      <c r="H1583" s="176">
        <v>1</v>
      </c>
      <c r="I1583" s="177">
        <v>0</v>
      </c>
      <c r="J1583" s="175">
        <v>46094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-15</v>
      </c>
    </row>
    <row r="1584" spans="1:16" ht="19.5" hidden="1" customHeight="1">
      <c r="A1584" s="171" t="s">
        <v>3264</v>
      </c>
      <c r="B1584" s="175">
        <v>46101</v>
      </c>
      <c r="C1584" s="171" t="s">
        <v>110</v>
      </c>
      <c r="D1584" s="171" t="s">
        <v>24</v>
      </c>
      <c r="E1584" s="171" t="s">
        <v>38</v>
      </c>
      <c r="F1584" s="171" t="s">
        <v>111</v>
      </c>
      <c r="G1584" s="171" t="s">
        <v>112</v>
      </c>
      <c r="H1584" s="176">
        <v>1</v>
      </c>
      <c r="I1584" s="177">
        <v>0</v>
      </c>
      <c r="J1584" s="175">
        <v>46096</v>
      </c>
      <c r="K1584" s="171" t="s">
        <v>113</v>
      </c>
      <c r="L1584" s="171" t="s">
        <v>114</v>
      </c>
      <c r="M1584" s="178">
        <v>0</v>
      </c>
      <c r="N1584" s="176"/>
      <c r="O1584" s="176">
        <v>39</v>
      </c>
      <c r="P1584" s="179">
        <v>-46.77</v>
      </c>
    </row>
    <row r="1585" spans="1:16" ht="19.5" customHeight="1">
      <c r="A1585" s="171" t="s">
        <v>3264</v>
      </c>
      <c r="B1585" s="175">
        <v>46101</v>
      </c>
      <c r="C1585" s="171" t="s">
        <v>2119</v>
      </c>
      <c r="D1585" s="171" t="s">
        <v>116</v>
      </c>
      <c r="E1585" s="171" t="s">
        <v>38</v>
      </c>
      <c r="F1585" s="171" t="s">
        <v>111</v>
      </c>
      <c r="G1585" s="171" t="s">
        <v>112</v>
      </c>
      <c r="H1585" s="176">
        <v>1</v>
      </c>
      <c r="I1585" s="177">
        <v>0</v>
      </c>
      <c r="J1585" s="175">
        <v>46096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-16.34</v>
      </c>
    </row>
    <row r="1586" spans="1:16" ht="19.5" hidden="1" customHeight="1">
      <c r="A1586" s="171" t="s">
        <v>3264</v>
      </c>
      <c r="B1586" s="175">
        <v>46101</v>
      </c>
      <c r="C1586" s="171" t="s">
        <v>110</v>
      </c>
      <c r="D1586" s="171" t="s">
        <v>117</v>
      </c>
      <c r="E1586" s="171" t="s">
        <v>38</v>
      </c>
      <c r="F1586" s="171" t="s">
        <v>111</v>
      </c>
      <c r="G1586" s="171" t="s">
        <v>112</v>
      </c>
      <c r="H1586" s="176">
        <v>1</v>
      </c>
      <c r="I1586" s="177">
        <v>0</v>
      </c>
      <c r="J1586" s="175">
        <v>46096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0</v>
      </c>
    </row>
    <row r="1587" spans="1:16" ht="19.5" hidden="1" customHeight="1">
      <c r="A1587" s="171" t="s">
        <v>3264</v>
      </c>
      <c r="B1587" s="175">
        <v>46101</v>
      </c>
      <c r="C1587" s="171" t="s">
        <v>110</v>
      </c>
      <c r="D1587" s="171" t="s">
        <v>118</v>
      </c>
      <c r="E1587" s="171" t="s">
        <v>38</v>
      </c>
      <c r="F1587" s="171" t="s">
        <v>111</v>
      </c>
      <c r="G1587" s="171" t="s">
        <v>112</v>
      </c>
      <c r="H1587" s="176">
        <v>1</v>
      </c>
      <c r="I1587" s="177">
        <v>0</v>
      </c>
      <c r="J1587" s="175">
        <v>46096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-46.77</v>
      </c>
    </row>
    <row r="1588" spans="1:16" ht="19.5" customHeight="1">
      <c r="A1588" s="171" t="s">
        <v>3264</v>
      </c>
      <c r="B1588" s="175">
        <v>46101</v>
      </c>
      <c r="C1588" s="171" t="s">
        <v>2119</v>
      </c>
      <c r="D1588" s="171" t="s">
        <v>119</v>
      </c>
      <c r="E1588" s="171" t="s">
        <v>38</v>
      </c>
      <c r="F1588" s="171" t="s">
        <v>111</v>
      </c>
      <c r="G1588" s="171" t="s">
        <v>112</v>
      </c>
      <c r="H1588" s="176">
        <v>1</v>
      </c>
      <c r="I1588" s="177">
        <v>0</v>
      </c>
      <c r="J1588" s="175">
        <v>46096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-15</v>
      </c>
    </row>
    <row r="1589" spans="1:16" ht="19.5" hidden="1" customHeight="1">
      <c r="A1589" s="171" t="s">
        <v>3265</v>
      </c>
      <c r="B1589" s="175">
        <v>46101</v>
      </c>
      <c r="C1589" s="171" t="s">
        <v>110</v>
      </c>
      <c r="D1589" s="171" t="s">
        <v>117</v>
      </c>
      <c r="E1589" s="171" t="s">
        <v>78</v>
      </c>
      <c r="F1589" s="171" t="s">
        <v>176</v>
      </c>
      <c r="G1589" s="171" t="s">
        <v>177</v>
      </c>
      <c r="H1589" s="176">
        <v>1</v>
      </c>
      <c r="I1589" s="177">
        <v>0</v>
      </c>
      <c r="J1589" s="175">
        <v>46095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0</v>
      </c>
    </row>
    <row r="1590" spans="1:16" ht="19.5" hidden="1" customHeight="1">
      <c r="A1590" s="171" t="s">
        <v>3265</v>
      </c>
      <c r="B1590" s="175">
        <v>46101</v>
      </c>
      <c r="C1590" s="171" t="s">
        <v>110</v>
      </c>
      <c r="D1590" s="171" t="s">
        <v>118</v>
      </c>
      <c r="E1590" s="171" t="s">
        <v>78</v>
      </c>
      <c r="F1590" s="171" t="s">
        <v>176</v>
      </c>
      <c r="G1590" s="171" t="s">
        <v>177</v>
      </c>
      <c r="H1590" s="176">
        <v>1</v>
      </c>
      <c r="I1590" s="177">
        <v>0</v>
      </c>
      <c r="J1590" s="175">
        <v>46095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-56.94</v>
      </c>
    </row>
    <row r="1591" spans="1:16" ht="19.5" hidden="1" customHeight="1">
      <c r="A1591" s="171" t="s">
        <v>3265</v>
      </c>
      <c r="B1591" s="175">
        <v>46101</v>
      </c>
      <c r="C1591" s="171" t="s">
        <v>2119</v>
      </c>
      <c r="D1591" s="171" t="s">
        <v>119</v>
      </c>
      <c r="E1591" s="171" t="s">
        <v>78</v>
      </c>
      <c r="F1591" s="171" t="s">
        <v>176</v>
      </c>
      <c r="G1591" s="171" t="s">
        <v>177</v>
      </c>
      <c r="H1591" s="176">
        <v>1</v>
      </c>
      <c r="I1591" s="177">
        <v>0</v>
      </c>
      <c r="J1591" s="175">
        <v>46095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-15</v>
      </c>
    </row>
    <row r="1592" spans="1:16" ht="19.5" hidden="1" customHeight="1">
      <c r="A1592" s="171" t="s">
        <v>3265</v>
      </c>
      <c r="B1592" s="175">
        <v>46101</v>
      </c>
      <c r="C1592" s="171" t="s">
        <v>110</v>
      </c>
      <c r="D1592" s="171" t="s">
        <v>24</v>
      </c>
      <c r="E1592" s="171" t="s">
        <v>78</v>
      </c>
      <c r="F1592" s="171" t="s">
        <v>176</v>
      </c>
      <c r="G1592" s="171" t="s">
        <v>177</v>
      </c>
      <c r="H1592" s="176">
        <v>1</v>
      </c>
      <c r="I1592" s="177">
        <v>0</v>
      </c>
      <c r="J1592" s="175">
        <v>46095</v>
      </c>
      <c r="K1592" s="171" t="s">
        <v>113</v>
      </c>
      <c r="L1592" s="171" t="s">
        <v>114</v>
      </c>
      <c r="M1592" s="178">
        <v>0</v>
      </c>
      <c r="N1592" s="176"/>
      <c r="O1592" s="176">
        <v>40</v>
      </c>
      <c r="P1592" s="179">
        <v>-56.94</v>
      </c>
    </row>
    <row r="1593" spans="1:16" ht="19.5" hidden="1" customHeight="1">
      <c r="A1593" s="171" t="s">
        <v>3265</v>
      </c>
      <c r="B1593" s="175">
        <v>46101</v>
      </c>
      <c r="C1593" s="171" t="s">
        <v>2119</v>
      </c>
      <c r="D1593" s="171" t="s">
        <v>116</v>
      </c>
      <c r="E1593" s="171" t="s">
        <v>78</v>
      </c>
      <c r="F1593" s="171" t="s">
        <v>176</v>
      </c>
      <c r="G1593" s="171" t="s">
        <v>177</v>
      </c>
      <c r="H1593" s="176">
        <v>1</v>
      </c>
      <c r="I1593" s="177">
        <v>0</v>
      </c>
      <c r="J1593" s="175">
        <v>46095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-6.11</v>
      </c>
    </row>
    <row r="1594" spans="1:16" ht="19.5" hidden="1" customHeight="1">
      <c r="A1594" s="171" t="s">
        <v>3266</v>
      </c>
      <c r="B1594" s="175">
        <v>46101</v>
      </c>
      <c r="C1594" s="171" t="s">
        <v>110</v>
      </c>
      <c r="D1594" s="171" t="s">
        <v>24</v>
      </c>
      <c r="E1594" s="171" t="s">
        <v>41</v>
      </c>
      <c r="F1594" s="171" t="s">
        <v>138</v>
      </c>
      <c r="G1594" s="171" t="s">
        <v>112</v>
      </c>
      <c r="H1594" s="176">
        <v>1</v>
      </c>
      <c r="I1594" s="177">
        <v>0</v>
      </c>
      <c r="J1594" s="175">
        <v>46096</v>
      </c>
      <c r="K1594" s="171" t="s">
        <v>113</v>
      </c>
      <c r="L1594" s="171" t="s">
        <v>114</v>
      </c>
      <c r="M1594" s="178">
        <v>0</v>
      </c>
      <c r="N1594" s="176"/>
      <c r="O1594" s="176">
        <v>39</v>
      </c>
      <c r="P1594" s="179">
        <v>-46.77</v>
      </c>
    </row>
    <row r="1595" spans="1:16" ht="19.5" customHeight="1">
      <c r="A1595" s="171" t="s">
        <v>3266</v>
      </c>
      <c r="B1595" s="175">
        <v>46101</v>
      </c>
      <c r="C1595" s="171" t="s">
        <v>2119</v>
      </c>
      <c r="D1595" s="171" t="s">
        <v>116</v>
      </c>
      <c r="E1595" s="171" t="s">
        <v>41</v>
      </c>
      <c r="F1595" s="171" t="s">
        <v>138</v>
      </c>
      <c r="G1595" s="171" t="s">
        <v>112</v>
      </c>
      <c r="H1595" s="176">
        <v>1</v>
      </c>
      <c r="I1595" s="177">
        <v>0</v>
      </c>
      <c r="J1595" s="175">
        <v>46096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-6.51</v>
      </c>
    </row>
    <row r="1596" spans="1:16" ht="19.5" hidden="1" customHeight="1">
      <c r="A1596" s="171" t="s">
        <v>3266</v>
      </c>
      <c r="B1596" s="175">
        <v>46101</v>
      </c>
      <c r="C1596" s="171" t="s">
        <v>110</v>
      </c>
      <c r="D1596" s="171" t="s">
        <v>117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0</v>
      </c>
      <c r="J1596" s="175">
        <v>46096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0</v>
      </c>
    </row>
    <row r="1597" spans="1:16" ht="19.5" hidden="1" customHeight="1">
      <c r="A1597" s="171" t="s">
        <v>3266</v>
      </c>
      <c r="B1597" s="175">
        <v>46101</v>
      </c>
      <c r="C1597" s="171" t="s">
        <v>110</v>
      </c>
      <c r="D1597" s="171" t="s">
        <v>118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0</v>
      </c>
      <c r="J1597" s="175">
        <v>46096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-46.77</v>
      </c>
    </row>
    <row r="1598" spans="1:16" ht="19.5" customHeight="1">
      <c r="A1598" s="171" t="s">
        <v>3266</v>
      </c>
      <c r="B1598" s="175">
        <v>46101</v>
      </c>
      <c r="C1598" s="171" t="s">
        <v>2119</v>
      </c>
      <c r="D1598" s="171" t="s">
        <v>119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0</v>
      </c>
      <c r="J1598" s="175">
        <v>46096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-15</v>
      </c>
    </row>
    <row r="1599" spans="1:16" ht="19.5" hidden="1" customHeight="1">
      <c r="A1599" s="171" t="s">
        <v>3096</v>
      </c>
      <c r="B1599" s="175">
        <v>46101</v>
      </c>
      <c r="C1599" s="171" t="s">
        <v>110</v>
      </c>
      <c r="D1599" s="171" t="s">
        <v>117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0</v>
      </c>
      <c r="J1599" s="175">
        <v>46096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0</v>
      </c>
    </row>
    <row r="1600" spans="1:16" ht="19.5" hidden="1" customHeight="1">
      <c r="A1600" s="171" t="s">
        <v>3096</v>
      </c>
      <c r="B1600" s="175">
        <v>46101</v>
      </c>
      <c r="C1600" s="171" t="s">
        <v>110</v>
      </c>
      <c r="D1600" s="171" t="s">
        <v>118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0</v>
      </c>
      <c r="J1600" s="175">
        <v>46096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-46.77</v>
      </c>
    </row>
    <row r="1601" spans="1:16" ht="19.5" customHeight="1">
      <c r="A1601" s="171" t="s">
        <v>3096</v>
      </c>
      <c r="B1601" s="175">
        <v>46101</v>
      </c>
      <c r="C1601" s="171" t="s">
        <v>2119</v>
      </c>
      <c r="D1601" s="171" t="s">
        <v>119</v>
      </c>
      <c r="E1601" s="171" t="s">
        <v>38</v>
      </c>
      <c r="F1601" s="171" t="s">
        <v>111</v>
      </c>
      <c r="G1601" s="171" t="s">
        <v>112</v>
      </c>
      <c r="H1601" s="176">
        <v>1</v>
      </c>
      <c r="I1601" s="177">
        <v>0</v>
      </c>
      <c r="J1601" s="175">
        <v>46096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-15</v>
      </c>
    </row>
    <row r="1602" spans="1:16" ht="19.5" hidden="1" customHeight="1">
      <c r="A1602" s="171" t="s">
        <v>3096</v>
      </c>
      <c r="B1602" s="175">
        <v>46101</v>
      </c>
      <c r="C1602" s="171" t="s">
        <v>110</v>
      </c>
      <c r="D1602" s="171" t="s">
        <v>24</v>
      </c>
      <c r="E1602" s="171" t="s">
        <v>38</v>
      </c>
      <c r="F1602" s="171" t="s">
        <v>111</v>
      </c>
      <c r="G1602" s="171" t="s">
        <v>112</v>
      </c>
      <c r="H1602" s="176">
        <v>1</v>
      </c>
      <c r="I1602" s="177">
        <v>0</v>
      </c>
      <c r="J1602" s="175">
        <v>46096</v>
      </c>
      <c r="K1602" s="171" t="s">
        <v>113</v>
      </c>
      <c r="L1602" s="171" t="s">
        <v>114</v>
      </c>
      <c r="M1602" s="178">
        <v>0</v>
      </c>
      <c r="N1602" s="176"/>
      <c r="O1602" s="176">
        <v>39</v>
      </c>
      <c r="P1602" s="179">
        <v>-46.77</v>
      </c>
    </row>
    <row r="1603" spans="1:16" ht="19.5" customHeight="1">
      <c r="A1603" s="171" t="s">
        <v>3096</v>
      </c>
      <c r="B1603" s="175">
        <v>46101</v>
      </c>
      <c r="C1603" s="171" t="s">
        <v>2119</v>
      </c>
      <c r="D1603" s="171" t="s">
        <v>116</v>
      </c>
      <c r="E1603" s="171" t="s">
        <v>38</v>
      </c>
      <c r="F1603" s="171" t="s">
        <v>111</v>
      </c>
      <c r="G1603" s="171" t="s">
        <v>112</v>
      </c>
      <c r="H1603" s="176">
        <v>1</v>
      </c>
      <c r="I1603" s="177">
        <v>0</v>
      </c>
      <c r="J1603" s="175">
        <v>46096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-6.43</v>
      </c>
    </row>
    <row r="1604" spans="1:16" ht="19.5" hidden="1" customHeight="1">
      <c r="A1604" s="171" t="s">
        <v>3267</v>
      </c>
      <c r="B1604" s="175">
        <v>46101</v>
      </c>
      <c r="C1604" s="171" t="s">
        <v>110</v>
      </c>
      <c r="D1604" s="171" t="s">
        <v>24</v>
      </c>
      <c r="E1604" s="171" t="s">
        <v>38</v>
      </c>
      <c r="F1604" s="171" t="s">
        <v>111</v>
      </c>
      <c r="G1604" s="171" t="s">
        <v>112</v>
      </c>
      <c r="H1604" s="176">
        <v>1</v>
      </c>
      <c r="I1604" s="177">
        <v>0</v>
      </c>
      <c r="J1604" s="175">
        <v>46094</v>
      </c>
      <c r="K1604" s="171" t="s">
        <v>113</v>
      </c>
      <c r="L1604" s="171" t="s">
        <v>114</v>
      </c>
      <c r="M1604" s="178">
        <v>0</v>
      </c>
      <c r="N1604" s="176"/>
      <c r="O1604" s="176">
        <v>40</v>
      </c>
      <c r="P1604" s="179">
        <v>-46.77</v>
      </c>
    </row>
    <row r="1605" spans="1:16" ht="19.5" customHeight="1">
      <c r="A1605" s="171" t="s">
        <v>3267</v>
      </c>
      <c r="B1605" s="175">
        <v>46101</v>
      </c>
      <c r="C1605" s="171" t="s">
        <v>2119</v>
      </c>
      <c r="D1605" s="171" t="s">
        <v>116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46094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-12.63</v>
      </c>
    </row>
    <row r="1606" spans="1:16" ht="19.5" hidden="1" customHeight="1">
      <c r="A1606" s="171" t="s">
        <v>3267</v>
      </c>
      <c r="B1606" s="175">
        <v>46101</v>
      </c>
      <c r="C1606" s="171" t="s">
        <v>110</v>
      </c>
      <c r="D1606" s="171" t="s">
        <v>117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46094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0</v>
      </c>
    </row>
    <row r="1607" spans="1:16" ht="19.5" hidden="1" customHeight="1">
      <c r="A1607" s="171" t="s">
        <v>3267</v>
      </c>
      <c r="B1607" s="175">
        <v>46101</v>
      </c>
      <c r="C1607" s="171" t="s">
        <v>110</v>
      </c>
      <c r="D1607" s="171" t="s">
        <v>118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46094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-46.77</v>
      </c>
    </row>
    <row r="1608" spans="1:16" ht="19.5" customHeight="1">
      <c r="A1608" s="171" t="s">
        <v>3267</v>
      </c>
      <c r="B1608" s="175">
        <v>46101</v>
      </c>
      <c r="C1608" s="171" t="s">
        <v>2119</v>
      </c>
      <c r="D1608" s="171" t="s">
        <v>119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46094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-15</v>
      </c>
    </row>
    <row r="1609" spans="1:16" ht="19.5" customHeight="1">
      <c r="A1609" s="171" t="s">
        <v>2590</v>
      </c>
      <c r="B1609" s="175">
        <v>46101</v>
      </c>
      <c r="C1609" s="171" t="s">
        <v>2119</v>
      </c>
      <c r="D1609" s="171" t="s">
        <v>135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0</v>
      </c>
      <c r="J1609" s="175">
        <v>46092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18.2</v>
      </c>
    </row>
    <row r="1610" spans="1:16" ht="19.5" hidden="1" customHeight="1">
      <c r="A1610" s="171" t="s">
        <v>3268</v>
      </c>
      <c r="B1610" s="175">
        <v>46101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46095</v>
      </c>
      <c r="K1610" s="171" t="s">
        <v>113</v>
      </c>
      <c r="L1610" s="171" t="s">
        <v>114</v>
      </c>
      <c r="M1610" s="178">
        <v>0.43</v>
      </c>
      <c r="N1610" s="176"/>
      <c r="O1610" s="176">
        <v>40</v>
      </c>
      <c r="P1610" s="179">
        <v>-140.75</v>
      </c>
    </row>
    <row r="1611" spans="1:16" ht="19.5" hidden="1" customHeight="1">
      <c r="A1611" s="171" t="s">
        <v>3268</v>
      </c>
      <c r="B1611" s="175">
        <v>46101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46095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1268.32</v>
      </c>
    </row>
    <row r="1612" spans="1:16" ht="19.5" hidden="1" customHeight="1">
      <c r="A1612" s="171" t="s">
        <v>3268</v>
      </c>
      <c r="B1612" s="175">
        <v>46101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46095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12.68</v>
      </c>
    </row>
    <row r="1613" spans="1:16" ht="19.5" hidden="1" customHeight="1">
      <c r="A1613" s="171" t="s">
        <v>3268</v>
      </c>
      <c r="B1613" s="175">
        <v>46101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46095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1469</v>
      </c>
    </row>
    <row r="1614" spans="1:16" ht="19.5" hidden="1" customHeight="1">
      <c r="A1614" s="171" t="s">
        <v>3268</v>
      </c>
      <c r="B1614" s="175">
        <v>46101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46095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3269</v>
      </c>
      <c r="B1615" s="175">
        <v>46101</v>
      </c>
      <c r="C1615" s="171" t="s">
        <v>110</v>
      </c>
      <c r="D1615" s="171" t="s">
        <v>24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0</v>
      </c>
      <c r="J1615" s="175">
        <v>46082</v>
      </c>
      <c r="K1615" s="171" t="s">
        <v>113</v>
      </c>
      <c r="L1615" s="171" t="s">
        <v>114</v>
      </c>
      <c r="M1615" s="178">
        <v>0</v>
      </c>
      <c r="N1615" s="176"/>
      <c r="O1615" s="176">
        <v>42</v>
      </c>
      <c r="P1615" s="179">
        <v>-46.77</v>
      </c>
    </row>
    <row r="1616" spans="1:16" ht="19.5" customHeight="1">
      <c r="A1616" s="171" t="s">
        <v>3269</v>
      </c>
      <c r="B1616" s="175">
        <v>46101</v>
      </c>
      <c r="C1616" s="171" t="s">
        <v>2119</v>
      </c>
      <c r="D1616" s="171" t="s">
        <v>116</v>
      </c>
      <c r="E1616" s="171" t="s">
        <v>38</v>
      </c>
      <c r="F1616" s="171" t="s">
        <v>111</v>
      </c>
      <c r="G1616" s="171" t="s">
        <v>112</v>
      </c>
      <c r="H1616" s="176">
        <v>1</v>
      </c>
      <c r="I1616" s="177">
        <v>0</v>
      </c>
      <c r="J1616" s="175">
        <v>46082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-11.73</v>
      </c>
    </row>
    <row r="1617" spans="1:16" ht="19.5" hidden="1" customHeight="1">
      <c r="A1617" s="171" t="s">
        <v>3269</v>
      </c>
      <c r="B1617" s="175">
        <v>46101</v>
      </c>
      <c r="C1617" s="171" t="s">
        <v>110</v>
      </c>
      <c r="D1617" s="171" t="s">
        <v>117</v>
      </c>
      <c r="E1617" s="171" t="s">
        <v>38</v>
      </c>
      <c r="F1617" s="171" t="s">
        <v>111</v>
      </c>
      <c r="G1617" s="171" t="s">
        <v>112</v>
      </c>
      <c r="H1617" s="176">
        <v>1</v>
      </c>
      <c r="I1617" s="177">
        <v>0</v>
      </c>
      <c r="J1617" s="175">
        <v>46082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0</v>
      </c>
    </row>
    <row r="1618" spans="1:16" ht="19.5" hidden="1" customHeight="1">
      <c r="A1618" s="171" t="s">
        <v>3269</v>
      </c>
      <c r="B1618" s="175">
        <v>46101</v>
      </c>
      <c r="C1618" s="171" t="s">
        <v>110</v>
      </c>
      <c r="D1618" s="171" t="s">
        <v>118</v>
      </c>
      <c r="E1618" s="171" t="s">
        <v>38</v>
      </c>
      <c r="F1618" s="171" t="s">
        <v>111</v>
      </c>
      <c r="G1618" s="171" t="s">
        <v>112</v>
      </c>
      <c r="H1618" s="176">
        <v>1</v>
      </c>
      <c r="I1618" s="177">
        <v>0</v>
      </c>
      <c r="J1618" s="175">
        <v>46082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-46.77</v>
      </c>
    </row>
    <row r="1619" spans="1:16" ht="19.5" customHeight="1">
      <c r="A1619" s="171" t="s">
        <v>3270</v>
      </c>
      <c r="B1619" s="175">
        <v>46101</v>
      </c>
      <c r="C1619" s="171" t="s">
        <v>2119</v>
      </c>
      <c r="D1619" s="171" t="s">
        <v>135</v>
      </c>
      <c r="E1619" s="171" t="s">
        <v>38</v>
      </c>
      <c r="F1619" s="171" t="s">
        <v>111</v>
      </c>
      <c r="G1619" s="171" t="s">
        <v>112</v>
      </c>
      <c r="H1619" s="176">
        <v>1</v>
      </c>
      <c r="I1619" s="177">
        <v>0</v>
      </c>
      <c r="J1619" s="175">
        <v>46101</v>
      </c>
      <c r="K1619" s="171" t="s">
        <v>125</v>
      </c>
      <c r="L1619" s="171" t="s">
        <v>125</v>
      </c>
      <c r="M1619" s="178">
        <v>0</v>
      </c>
      <c r="N1619" s="176"/>
      <c r="O1619" s="176"/>
      <c r="P1619" s="179">
        <v>-10.27</v>
      </c>
    </row>
    <row r="1620" spans="1:16" ht="19.5" hidden="1" customHeight="1">
      <c r="A1620" s="171" t="s">
        <v>3271</v>
      </c>
      <c r="B1620" s="175">
        <v>46101</v>
      </c>
      <c r="C1620" s="171" t="s">
        <v>110</v>
      </c>
      <c r="D1620" s="171" t="s">
        <v>24</v>
      </c>
      <c r="E1620" s="171" t="s">
        <v>79</v>
      </c>
      <c r="F1620" s="171" t="s">
        <v>441</v>
      </c>
      <c r="G1620" s="171" t="s">
        <v>177</v>
      </c>
      <c r="H1620" s="176">
        <v>1</v>
      </c>
      <c r="I1620" s="177">
        <v>4500</v>
      </c>
      <c r="J1620" s="175">
        <v>46097</v>
      </c>
      <c r="K1620" s="171" t="s">
        <v>113</v>
      </c>
      <c r="L1620" s="171" t="s">
        <v>114</v>
      </c>
      <c r="M1620" s="178">
        <v>0.43</v>
      </c>
      <c r="N1620" s="176"/>
      <c r="O1620" s="176">
        <v>39</v>
      </c>
      <c r="P1620" s="179">
        <v>-192.27</v>
      </c>
    </row>
    <row r="1621" spans="1:16" ht="19.5" hidden="1" customHeight="1">
      <c r="A1621" s="171" t="s">
        <v>3271</v>
      </c>
      <c r="B1621" s="175">
        <v>46101</v>
      </c>
      <c r="C1621" s="171" t="s">
        <v>127</v>
      </c>
      <c r="D1621" s="171" t="s">
        <v>128</v>
      </c>
      <c r="E1621" s="171" t="s">
        <v>79</v>
      </c>
      <c r="F1621" s="171" t="s">
        <v>441</v>
      </c>
      <c r="G1621" s="171" t="s">
        <v>177</v>
      </c>
      <c r="H1621" s="176">
        <v>1</v>
      </c>
      <c r="I1621" s="177">
        <v>4500</v>
      </c>
      <c r="J1621" s="175">
        <v>46097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1711.03</v>
      </c>
    </row>
    <row r="1622" spans="1:16" ht="19.5" hidden="1" customHeight="1">
      <c r="A1622" s="171" t="s">
        <v>3271</v>
      </c>
      <c r="B1622" s="175">
        <v>46101</v>
      </c>
      <c r="C1622" s="171" t="s">
        <v>127</v>
      </c>
      <c r="D1622" s="171" t="s">
        <v>129</v>
      </c>
      <c r="E1622" s="171" t="s">
        <v>79</v>
      </c>
      <c r="F1622" s="171" t="s">
        <v>441</v>
      </c>
      <c r="G1622" s="171" t="s">
        <v>177</v>
      </c>
      <c r="H1622" s="176">
        <v>1</v>
      </c>
      <c r="I1622" s="177">
        <v>4500</v>
      </c>
      <c r="J1622" s="175">
        <v>46097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0</v>
      </c>
    </row>
    <row r="1623" spans="1:16" ht="19.5" hidden="1" customHeight="1">
      <c r="A1623" s="171" t="s">
        <v>3271</v>
      </c>
      <c r="B1623" s="175">
        <v>46101</v>
      </c>
      <c r="C1623" s="171" t="s">
        <v>127</v>
      </c>
      <c r="D1623" s="171" t="s">
        <v>130</v>
      </c>
      <c r="E1623" s="171" t="s">
        <v>79</v>
      </c>
      <c r="F1623" s="171" t="s">
        <v>441</v>
      </c>
      <c r="G1623" s="171" t="s">
        <v>177</v>
      </c>
      <c r="H1623" s="176">
        <v>1</v>
      </c>
      <c r="I1623" s="177">
        <v>4500</v>
      </c>
      <c r="J1623" s="175">
        <v>46097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2788.97</v>
      </c>
    </row>
    <row r="1624" spans="1:16" ht="19.5" hidden="1" customHeight="1">
      <c r="A1624" s="171" t="s">
        <v>3271</v>
      </c>
      <c r="B1624" s="175">
        <v>46101</v>
      </c>
      <c r="C1624" s="171" t="s">
        <v>131</v>
      </c>
      <c r="D1624" s="171" t="s">
        <v>132</v>
      </c>
      <c r="E1624" s="171" t="s">
        <v>79</v>
      </c>
      <c r="F1624" s="171" t="s">
        <v>441</v>
      </c>
      <c r="G1624" s="171" t="s">
        <v>177</v>
      </c>
      <c r="H1624" s="176">
        <v>1</v>
      </c>
      <c r="I1624" s="177">
        <v>4500</v>
      </c>
      <c r="J1624" s="175">
        <v>46097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-1935</v>
      </c>
    </row>
    <row r="1625" spans="1:16" ht="19.5" hidden="1" customHeight="1">
      <c r="A1625" s="171" t="s">
        <v>3271</v>
      </c>
      <c r="B1625" s="175">
        <v>46101</v>
      </c>
      <c r="C1625" s="171" t="s">
        <v>2119</v>
      </c>
      <c r="D1625" s="171" t="s">
        <v>116</v>
      </c>
      <c r="E1625" s="171" t="s">
        <v>79</v>
      </c>
      <c r="F1625" s="171" t="s">
        <v>441</v>
      </c>
      <c r="G1625" s="171" t="s">
        <v>177</v>
      </c>
      <c r="H1625" s="176">
        <v>1</v>
      </c>
      <c r="I1625" s="177">
        <v>4500</v>
      </c>
      <c r="J1625" s="175">
        <v>46097</v>
      </c>
      <c r="K1625" s="171" t="s">
        <v>113</v>
      </c>
      <c r="L1625" s="171" t="s">
        <v>114</v>
      </c>
      <c r="M1625" s="178">
        <v>0.43</v>
      </c>
      <c r="N1625" s="176"/>
      <c r="O1625" s="176"/>
      <c r="P1625" s="179">
        <v>-5.39</v>
      </c>
    </row>
    <row r="1626" spans="1:16" ht="19.5" hidden="1" customHeight="1">
      <c r="A1626" s="171" t="s">
        <v>3272</v>
      </c>
      <c r="B1626" s="175">
        <v>46101</v>
      </c>
      <c r="C1626" s="171" t="s">
        <v>2119</v>
      </c>
      <c r="D1626" s="171" t="s">
        <v>135</v>
      </c>
      <c r="E1626" s="171" t="s">
        <v>61</v>
      </c>
      <c r="F1626" s="171" t="s">
        <v>776</v>
      </c>
      <c r="G1626" s="171" t="s">
        <v>177</v>
      </c>
      <c r="H1626" s="176">
        <v>1</v>
      </c>
      <c r="I1626" s="177">
        <v>0</v>
      </c>
      <c r="J1626" s="175">
        <v>46101</v>
      </c>
      <c r="K1626" s="171" t="s">
        <v>125</v>
      </c>
      <c r="L1626" s="171" t="s">
        <v>125</v>
      </c>
      <c r="M1626" s="178">
        <v>0</v>
      </c>
      <c r="N1626" s="176"/>
      <c r="O1626" s="176"/>
      <c r="P1626" s="179">
        <v>-21.1</v>
      </c>
    </row>
    <row r="1627" spans="1:16" ht="19.5" hidden="1" customHeight="1">
      <c r="A1627" s="171" t="s">
        <v>3273</v>
      </c>
      <c r="B1627" s="175">
        <v>46101</v>
      </c>
      <c r="C1627" s="171" t="s">
        <v>110</v>
      </c>
      <c r="D1627" s="171" t="s">
        <v>24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46094</v>
      </c>
      <c r="K1627" s="171" t="s">
        <v>113</v>
      </c>
      <c r="L1627" s="171" t="s">
        <v>114</v>
      </c>
      <c r="M1627" s="178">
        <v>0</v>
      </c>
      <c r="N1627" s="176"/>
      <c r="O1627" s="176">
        <v>40</v>
      </c>
      <c r="P1627" s="179">
        <v>-46.77</v>
      </c>
    </row>
    <row r="1628" spans="1:16" ht="19.5" customHeight="1">
      <c r="A1628" s="171" t="s">
        <v>3273</v>
      </c>
      <c r="B1628" s="175">
        <v>46101</v>
      </c>
      <c r="C1628" s="171" t="s">
        <v>2119</v>
      </c>
      <c r="D1628" s="171" t="s">
        <v>116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46094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-19.350000000000001</v>
      </c>
    </row>
    <row r="1629" spans="1:16" ht="19.5" hidden="1" customHeight="1">
      <c r="A1629" s="171" t="s">
        <v>3274</v>
      </c>
      <c r="B1629" s="175">
        <v>46101</v>
      </c>
      <c r="C1629" s="171" t="s">
        <v>110</v>
      </c>
      <c r="D1629" s="171" t="s">
        <v>24</v>
      </c>
      <c r="E1629" s="171" t="s">
        <v>38</v>
      </c>
      <c r="F1629" s="171" t="s">
        <v>111</v>
      </c>
      <c r="G1629" s="171" t="s">
        <v>112</v>
      </c>
      <c r="H1629" s="176">
        <v>1</v>
      </c>
      <c r="I1629" s="177">
        <v>2750</v>
      </c>
      <c r="J1629" s="175">
        <v>46096</v>
      </c>
      <c r="K1629" s="171" t="s">
        <v>113</v>
      </c>
      <c r="L1629" s="171" t="s">
        <v>114</v>
      </c>
      <c r="M1629" s="178">
        <v>0.43</v>
      </c>
      <c r="N1629" s="176"/>
      <c r="O1629" s="176">
        <v>39</v>
      </c>
      <c r="P1629" s="179">
        <v>-135.22</v>
      </c>
    </row>
    <row r="1630" spans="1:16" ht="19.5" hidden="1" customHeight="1">
      <c r="A1630" s="171" t="s">
        <v>3274</v>
      </c>
      <c r="B1630" s="175">
        <v>46101</v>
      </c>
      <c r="C1630" s="171" t="s">
        <v>127</v>
      </c>
      <c r="D1630" s="171" t="s">
        <v>128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2750</v>
      </c>
      <c r="J1630" s="175">
        <v>46096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511.4</v>
      </c>
    </row>
    <row r="1631" spans="1:16" ht="19.5" hidden="1" customHeight="1">
      <c r="A1631" s="171" t="s">
        <v>3274</v>
      </c>
      <c r="B1631" s="175">
        <v>46101</v>
      </c>
      <c r="C1631" s="171" t="s">
        <v>127</v>
      </c>
      <c r="D1631" s="171" t="s">
        <v>129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2750</v>
      </c>
      <c r="J1631" s="175">
        <v>46096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5.1100000000000003</v>
      </c>
    </row>
    <row r="1632" spans="1:16" ht="19.5" hidden="1" customHeight="1">
      <c r="A1632" s="171" t="s">
        <v>3274</v>
      </c>
      <c r="B1632" s="175">
        <v>46101</v>
      </c>
      <c r="C1632" s="171" t="s">
        <v>127</v>
      </c>
      <c r="D1632" s="171" t="s">
        <v>130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2750</v>
      </c>
      <c r="J1632" s="175">
        <v>46096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2233.4899999999998</v>
      </c>
    </row>
    <row r="1633" spans="1:16" ht="19.5" hidden="1" customHeight="1">
      <c r="A1633" s="171" t="s">
        <v>3274</v>
      </c>
      <c r="B1633" s="175">
        <v>46101</v>
      </c>
      <c r="C1633" s="171" t="s">
        <v>131</v>
      </c>
      <c r="D1633" s="171" t="s">
        <v>132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2750</v>
      </c>
      <c r="J1633" s="175">
        <v>46096</v>
      </c>
      <c r="K1633" s="171" t="s">
        <v>113</v>
      </c>
      <c r="L1633" s="171" t="s">
        <v>114</v>
      </c>
      <c r="M1633" s="178">
        <v>0.43</v>
      </c>
      <c r="N1633" s="176"/>
      <c r="O1633" s="176"/>
      <c r="P1633" s="179">
        <v>-1182.5</v>
      </c>
    </row>
    <row r="1634" spans="1:16" ht="19.5" customHeight="1">
      <c r="A1634" s="171" t="s">
        <v>3274</v>
      </c>
      <c r="B1634" s="175">
        <v>46101</v>
      </c>
      <c r="C1634" s="171" t="s">
        <v>2119</v>
      </c>
      <c r="D1634" s="171" t="s">
        <v>116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2750</v>
      </c>
      <c r="J1634" s="175">
        <v>46096</v>
      </c>
      <c r="K1634" s="171" t="s">
        <v>113</v>
      </c>
      <c r="L1634" s="171" t="s">
        <v>114</v>
      </c>
      <c r="M1634" s="178">
        <v>0.43</v>
      </c>
      <c r="N1634" s="176"/>
      <c r="O1634" s="176"/>
      <c r="P1634" s="179">
        <v>-5.91</v>
      </c>
    </row>
    <row r="1635" spans="1:16" ht="19.5" hidden="1" customHeight="1">
      <c r="A1635" s="171" t="s">
        <v>3273</v>
      </c>
      <c r="B1635" s="175">
        <v>46101</v>
      </c>
      <c r="C1635" s="171" t="s">
        <v>110</v>
      </c>
      <c r="D1635" s="171" t="s">
        <v>117</v>
      </c>
      <c r="E1635" s="171" t="s">
        <v>45</v>
      </c>
      <c r="F1635" s="171" t="s">
        <v>162</v>
      </c>
      <c r="G1635" s="171" t="s">
        <v>163</v>
      </c>
      <c r="H1635" s="176">
        <v>1</v>
      </c>
      <c r="I1635" s="177">
        <v>0</v>
      </c>
      <c r="J1635" s="175">
        <v>46094</v>
      </c>
      <c r="K1635" s="171" t="s">
        <v>113</v>
      </c>
      <c r="L1635" s="171" t="s">
        <v>114</v>
      </c>
      <c r="M1635" s="178">
        <v>0</v>
      </c>
      <c r="N1635" s="176"/>
      <c r="O1635" s="176"/>
      <c r="P1635" s="179">
        <v>0</v>
      </c>
    </row>
    <row r="1636" spans="1:16" ht="19.5" hidden="1" customHeight="1">
      <c r="A1636" s="171" t="s">
        <v>3273</v>
      </c>
      <c r="B1636" s="175">
        <v>46101</v>
      </c>
      <c r="C1636" s="171" t="s">
        <v>110</v>
      </c>
      <c r="D1636" s="171" t="s">
        <v>118</v>
      </c>
      <c r="E1636" s="171" t="s">
        <v>45</v>
      </c>
      <c r="F1636" s="171" t="s">
        <v>162</v>
      </c>
      <c r="G1636" s="171" t="s">
        <v>163</v>
      </c>
      <c r="H1636" s="176">
        <v>1</v>
      </c>
      <c r="I1636" s="177">
        <v>0</v>
      </c>
      <c r="J1636" s="175">
        <v>46094</v>
      </c>
      <c r="K1636" s="171" t="s">
        <v>113</v>
      </c>
      <c r="L1636" s="171" t="s">
        <v>114</v>
      </c>
      <c r="M1636" s="178">
        <v>0</v>
      </c>
      <c r="N1636" s="176"/>
      <c r="O1636" s="176"/>
      <c r="P1636" s="179">
        <v>-46.77</v>
      </c>
    </row>
    <row r="1637" spans="1:16" ht="19.5" customHeight="1">
      <c r="A1637" s="171" t="s">
        <v>3273</v>
      </c>
      <c r="B1637" s="175">
        <v>46101</v>
      </c>
      <c r="C1637" s="171" t="s">
        <v>2119</v>
      </c>
      <c r="D1637" s="171" t="s">
        <v>119</v>
      </c>
      <c r="E1637" s="171" t="s">
        <v>45</v>
      </c>
      <c r="F1637" s="171" t="s">
        <v>162</v>
      </c>
      <c r="G1637" s="171" t="s">
        <v>163</v>
      </c>
      <c r="H1637" s="176">
        <v>1</v>
      </c>
      <c r="I1637" s="177">
        <v>0</v>
      </c>
      <c r="J1637" s="175">
        <v>46094</v>
      </c>
      <c r="K1637" s="171" t="s">
        <v>113</v>
      </c>
      <c r="L1637" s="171" t="s">
        <v>114</v>
      </c>
      <c r="M1637" s="178">
        <v>0</v>
      </c>
      <c r="N1637" s="176"/>
      <c r="O1637" s="176"/>
      <c r="P1637" s="179">
        <v>-15</v>
      </c>
    </row>
    <row r="1638" spans="1:16" ht="19.5" hidden="1" customHeight="1">
      <c r="A1638" s="171" t="s">
        <v>3275</v>
      </c>
      <c r="B1638" s="175">
        <v>46101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customHeight="1">
      <c r="A1639" s="171" t="s">
        <v>3275</v>
      </c>
      <c r="B1639" s="175">
        <v>46101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-7.68</v>
      </c>
    </row>
    <row r="1640" spans="1:16" ht="19.5" hidden="1" customHeight="1">
      <c r="A1640" s="171" t="s">
        <v>3275</v>
      </c>
      <c r="B1640" s="175">
        <v>46101</v>
      </c>
      <c r="C1640" s="171" t="s">
        <v>110</v>
      </c>
      <c r="D1640" s="171" t="s">
        <v>117</v>
      </c>
      <c r="E1640" s="171" t="s">
        <v>51</v>
      </c>
      <c r="F1640" s="171" t="s">
        <v>227</v>
      </c>
      <c r="G1640" s="171" t="s">
        <v>112</v>
      </c>
      <c r="H1640" s="176">
        <v>1</v>
      </c>
      <c r="I1640" s="177">
        <v>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0</v>
      </c>
    </row>
    <row r="1641" spans="1:16" ht="19.5" hidden="1" customHeight="1">
      <c r="A1641" s="171" t="s">
        <v>3275</v>
      </c>
      <c r="B1641" s="175">
        <v>46101</v>
      </c>
      <c r="C1641" s="171" t="s">
        <v>110</v>
      </c>
      <c r="D1641" s="171" t="s">
        <v>118</v>
      </c>
      <c r="E1641" s="171" t="s">
        <v>51</v>
      </c>
      <c r="F1641" s="171" t="s">
        <v>227</v>
      </c>
      <c r="G1641" s="171" t="s">
        <v>112</v>
      </c>
      <c r="H1641" s="176">
        <v>1</v>
      </c>
      <c r="I1641" s="177">
        <v>0</v>
      </c>
      <c r="J1641" s="175">
        <v>46094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-46.77</v>
      </c>
    </row>
    <row r="1642" spans="1:16" ht="19.5" customHeight="1">
      <c r="A1642" s="171" t="s">
        <v>3275</v>
      </c>
      <c r="B1642" s="175">
        <v>46101</v>
      </c>
      <c r="C1642" s="171" t="s">
        <v>2119</v>
      </c>
      <c r="D1642" s="171" t="s">
        <v>119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-15</v>
      </c>
    </row>
    <row r="1643" spans="1:16" ht="19.5" customHeight="1">
      <c r="A1643" s="171" t="s">
        <v>3274</v>
      </c>
      <c r="B1643" s="175">
        <v>46101</v>
      </c>
      <c r="C1643" s="171" t="s">
        <v>2119</v>
      </c>
      <c r="D1643" s="171" t="s">
        <v>135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0</v>
      </c>
      <c r="J1643" s="175">
        <v>46096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-9.7200000000000006</v>
      </c>
    </row>
    <row r="1644" spans="1:16" ht="19.5" hidden="1" customHeight="1">
      <c r="A1644" s="171" t="s">
        <v>3276</v>
      </c>
      <c r="B1644" s="175">
        <v>46101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>
        <v>40</v>
      </c>
      <c r="P1644" s="179">
        <v>-140.75</v>
      </c>
    </row>
    <row r="1645" spans="1:16" ht="19.5" hidden="1" customHeight="1">
      <c r="A1645" s="171" t="s">
        <v>3276</v>
      </c>
      <c r="B1645" s="175">
        <v>46101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1191.43</v>
      </c>
    </row>
    <row r="1646" spans="1:16" ht="19.5" hidden="1" customHeight="1">
      <c r="A1646" s="171" t="s">
        <v>3276</v>
      </c>
      <c r="B1646" s="175">
        <v>46101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2750</v>
      </c>
      <c r="J1646" s="175">
        <v>46099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11.91</v>
      </c>
    </row>
    <row r="1647" spans="1:16" ht="19.5" hidden="1" customHeight="1">
      <c r="A1647" s="171" t="s">
        <v>3276</v>
      </c>
      <c r="B1647" s="175">
        <v>46101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2750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1546.66</v>
      </c>
    </row>
    <row r="1648" spans="1:16" ht="19.5" hidden="1" customHeight="1">
      <c r="A1648" s="171" t="s">
        <v>3276</v>
      </c>
      <c r="B1648" s="175">
        <v>46101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2750</v>
      </c>
      <c r="J1648" s="175">
        <v>46099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-1182.5</v>
      </c>
    </row>
    <row r="1649" spans="1:16" ht="19.5" customHeight="1">
      <c r="A1649" s="171" t="s">
        <v>3276</v>
      </c>
      <c r="B1649" s="175">
        <v>46101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2750</v>
      </c>
      <c r="J1649" s="175">
        <v>46099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-8.32</v>
      </c>
    </row>
    <row r="1650" spans="1:16" ht="19.5" customHeight="1">
      <c r="A1650" s="171" t="s">
        <v>3276</v>
      </c>
      <c r="B1650" s="175">
        <v>46101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46099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-22.64</v>
      </c>
    </row>
    <row r="1651" spans="1:16" ht="19.5" hidden="1" customHeight="1">
      <c r="A1651" s="171" t="s">
        <v>3277</v>
      </c>
      <c r="B1651" s="175">
        <v>46101</v>
      </c>
      <c r="C1651" s="171" t="s">
        <v>110</v>
      </c>
      <c r="D1651" s="171" t="s">
        <v>24</v>
      </c>
      <c r="E1651" s="171" t="s">
        <v>45</v>
      </c>
      <c r="F1651" s="171" t="s">
        <v>162</v>
      </c>
      <c r="G1651" s="171" t="s">
        <v>163</v>
      </c>
      <c r="H1651" s="176">
        <v>1</v>
      </c>
      <c r="I1651" s="177">
        <v>2750</v>
      </c>
      <c r="J1651" s="175">
        <v>46097</v>
      </c>
      <c r="K1651" s="171" t="s">
        <v>113</v>
      </c>
      <c r="L1651" s="171" t="s">
        <v>114</v>
      </c>
      <c r="M1651" s="178">
        <v>0.43</v>
      </c>
      <c r="N1651" s="176"/>
      <c r="O1651" s="176">
        <v>39</v>
      </c>
      <c r="P1651" s="179">
        <v>-135.22</v>
      </c>
    </row>
    <row r="1652" spans="1:16" ht="19.5" hidden="1" customHeight="1">
      <c r="A1652" s="171" t="s">
        <v>3277</v>
      </c>
      <c r="B1652" s="175">
        <v>46101</v>
      </c>
      <c r="C1652" s="171" t="s">
        <v>127</v>
      </c>
      <c r="D1652" s="171" t="s">
        <v>128</v>
      </c>
      <c r="E1652" s="171" t="s">
        <v>45</v>
      </c>
      <c r="F1652" s="171" t="s">
        <v>162</v>
      </c>
      <c r="G1652" s="171" t="s">
        <v>163</v>
      </c>
      <c r="H1652" s="176">
        <v>1</v>
      </c>
      <c r="I1652" s="177">
        <v>2750</v>
      </c>
      <c r="J1652" s="175">
        <v>46097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1183.6300000000001</v>
      </c>
    </row>
    <row r="1653" spans="1:16" ht="19.5" hidden="1" customHeight="1">
      <c r="A1653" s="171" t="s">
        <v>3277</v>
      </c>
      <c r="B1653" s="175">
        <v>46101</v>
      </c>
      <c r="C1653" s="171" t="s">
        <v>127</v>
      </c>
      <c r="D1653" s="171" t="s">
        <v>129</v>
      </c>
      <c r="E1653" s="171" t="s">
        <v>45</v>
      </c>
      <c r="F1653" s="171" t="s">
        <v>162</v>
      </c>
      <c r="G1653" s="171" t="s">
        <v>163</v>
      </c>
      <c r="H1653" s="176">
        <v>1</v>
      </c>
      <c r="I1653" s="177">
        <v>2750</v>
      </c>
      <c r="J1653" s="175">
        <v>46097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3277</v>
      </c>
      <c r="B1654" s="175">
        <v>46101</v>
      </c>
      <c r="C1654" s="171" t="s">
        <v>127</v>
      </c>
      <c r="D1654" s="171" t="s">
        <v>130</v>
      </c>
      <c r="E1654" s="171" t="s">
        <v>45</v>
      </c>
      <c r="F1654" s="171" t="s">
        <v>162</v>
      </c>
      <c r="G1654" s="171" t="s">
        <v>163</v>
      </c>
      <c r="H1654" s="176">
        <v>1</v>
      </c>
      <c r="I1654" s="177">
        <v>2750</v>
      </c>
      <c r="J1654" s="175">
        <v>46097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1566.37</v>
      </c>
    </row>
    <row r="1655" spans="1:16" ht="19.5" hidden="1" customHeight="1">
      <c r="A1655" s="171" t="s">
        <v>3277</v>
      </c>
      <c r="B1655" s="175">
        <v>46101</v>
      </c>
      <c r="C1655" s="171" t="s">
        <v>131</v>
      </c>
      <c r="D1655" s="171" t="s">
        <v>132</v>
      </c>
      <c r="E1655" s="171" t="s">
        <v>45</v>
      </c>
      <c r="F1655" s="171" t="s">
        <v>162</v>
      </c>
      <c r="G1655" s="171" t="s">
        <v>163</v>
      </c>
      <c r="H1655" s="176">
        <v>1</v>
      </c>
      <c r="I1655" s="177">
        <v>2750</v>
      </c>
      <c r="J1655" s="175">
        <v>46097</v>
      </c>
      <c r="K1655" s="171" t="s">
        <v>113</v>
      </c>
      <c r="L1655" s="171" t="s">
        <v>114</v>
      </c>
      <c r="M1655" s="178">
        <v>0.43</v>
      </c>
      <c r="N1655" s="176"/>
      <c r="O1655" s="176"/>
      <c r="P1655" s="179">
        <v>-1182.5</v>
      </c>
    </row>
    <row r="1656" spans="1:16" ht="19.5" customHeight="1">
      <c r="A1656" s="171" t="s">
        <v>3277</v>
      </c>
      <c r="B1656" s="175">
        <v>46101</v>
      </c>
      <c r="C1656" s="171" t="s">
        <v>2119</v>
      </c>
      <c r="D1656" s="171" t="s">
        <v>116</v>
      </c>
      <c r="E1656" s="171" t="s">
        <v>45</v>
      </c>
      <c r="F1656" s="171" t="s">
        <v>162</v>
      </c>
      <c r="G1656" s="171" t="s">
        <v>163</v>
      </c>
      <c r="H1656" s="176">
        <v>1</v>
      </c>
      <c r="I1656" s="177">
        <v>2750</v>
      </c>
      <c r="J1656" s="175">
        <v>46097</v>
      </c>
      <c r="K1656" s="171" t="s">
        <v>113</v>
      </c>
      <c r="L1656" s="171" t="s">
        <v>114</v>
      </c>
      <c r="M1656" s="178">
        <v>0.43</v>
      </c>
      <c r="N1656" s="176"/>
      <c r="O1656" s="176"/>
      <c r="P1656" s="179">
        <v>-6.75</v>
      </c>
    </row>
    <row r="1657" spans="1:16" ht="19.5" hidden="1" customHeight="1">
      <c r="A1657" s="171" t="s">
        <v>3278</v>
      </c>
      <c r="B1657" s="175">
        <v>46101</v>
      </c>
      <c r="C1657" s="171" t="s">
        <v>110</v>
      </c>
      <c r="D1657" s="171" t="s">
        <v>24</v>
      </c>
      <c r="E1657" s="171" t="s">
        <v>45</v>
      </c>
      <c r="F1657" s="171" t="s">
        <v>162</v>
      </c>
      <c r="G1657" s="171" t="s">
        <v>163</v>
      </c>
      <c r="H1657" s="176">
        <v>1</v>
      </c>
      <c r="I1657" s="177">
        <v>2750</v>
      </c>
      <c r="J1657" s="175">
        <v>46099</v>
      </c>
      <c r="K1657" s="171" t="s">
        <v>113</v>
      </c>
      <c r="L1657" s="171" t="s">
        <v>114</v>
      </c>
      <c r="M1657" s="178">
        <v>0.43</v>
      </c>
      <c r="N1657" s="176"/>
      <c r="O1657" s="176">
        <v>40</v>
      </c>
      <c r="P1657" s="179">
        <v>-140.75</v>
      </c>
    </row>
    <row r="1658" spans="1:16" ht="19.5" hidden="1" customHeight="1">
      <c r="A1658" s="171" t="s">
        <v>3278</v>
      </c>
      <c r="B1658" s="175">
        <v>46101</v>
      </c>
      <c r="C1658" s="171" t="s">
        <v>127</v>
      </c>
      <c r="D1658" s="171" t="s">
        <v>128</v>
      </c>
      <c r="E1658" s="171" t="s">
        <v>45</v>
      </c>
      <c r="F1658" s="171" t="s">
        <v>162</v>
      </c>
      <c r="G1658" s="171" t="s">
        <v>163</v>
      </c>
      <c r="H1658" s="176">
        <v>1</v>
      </c>
      <c r="I1658" s="177">
        <v>2750</v>
      </c>
      <c r="J1658" s="175">
        <v>46099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1201.52</v>
      </c>
    </row>
    <row r="1659" spans="1:16" ht="19.5" hidden="1" customHeight="1">
      <c r="A1659" s="171" t="s">
        <v>3278</v>
      </c>
      <c r="B1659" s="175">
        <v>46101</v>
      </c>
      <c r="C1659" s="171" t="s">
        <v>127</v>
      </c>
      <c r="D1659" s="171" t="s">
        <v>129</v>
      </c>
      <c r="E1659" s="171" t="s">
        <v>45</v>
      </c>
      <c r="F1659" s="171" t="s">
        <v>162</v>
      </c>
      <c r="G1659" s="171" t="s">
        <v>163</v>
      </c>
      <c r="H1659" s="176">
        <v>1</v>
      </c>
      <c r="I1659" s="177">
        <v>2750</v>
      </c>
      <c r="J1659" s="175">
        <v>46099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12.02</v>
      </c>
    </row>
    <row r="1660" spans="1:16" ht="19.5" hidden="1" customHeight="1">
      <c r="A1660" s="171" t="s">
        <v>3278</v>
      </c>
      <c r="B1660" s="175">
        <v>46101</v>
      </c>
      <c r="C1660" s="171" t="s">
        <v>127</v>
      </c>
      <c r="D1660" s="171" t="s">
        <v>130</v>
      </c>
      <c r="E1660" s="171" t="s">
        <v>45</v>
      </c>
      <c r="F1660" s="171" t="s">
        <v>162</v>
      </c>
      <c r="G1660" s="171" t="s">
        <v>163</v>
      </c>
      <c r="H1660" s="176">
        <v>1</v>
      </c>
      <c r="I1660" s="177">
        <v>2750</v>
      </c>
      <c r="J1660" s="175">
        <v>46099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1536.46</v>
      </c>
    </row>
    <row r="1661" spans="1:16" ht="19.5" hidden="1" customHeight="1">
      <c r="A1661" s="171" t="s">
        <v>3278</v>
      </c>
      <c r="B1661" s="175">
        <v>46101</v>
      </c>
      <c r="C1661" s="171" t="s">
        <v>131</v>
      </c>
      <c r="D1661" s="171" t="s">
        <v>132</v>
      </c>
      <c r="E1661" s="171" t="s">
        <v>45</v>
      </c>
      <c r="F1661" s="171" t="s">
        <v>162</v>
      </c>
      <c r="G1661" s="171" t="s">
        <v>163</v>
      </c>
      <c r="H1661" s="176">
        <v>1</v>
      </c>
      <c r="I1661" s="177">
        <v>2750</v>
      </c>
      <c r="J1661" s="175">
        <v>46099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-1182.5</v>
      </c>
    </row>
    <row r="1662" spans="1:16" ht="19.5" customHeight="1">
      <c r="A1662" s="171" t="s">
        <v>3278</v>
      </c>
      <c r="B1662" s="175">
        <v>46101</v>
      </c>
      <c r="C1662" s="171" t="s">
        <v>2119</v>
      </c>
      <c r="D1662" s="171" t="s">
        <v>116</v>
      </c>
      <c r="E1662" s="171" t="s">
        <v>45</v>
      </c>
      <c r="F1662" s="171" t="s">
        <v>162</v>
      </c>
      <c r="G1662" s="171" t="s">
        <v>163</v>
      </c>
      <c r="H1662" s="176">
        <v>1</v>
      </c>
      <c r="I1662" s="177">
        <v>2750</v>
      </c>
      <c r="J1662" s="175">
        <v>46099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-4.8899999999999997</v>
      </c>
    </row>
    <row r="1663" spans="1:16" ht="19.5" hidden="1" customHeight="1">
      <c r="A1663" s="171" t="s">
        <v>3279</v>
      </c>
      <c r="B1663" s="175">
        <v>46101</v>
      </c>
      <c r="C1663" s="171" t="s">
        <v>110</v>
      </c>
      <c r="D1663" s="171" t="s">
        <v>24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2750</v>
      </c>
      <c r="J1663" s="175">
        <v>46099</v>
      </c>
      <c r="K1663" s="171" t="s">
        <v>113</v>
      </c>
      <c r="L1663" s="171" t="s">
        <v>114</v>
      </c>
      <c r="M1663" s="178">
        <v>0.43</v>
      </c>
      <c r="N1663" s="176"/>
      <c r="O1663" s="176">
        <v>40</v>
      </c>
      <c r="P1663" s="179">
        <v>-140.75</v>
      </c>
    </row>
    <row r="1664" spans="1:16" ht="19.5" hidden="1" customHeight="1">
      <c r="A1664" s="171" t="s">
        <v>3279</v>
      </c>
      <c r="B1664" s="175">
        <v>46101</v>
      </c>
      <c r="C1664" s="171" t="s">
        <v>127</v>
      </c>
      <c r="D1664" s="171" t="s">
        <v>128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46099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1183.54</v>
      </c>
    </row>
    <row r="1665" spans="1:16" ht="19.5" hidden="1" customHeight="1">
      <c r="A1665" s="171" t="s">
        <v>3279</v>
      </c>
      <c r="B1665" s="175">
        <v>46101</v>
      </c>
      <c r="C1665" s="171" t="s">
        <v>127</v>
      </c>
      <c r="D1665" s="171" t="s">
        <v>129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46099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11.84</v>
      </c>
    </row>
    <row r="1666" spans="1:16" ht="19.5" hidden="1" customHeight="1">
      <c r="A1666" s="171" t="s">
        <v>3279</v>
      </c>
      <c r="B1666" s="175">
        <v>46101</v>
      </c>
      <c r="C1666" s="171" t="s">
        <v>127</v>
      </c>
      <c r="D1666" s="171" t="s">
        <v>130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46099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1554.62</v>
      </c>
    </row>
    <row r="1667" spans="1:16" ht="19.5" hidden="1" customHeight="1">
      <c r="A1667" s="171" t="s">
        <v>3279</v>
      </c>
      <c r="B1667" s="175">
        <v>46101</v>
      </c>
      <c r="C1667" s="171" t="s">
        <v>131</v>
      </c>
      <c r="D1667" s="171" t="s">
        <v>132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46099</v>
      </c>
      <c r="K1667" s="171" t="s">
        <v>113</v>
      </c>
      <c r="L1667" s="171" t="s">
        <v>114</v>
      </c>
      <c r="M1667" s="178">
        <v>0.43</v>
      </c>
      <c r="N1667" s="176"/>
      <c r="O1667" s="176"/>
      <c r="P1667" s="179">
        <v>-1182.5</v>
      </c>
    </row>
    <row r="1668" spans="1:16" ht="19.5" customHeight="1">
      <c r="A1668" s="171" t="s">
        <v>3279</v>
      </c>
      <c r="B1668" s="175">
        <v>46101</v>
      </c>
      <c r="C1668" s="171" t="s">
        <v>2119</v>
      </c>
      <c r="D1668" s="171" t="s">
        <v>116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46099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-6.29</v>
      </c>
    </row>
    <row r="1669" spans="1:16" ht="19.5" customHeight="1">
      <c r="A1669" s="171" t="s">
        <v>3278</v>
      </c>
      <c r="B1669" s="175">
        <v>46101</v>
      </c>
      <c r="C1669" s="171" t="s">
        <v>2119</v>
      </c>
      <c r="D1669" s="171" t="s">
        <v>135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46099</v>
      </c>
      <c r="K1669" s="171" t="s">
        <v>125</v>
      </c>
      <c r="L1669" s="171" t="s">
        <v>125</v>
      </c>
      <c r="M1669" s="178">
        <v>0</v>
      </c>
      <c r="N1669" s="176"/>
      <c r="O1669" s="176"/>
      <c r="P1669" s="179">
        <v>-22.83</v>
      </c>
    </row>
    <row r="1670" spans="1:16" ht="19.5" hidden="1" customHeight="1">
      <c r="A1670" s="171" t="s">
        <v>3280</v>
      </c>
      <c r="B1670" s="175">
        <v>46101</v>
      </c>
      <c r="C1670" s="171" t="s">
        <v>110</v>
      </c>
      <c r="D1670" s="171" t="s">
        <v>117</v>
      </c>
      <c r="E1670" s="171" t="s">
        <v>38</v>
      </c>
      <c r="F1670" s="171" t="s">
        <v>111</v>
      </c>
      <c r="G1670" s="171" t="s">
        <v>112</v>
      </c>
      <c r="H1670" s="176">
        <v>1</v>
      </c>
      <c r="I1670" s="177">
        <v>0</v>
      </c>
      <c r="J1670" s="175">
        <v>46096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0</v>
      </c>
    </row>
    <row r="1671" spans="1:16" ht="19.5" hidden="1" customHeight="1">
      <c r="A1671" s="171" t="s">
        <v>3280</v>
      </c>
      <c r="B1671" s="175">
        <v>46101</v>
      </c>
      <c r="C1671" s="171" t="s">
        <v>110</v>
      </c>
      <c r="D1671" s="171" t="s">
        <v>118</v>
      </c>
      <c r="E1671" s="171" t="s">
        <v>38</v>
      </c>
      <c r="F1671" s="171" t="s">
        <v>111</v>
      </c>
      <c r="G1671" s="171" t="s">
        <v>112</v>
      </c>
      <c r="H1671" s="176">
        <v>1</v>
      </c>
      <c r="I1671" s="177">
        <v>0</v>
      </c>
      <c r="J1671" s="175">
        <v>46096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-46.77</v>
      </c>
    </row>
    <row r="1672" spans="1:16" ht="19.5" customHeight="1">
      <c r="A1672" s="171" t="s">
        <v>3280</v>
      </c>
      <c r="B1672" s="175">
        <v>46101</v>
      </c>
      <c r="C1672" s="171" t="s">
        <v>2119</v>
      </c>
      <c r="D1672" s="171" t="s">
        <v>119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46096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-15</v>
      </c>
    </row>
    <row r="1673" spans="1:16" ht="19.5" hidden="1" customHeight="1">
      <c r="A1673" s="171" t="s">
        <v>3280</v>
      </c>
      <c r="B1673" s="175">
        <v>46101</v>
      </c>
      <c r="C1673" s="171" t="s">
        <v>110</v>
      </c>
      <c r="D1673" s="171" t="s">
        <v>24</v>
      </c>
      <c r="E1673" s="171" t="s">
        <v>38</v>
      </c>
      <c r="F1673" s="171" t="s">
        <v>111</v>
      </c>
      <c r="G1673" s="171" t="s">
        <v>112</v>
      </c>
      <c r="H1673" s="176">
        <v>1</v>
      </c>
      <c r="I1673" s="177">
        <v>0</v>
      </c>
      <c r="J1673" s="175">
        <v>46096</v>
      </c>
      <c r="K1673" s="171" t="s">
        <v>113</v>
      </c>
      <c r="L1673" s="171" t="s">
        <v>114</v>
      </c>
      <c r="M1673" s="178">
        <v>0</v>
      </c>
      <c r="N1673" s="176"/>
      <c r="O1673" s="176">
        <v>39</v>
      </c>
      <c r="P1673" s="179">
        <v>-46.77</v>
      </c>
    </row>
    <row r="1674" spans="1:16" ht="19.5" customHeight="1">
      <c r="A1674" s="171" t="s">
        <v>3280</v>
      </c>
      <c r="B1674" s="175">
        <v>46101</v>
      </c>
      <c r="C1674" s="171" t="s">
        <v>2119</v>
      </c>
      <c r="D1674" s="171" t="s">
        <v>116</v>
      </c>
      <c r="E1674" s="171" t="s">
        <v>38</v>
      </c>
      <c r="F1674" s="171" t="s">
        <v>111</v>
      </c>
      <c r="G1674" s="171" t="s">
        <v>112</v>
      </c>
      <c r="H1674" s="176">
        <v>1</v>
      </c>
      <c r="I1674" s="177">
        <v>0</v>
      </c>
      <c r="J1674" s="175">
        <v>46096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-10.220000000000001</v>
      </c>
    </row>
    <row r="1675" spans="1:16" ht="19.5" hidden="1" customHeight="1">
      <c r="A1675" s="171" t="s">
        <v>3281</v>
      </c>
      <c r="B1675" s="175">
        <v>46101</v>
      </c>
      <c r="C1675" s="171" t="s">
        <v>110</v>
      </c>
      <c r="D1675" s="171" t="s">
        <v>24</v>
      </c>
      <c r="E1675" s="171" t="s">
        <v>70</v>
      </c>
      <c r="F1675" s="171" t="s">
        <v>509</v>
      </c>
      <c r="G1675" s="171" t="s">
        <v>177</v>
      </c>
      <c r="H1675" s="176">
        <v>1</v>
      </c>
      <c r="I1675" s="177">
        <v>0</v>
      </c>
      <c r="J1675" s="175">
        <v>46091</v>
      </c>
      <c r="K1675" s="171" t="s">
        <v>113</v>
      </c>
      <c r="L1675" s="171" t="s">
        <v>114</v>
      </c>
      <c r="M1675" s="178">
        <v>0</v>
      </c>
      <c r="N1675" s="176"/>
      <c r="O1675" s="176">
        <v>43</v>
      </c>
      <c r="P1675" s="179">
        <v>-56.94</v>
      </c>
    </row>
    <row r="1676" spans="1:16" ht="19.5" hidden="1" customHeight="1">
      <c r="A1676" s="171" t="s">
        <v>3281</v>
      </c>
      <c r="B1676" s="175">
        <v>46101</v>
      </c>
      <c r="C1676" s="171" t="s">
        <v>2119</v>
      </c>
      <c r="D1676" s="171" t="s">
        <v>116</v>
      </c>
      <c r="E1676" s="171" t="s">
        <v>70</v>
      </c>
      <c r="F1676" s="171" t="s">
        <v>509</v>
      </c>
      <c r="G1676" s="171" t="s">
        <v>177</v>
      </c>
      <c r="H1676" s="176">
        <v>1</v>
      </c>
      <c r="I1676" s="177">
        <v>0</v>
      </c>
      <c r="J1676" s="175">
        <v>46091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-14.16</v>
      </c>
    </row>
    <row r="1677" spans="1:16" ht="19.5" hidden="1" customHeight="1">
      <c r="A1677" s="171" t="s">
        <v>3282</v>
      </c>
      <c r="B1677" s="175">
        <v>46101</v>
      </c>
      <c r="C1677" s="171" t="s">
        <v>110</v>
      </c>
      <c r="D1677" s="171" t="s">
        <v>24</v>
      </c>
      <c r="E1677" s="171" t="s">
        <v>77</v>
      </c>
      <c r="F1677" s="171" t="s">
        <v>194</v>
      </c>
      <c r="G1677" s="171" t="s">
        <v>177</v>
      </c>
      <c r="H1677" s="176">
        <v>1</v>
      </c>
      <c r="I1677" s="177">
        <v>0</v>
      </c>
      <c r="J1677" s="175">
        <v>46091</v>
      </c>
      <c r="K1677" s="171" t="s">
        <v>113</v>
      </c>
      <c r="L1677" s="171" t="s">
        <v>114</v>
      </c>
      <c r="M1677" s="178">
        <v>0</v>
      </c>
      <c r="N1677" s="176"/>
      <c r="O1677" s="176">
        <v>43</v>
      </c>
      <c r="P1677" s="179">
        <v>-56.94</v>
      </c>
    </row>
    <row r="1678" spans="1:16" ht="19.5" hidden="1" customHeight="1">
      <c r="A1678" s="171" t="s">
        <v>3282</v>
      </c>
      <c r="B1678" s="175">
        <v>46101</v>
      </c>
      <c r="C1678" s="171" t="s">
        <v>2119</v>
      </c>
      <c r="D1678" s="171" t="s">
        <v>116</v>
      </c>
      <c r="E1678" s="171" t="s">
        <v>77</v>
      </c>
      <c r="F1678" s="171" t="s">
        <v>194</v>
      </c>
      <c r="G1678" s="171" t="s">
        <v>177</v>
      </c>
      <c r="H1678" s="176">
        <v>1</v>
      </c>
      <c r="I1678" s="177">
        <v>0</v>
      </c>
      <c r="J1678" s="175">
        <v>46091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-15.57</v>
      </c>
    </row>
    <row r="1679" spans="1:16" ht="19.5" hidden="1" customHeight="1">
      <c r="A1679" s="171" t="s">
        <v>3281</v>
      </c>
      <c r="B1679" s="175">
        <v>46101</v>
      </c>
      <c r="C1679" s="171" t="s">
        <v>110</v>
      </c>
      <c r="D1679" s="171" t="s">
        <v>117</v>
      </c>
      <c r="E1679" s="171" t="s">
        <v>70</v>
      </c>
      <c r="F1679" s="171" t="s">
        <v>509</v>
      </c>
      <c r="G1679" s="171" t="s">
        <v>177</v>
      </c>
      <c r="H1679" s="176">
        <v>1</v>
      </c>
      <c r="I1679" s="177">
        <v>0</v>
      </c>
      <c r="J1679" s="175">
        <v>46091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3281</v>
      </c>
      <c r="B1680" s="175">
        <v>46101</v>
      </c>
      <c r="C1680" s="171" t="s">
        <v>110</v>
      </c>
      <c r="D1680" s="171" t="s">
        <v>118</v>
      </c>
      <c r="E1680" s="171" t="s">
        <v>70</v>
      </c>
      <c r="F1680" s="171" t="s">
        <v>509</v>
      </c>
      <c r="G1680" s="171" t="s">
        <v>177</v>
      </c>
      <c r="H1680" s="176">
        <v>1</v>
      </c>
      <c r="I1680" s="177">
        <v>0</v>
      </c>
      <c r="J1680" s="175">
        <v>46091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-56.94</v>
      </c>
    </row>
    <row r="1681" spans="1:16" ht="19.5" hidden="1" customHeight="1">
      <c r="A1681" s="171" t="s">
        <v>3281</v>
      </c>
      <c r="B1681" s="175">
        <v>46101</v>
      </c>
      <c r="C1681" s="171" t="s">
        <v>2119</v>
      </c>
      <c r="D1681" s="171" t="s">
        <v>119</v>
      </c>
      <c r="E1681" s="171" t="s">
        <v>70</v>
      </c>
      <c r="F1681" s="171" t="s">
        <v>509</v>
      </c>
      <c r="G1681" s="171" t="s">
        <v>177</v>
      </c>
      <c r="H1681" s="176">
        <v>1</v>
      </c>
      <c r="I1681" s="177">
        <v>0</v>
      </c>
      <c r="J1681" s="175">
        <v>46091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-15</v>
      </c>
    </row>
    <row r="1682" spans="1:16" ht="19.5" hidden="1" customHeight="1">
      <c r="A1682" s="171" t="s">
        <v>3282</v>
      </c>
      <c r="B1682" s="175">
        <v>46101</v>
      </c>
      <c r="C1682" s="171" t="s">
        <v>110</v>
      </c>
      <c r="D1682" s="171" t="s">
        <v>117</v>
      </c>
      <c r="E1682" s="171" t="s">
        <v>77</v>
      </c>
      <c r="F1682" s="171" t="s">
        <v>194</v>
      </c>
      <c r="G1682" s="171" t="s">
        <v>177</v>
      </c>
      <c r="H1682" s="176">
        <v>1</v>
      </c>
      <c r="I1682" s="177">
        <v>0</v>
      </c>
      <c r="J1682" s="175">
        <v>46091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0</v>
      </c>
    </row>
    <row r="1683" spans="1:16" ht="19.5" hidden="1" customHeight="1">
      <c r="A1683" s="171" t="s">
        <v>3282</v>
      </c>
      <c r="B1683" s="175">
        <v>46101</v>
      </c>
      <c r="C1683" s="171" t="s">
        <v>110</v>
      </c>
      <c r="D1683" s="171" t="s">
        <v>118</v>
      </c>
      <c r="E1683" s="171" t="s">
        <v>77</v>
      </c>
      <c r="F1683" s="171" t="s">
        <v>194</v>
      </c>
      <c r="G1683" s="171" t="s">
        <v>177</v>
      </c>
      <c r="H1683" s="176">
        <v>1</v>
      </c>
      <c r="I1683" s="177">
        <v>0</v>
      </c>
      <c r="J1683" s="175">
        <v>46091</v>
      </c>
      <c r="K1683" s="171" t="s">
        <v>113</v>
      </c>
      <c r="L1683" s="171" t="s">
        <v>114</v>
      </c>
      <c r="M1683" s="178">
        <v>0</v>
      </c>
      <c r="N1683" s="176"/>
      <c r="O1683" s="176"/>
      <c r="P1683" s="179">
        <v>-56.94</v>
      </c>
    </row>
    <row r="1684" spans="1:16" ht="19.5" hidden="1" customHeight="1">
      <c r="A1684" s="171" t="s">
        <v>3282</v>
      </c>
      <c r="B1684" s="175">
        <v>46101</v>
      </c>
      <c r="C1684" s="171" t="s">
        <v>2119</v>
      </c>
      <c r="D1684" s="171" t="s">
        <v>119</v>
      </c>
      <c r="E1684" s="171" t="s">
        <v>77</v>
      </c>
      <c r="F1684" s="171" t="s">
        <v>194</v>
      </c>
      <c r="G1684" s="171" t="s">
        <v>177</v>
      </c>
      <c r="H1684" s="176">
        <v>1</v>
      </c>
      <c r="I1684" s="177">
        <v>0</v>
      </c>
      <c r="J1684" s="175">
        <v>46091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-15</v>
      </c>
    </row>
    <row r="1685" spans="1:16" ht="19.5" hidden="1" customHeight="1">
      <c r="A1685" s="171" t="s">
        <v>3283</v>
      </c>
      <c r="B1685" s="175">
        <v>46101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46097</v>
      </c>
      <c r="K1685" s="171" t="s">
        <v>113</v>
      </c>
      <c r="L1685" s="171" t="s">
        <v>114</v>
      </c>
      <c r="M1685" s="178">
        <v>0.43</v>
      </c>
      <c r="N1685" s="176"/>
      <c r="O1685" s="176">
        <v>39</v>
      </c>
      <c r="P1685" s="179">
        <v>-135.22</v>
      </c>
    </row>
    <row r="1686" spans="1:16" ht="19.5" hidden="1" customHeight="1">
      <c r="A1686" s="171" t="s">
        <v>3283</v>
      </c>
      <c r="B1686" s="175">
        <v>46101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46097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1224.76</v>
      </c>
    </row>
    <row r="1687" spans="1:16" ht="19.5" hidden="1" customHeight="1">
      <c r="A1687" s="171" t="s">
        <v>3283</v>
      </c>
      <c r="B1687" s="175">
        <v>46101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46097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0</v>
      </c>
    </row>
    <row r="1688" spans="1:16" ht="19.5" hidden="1" customHeight="1">
      <c r="A1688" s="171" t="s">
        <v>3283</v>
      </c>
      <c r="B1688" s="175">
        <v>46101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46097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1525.24</v>
      </c>
    </row>
    <row r="1689" spans="1:16" ht="19.5" hidden="1" customHeight="1">
      <c r="A1689" s="171" t="s">
        <v>3283</v>
      </c>
      <c r="B1689" s="175">
        <v>46101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46097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customHeight="1">
      <c r="A1690" s="171" t="s">
        <v>3284</v>
      </c>
      <c r="B1690" s="175">
        <v>46101</v>
      </c>
      <c r="C1690" s="171" t="s">
        <v>2119</v>
      </c>
      <c r="D1690" s="171" t="s">
        <v>135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0</v>
      </c>
      <c r="J1690" s="175">
        <v>46101</v>
      </c>
      <c r="K1690" s="171" t="s">
        <v>125</v>
      </c>
      <c r="L1690" s="171" t="s">
        <v>125</v>
      </c>
      <c r="M1690" s="178">
        <v>0</v>
      </c>
      <c r="N1690" s="176"/>
      <c r="O1690" s="176"/>
      <c r="P1690" s="179">
        <v>-23.97</v>
      </c>
    </row>
    <row r="1691" spans="1:16" ht="19.5" hidden="1" customHeight="1">
      <c r="A1691" s="171" t="s">
        <v>3285</v>
      </c>
      <c r="B1691" s="175">
        <v>46101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46095</v>
      </c>
      <c r="K1691" s="171" t="s">
        <v>113</v>
      </c>
      <c r="L1691" s="171" t="s">
        <v>114</v>
      </c>
      <c r="M1691" s="178">
        <v>0</v>
      </c>
      <c r="N1691" s="176"/>
      <c r="O1691" s="176">
        <v>40</v>
      </c>
      <c r="P1691" s="179">
        <v>-46.77</v>
      </c>
    </row>
    <row r="1692" spans="1:16" ht="19.5" customHeight="1">
      <c r="A1692" s="171" t="s">
        <v>3285</v>
      </c>
      <c r="B1692" s="175">
        <v>46101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46095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-25</v>
      </c>
    </row>
    <row r="1693" spans="1:16" ht="19.5" hidden="1" customHeight="1">
      <c r="A1693" s="171" t="s">
        <v>3285</v>
      </c>
      <c r="B1693" s="175">
        <v>46101</v>
      </c>
      <c r="C1693" s="171" t="s">
        <v>110</v>
      </c>
      <c r="D1693" s="171" t="s">
        <v>117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0</v>
      </c>
      <c r="J1693" s="175">
        <v>46095</v>
      </c>
      <c r="K1693" s="171" t="s">
        <v>113</v>
      </c>
      <c r="L1693" s="171" t="s">
        <v>114</v>
      </c>
      <c r="M1693" s="178">
        <v>0</v>
      </c>
      <c r="N1693" s="176"/>
      <c r="O1693" s="176"/>
      <c r="P1693" s="179">
        <v>0</v>
      </c>
    </row>
    <row r="1694" spans="1:16" ht="19.5" hidden="1" customHeight="1">
      <c r="A1694" s="171" t="s">
        <v>3285</v>
      </c>
      <c r="B1694" s="175">
        <v>46101</v>
      </c>
      <c r="C1694" s="171" t="s">
        <v>110</v>
      </c>
      <c r="D1694" s="171" t="s">
        <v>118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46095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-46.77</v>
      </c>
    </row>
    <row r="1695" spans="1:16" ht="19.5" customHeight="1">
      <c r="A1695" s="171" t="s">
        <v>3285</v>
      </c>
      <c r="B1695" s="175">
        <v>46101</v>
      </c>
      <c r="C1695" s="171" t="s">
        <v>2119</v>
      </c>
      <c r="D1695" s="171" t="s">
        <v>119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0</v>
      </c>
      <c r="J1695" s="175">
        <v>46095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-15</v>
      </c>
    </row>
    <row r="1696" spans="1:16" ht="19.5" hidden="1" customHeight="1">
      <c r="A1696" s="171" t="s">
        <v>3286</v>
      </c>
      <c r="B1696" s="175">
        <v>46101</v>
      </c>
      <c r="C1696" s="171" t="s">
        <v>110</v>
      </c>
      <c r="D1696" s="171" t="s">
        <v>24</v>
      </c>
      <c r="E1696" s="171" t="s">
        <v>79</v>
      </c>
      <c r="F1696" s="171" t="s">
        <v>441</v>
      </c>
      <c r="G1696" s="171" t="s">
        <v>177</v>
      </c>
      <c r="H1696" s="176">
        <v>1</v>
      </c>
      <c r="I1696" s="177">
        <v>4500</v>
      </c>
      <c r="J1696" s="175">
        <v>46097</v>
      </c>
      <c r="K1696" s="171" t="s">
        <v>113</v>
      </c>
      <c r="L1696" s="171" t="s">
        <v>114</v>
      </c>
      <c r="M1696" s="178">
        <v>0.43</v>
      </c>
      <c r="N1696" s="176"/>
      <c r="O1696" s="176">
        <v>39</v>
      </c>
      <c r="P1696" s="179">
        <v>-192.27</v>
      </c>
    </row>
    <row r="1697" spans="1:16" ht="19.5" hidden="1" customHeight="1">
      <c r="A1697" s="171" t="s">
        <v>3286</v>
      </c>
      <c r="B1697" s="175">
        <v>46101</v>
      </c>
      <c r="C1697" s="171" t="s">
        <v>127</v>
      </c>
      <c r="D1697" s="171" t="s">
        <v>128</v>
      </c>
      <c r="E1697" s="171" t="s">
        <v>79</v>
      </c>
      <c r="F1697" s="171" t="s">
        <v>441</v>
      </c>
      <c r="G1697" s="171" t="s">
        <v>177</v>
      </c>
      <c r="H1697" s="176">
        <v>1</v>
      </c>
      <c r="I1697" s="177">
        <v>4500</v>
      </c>
      <c r="J1697" s="175">
        <v>46097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1702.93</v>
      </c>
    </row>
    <row r="1698" spans="1:16" ht="19.5" hidden="1" customHeight="1">
      <c r="A1698" s="171" t="s">
        <v>3286</v>
      </c>
      <c r="B1698" s="175">
        <v>46101</v>
      </c>
      <c r="C1698" s="171" t="s">
        <v>127</v>
      </c>
      <c r="D1698" s="171" t="s">
        <v>129</v>
      </c>
      <c r="E1698" s="171" t="s">
        <v>79</v>
      </c>
      <c r="F1698" s="171" t="s">
        <v>441</v>
      </c>
      <c r="G1698" s="171" t="s">
        <v>177</v>
      </c>
      <c r="H1698" s="176">
        <v>1</v>
      </c>
      <c r="I1698" s="177">
        <v>4500</v>
      </c>
      <c r="J1698" s="175">
        <v>46097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0</v>
      </c>
    </row>
    <row r="1699" spans="1:16" ht="19.5" hidden="1" customHeight="1">
      <c r="A1699" s="171" t="s">
        <v>3286</v>
      </c>
      <c r="B1699" s="175">
        <v>46101</v>
      </c>
      <c r="C1699" s="171" t="s">
        <v>127</v>
      </c>
      <c r="D1699" s="171" t="s">
        <v>130</v>
      </c>
      <c r="E1699" s="171" t="s">
        <v>79</v>
      </c>
      <c r="F1699" s="171" t="s">
        <v>441</v>
      </c>
      <c r="G1699" s="171" t="s">
        <v>177</v>
      </c>
      <c r="H1699" s="176">
        <v>1</v>
      </c>
      <c r="I1699" s="177">
        <v>4500</v>
      </c>
      <c r="J1699" s="175">
        <v>46097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2797.07</v>
      </c>
    </row>
    <row r="1700" spans="1:16" ht="19.5" hidden="1" customHeight="1">
      <c r="A1700" s="171" t="s">
        <v>3286</v>
      </c>
      <c r="B1700" s="175">
        <v>46101</v>
      </c>
      <c r="C1700" s="171" t="s">
        <v>131</v>
      </c>
      <c r="D1700" s="171" t="s">
        <v>132</v>
      </c>
      <c r="E1700" s="171" t="s">
        <v>79</v>
      </c>
      <c r="F1700" s="171" t="s">
        <v>441</v>
      </c>
      <c r="G1700" s="171" t="s">
        <v>177</v>
      </c>
      <c r="H1700" s="176">
        <v>1</v>
      </c>
      <c r="I1700" s="177">
        <v>4500</v>
      </c>
      <c r="J1700" s="175">
        <v>46097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-1935</v>
      </c>
    </row>
    <row r="1701" spans="1:16" ht="19.5" hidden="1" customHeight="1">
      <c r="A1701" s="171" t="s">
        <v>3286</v>
      </c>
      <c r="B1701" s="175">
        <v>46101</v>
      </c>
      <c r="C1701" s="171" t="s">
        <v>2119</v>
      </c>
      <c r="D1701" s="171" t="s">
        <v>116</v>
      </c>
      <c r="E1701" s="171" t="s">
        <v>79</v>
      </c>
      <c r="F1701" s="171" t="s">
        <v>441</v>
      </c>
      <c r="G1701" s="171" t="s">
        <v>177</v>
      </c>
      <c r="H1701" s="176">
        <v>1</v>
      </c>
      <c r="I1701" s="177">
        <v>4500</v>
      </c>
      <c r="J1701" s="175">
        <v>46097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-5</v>
      </c>
    </row>
    <row r="1702" spans="1:16" ht="19.5" hidden="1" customHeight="1">
      <c r="A1702" s="171" t="s">
        <v>3287</v>
      </c>
      <c r="B1702" s="175">
        <v>46101</v>
      </c>
      <c r="C1702" s="171" t="s">
        <v>110</v>
      </c>
      <c r="D1702" s="171" t="s">
        <v>24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46096</v>
      </c>
      <c r="K1702" s="171" t="s">
        <v>113</v>
      </c>
      <c r="L1702" s="171" t="s">
        <v>114</v>
      </c>
      <c r="M1702" s="178">
        <v>0</v>
      </c>
      <c r="N1702" s="176"/>
      <c r="O1702" s="176">
        <v>39</v>
      </c>
      <c r="P1702" s="179">
        <v>-46.77</v>
      </c>
    </row>
    <row r="1703" spans="1:16" ht="19.5" customHeight="1">
      <c r="A1703" s="171" t="s">
        <v>3287</v>
      </c>
      <c r="B1703" s="175">
        <v>46101</v>
      </c>
      <c r="C1703" s="171" t="s">
        <v>2119</v>
      </c>
      <c r="D1703" s="171" t="s">
        <v>116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46096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-12.28</v>
      </c>
    </row>
    <row r="1704" spans="1:16" ht="19.5" hidden="1" customHeight="1">
      <c r="A1704" s="171" t="s">
        <v>3287</v>
      </c>
      <c r="B1704" s="175">
        <v>46101</v>
      </c>
      <c r="C1704" s="171" t="s">
        <v>110</v>
      </c>
      <c r="D1704" s="171" t="s">
        <v>117</v>
      </c>
      <c r="E1704" s="171" t="s">
        <v>38</v>
      </c>
      <c r="F1704" s="171" t="s">
        <v>111</v>
      </c>
      <c r="G1704" s="171" t="s">
        <v>112</v>
      </c>
      <c r="H1704" s="176">
        <v>1</v>
      </c>
      <c r="I1704" s="177">
        <v>0</v>
      </c>
      <c r="J1704" s="175">
        <v>46096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0</v>
      </c>
    </row>
    <row r="1705" spans="1:16" ht="19.5" hidden="1" customHeight="1">
      <c r="A1705" s="171" t="s">
        <v>3287</v>
      </c>
      <c r="B1705" s="175">
        <v>46101</v>
      </c>
      <c r="C1705" s="171" t="s">
        <v>110</v>
      </c>
      <c r="D1705" s="171" t="s">
        <v>118</v>
      </c>
      <c r="E1705" s="171" t="s">
        <v>38</v>
      </c>
      <c r="F1705" s="171" t="s">
        <v>111</v>
      </c>
      <c r="G1705" s="171" t="s">
        <v>112</v>
      </c>
      <c r="H1705" s="176">
        <v>1</v>
      </c>
      <c r="I1705" s="177">
        <v>0</v>
      </c>
      <c r="J1705" s="175">
        <v>46096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-46.77</v>
      </c>
    </row>
    <row r="1706" spans="1:16" ht="19.5" customHeight="1">
      <c r="A1706" s="171" t="s">
        <v>3287</v>
      </c>
      <c r="B1706" s="175">
        <v>46101</v>
      </c>
      <c r="C1706" s="171" t="s">
        <v>2119</v>
      </c>
      <c r="D1706" s="171" t="s">
        <v>119</v>
      </c>
      <c r="E1706" s="171" t="s">
        <v>38</v>
      </c>
      <c r="F1706" s="171" t="s">
        <v>111</v>
      </c>
      <c r="G1706" s="171" t="s">
        <v>112</v>
      </c>
      <c r="H1706" s="176">
        <v>1</v>
      </c>
      <c r="I1706" s="177">
        <v>0</v>
      </c>
      <c r="J1706" s="175">
        <v>46096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-15</v>
      </c>
    </row>
    <row r="1707" spans="1:16" ht="19.5" hidden="1" customHeight="1">
      <c r="A1707" s="171" t="s">
        <v>3288</v>
      </c>
      <c r="B1707" s="175">
        <v>46101</v>
      </c>
      <c r="C1707" s="171" t="s">
        <v>110</v>
      </c>
      <c r="D1707" s="171" t="s">
        <v>24</v>
      </c>
      <c r="E1707" s="171" t="s">
        <v>38</v>
      </c>
      <c r="F1707" s="171" t="s">
        <v>111</v>
      </c>
      <c r="G1707" s="171" t="s">
        <v>112</v>
      </c>
      <c r="H1707" s="176">
        <v>1</v>
      </c>
      <c r="I1707" s="177">
        <v>0</v>
      </c>
      <c r="J1707" s="175">
        <v>46096</v>
      </c>
      <c r="K1707" s="171" t="s">
        <v>113</v>
      </c>
      <c r="L1707" s="171" t="s">
        <v>114</v>
      </c>
      <c r="M1707" s="178">
        <v>0</v>
      </c>
      <c r="N1707" s="176"/>
      <c r="O1707" s="176">
        <v>39</v>
      </c>
      <c r="P1707" s="179">
        <v>-46.77</v>
      </c>
    </row>
    <row r="1708" spans="1:16" ht="19.5" hidden="1" customHeight="1">
      <c r="A1708" s="171" t="s">
        <v>3288</v>
      </c>
      <c r="B1708" s="175">
        <v>46101</v>
      </c>
      <c r="C1708" s="171" t="s">
        <v>110</v>
      </c>
      <c r="D1708" s="171" t="s">
        <v>117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46096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0</v>
      </c>
    </row>
    <row r="1709" spans="1:16" ht="19.5" hidden="1" customHeight="1">
      <c r="A1709" s="171" t="s">
        <v>3288</v>
      </c>
      <c r="B1709" s="175">
        <v>46101</v>
      </c>
      <c r="C1709" s="171" t="s">
        <v>110</v>
      </c>
      <c r="D1709" s="171" t="s">
        <v>118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46096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-46.77</v>
      </c>
    </row>
    <row r="1710" spans="1:16" ht="19.5" hidden="1" customHeight="1">
      <c r="A1710" s="171" t="s">
        <v>3289</v>
      </c>
      <c r="B1710" s="175">
        <v>46101</v>
      </c>
      <c r="C1710" s="171" t="s">
        <v>110</v>
      </c>
      <c r="D1710" s="171" t="s">
        <v>24</v>
      </c>
      <c r="E1710" s="171" t="s">
        <v>41</v>
      </c>
      <c r="F1710" s="171" t="s">
        <v>138</v>
      </c>
      <c r="G1710" s="171" t="s">
        <v>112</v>
      </c>
      <c r="H1710" s="176">
        <v>1</v>
      </c>
      <c r="I1710" s="177">
        <v>0</v>
      </c>
      <c r="J1710" s="175">
        <v>46095</v>
      </c>
      <c r="K1710" s="171" t="s">
        <v>113</v>
      </c>
      <c r="L1710" s="171" t="s">
        <v>114</v>
      </c>
      <c r="M1710" s="178">
        <v>0</v>
      </c>
      <c r="N1710" s="176"/>
      <c r="O1710" s="176">
        <v>40</v>
      </c>
      <c r="P1710" s="179">
        <v>-46.77</v>
      </c>
    </row>
    <row r="1711" spans="1:16" ht="19.5" customHeight="1">
      <c r="A1711" s="171" t="s">
        <v>3289</v>
      </c>
      <c r="B1711" s="175">
        <v>46101</v>
      </c>
      <c r="C1711" s="171" t="s">
        <v>2119</v>
      </c>
      <c r="D1711" s="171" t="s">
        <v>116</v>
      </c>
      <c r="E1711" s="171" t="s">
        <v>41</v>
      </c>
      <c r="F1711" s="171" t="s">
        <v>138</v>
      </c>
      <c r="G1711" s="171" t="s">
        <v>112</v>
      </c>
      <c r="H1711" s="176">
        <v>1</v>
      </c>
      <c r="I1711" s="177">
        <v>0</v>
      </c>
      <c r="J1711" s="175">
        <v>46095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-6.84</v>
      </c>
    </row>
    <row r="1712" spans="1:16" ht="19.5" hidden="1" customHeight="1">
      <c r="A1712" s="171" t="s">
        <v>3289</v>
      </c>
      <c r="B1712" s="175">
        <v>46101</v>
      </c>
      <c r="C1712" s="171" t="s">
        <v>110</v>
      </c>
      <c r="D1712" s="171" t="s">
        <v>117</v>
      </c>
      <c r="E1712" s="171" t="s">
        <v>41</v>
      </c>
      <c r="F1712" s="171" t="s">
        <v>138</v>
      </c>
      <c r="G1712" s="171" t="s">
        <v>112</v>
      </c>
      <c r="H1712" s="176">
        <v>1</v>
      </c>
      <c r="I1712" s="177">
        <v>0</v>
      </c>
      <c r="J1712" s="175">
        <v>46095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0</v>
      </c>
    </row>
    <row r="1713" spans="1:16" ht="19.5" hidden="1" customHeight="1">
      <c r="A1713" s="171" t="s">
        <v>3289</v>
      </c>
      <c r="B1713" s="175">
        <v>46101</v>
      </c>
      <c r="C1713" s="171" t="s">
        <v>110</v>
      </c>
      <c r="D1713" s="171" t="s">
        <v>118</v>
      </c>
      <c r="E1713" s="171" t="s">
        <v>41</v>
      </c>
      <c r="F1713" s="171" t="s">
        <v>138</v>
      </c>
      <c r="G1713" s="171" t="s">
        <v>112</v>
      </c>
      <c r="H1713" s="176">
        <v>1</v>
      </c>
      <c r="I1713" s="177">
        <v>0</v>
      </c>
      <c r="J1713" s="175">
        <v>46095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-46.77</v>
      </c>
    </row>
    <row r="1714" spans="1:16" ht="19.5" customHeight="1">
      <c r="A1714" s="171" t="s">
        <v>3289</v>
      </c>
      <c r="B1714" s="175">
        <v>46101</v>
      </c>
      <c r="C1714" s="171" t="s">
        <v>2119</v>
      </c>
      <c r="D1714" s="171" t="s">
        <v>119</v>
      </c>
      <c r="E1714" s="171" t="s">
        <v>41</v>
      </c>
      <c r="F1714" s="171" t="s">
        <v>138</v>
      </c>
      <c r="G1714" s="171" t="s">
        <v>112</v>
      </c>
      <c r="H1714" s="176">
        <v>1</v>
      </c>
      <c r="I1714" s="177">
        <v>0</v>
      </c>
      <c r="J1714" s="175">
        <v>46095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-15</v>
      </c>
    </row>
    <row r="1715" spans="1:16" ht="19.5" hidden="1" customHeight="1">
      <c r="A1715" s="171" t="s">
        <v>3290</v>
      </c>
      <c r="B1715" s="175">
        <v>46101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3290</v>
      </c>
      <c r="B1716" s="175">
        <v>46101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1246.67</v>
      </c>
    </row>
    <row r="1717" spans="1:16" ht="19.5" hidden="1" customHeight="1">
      <c r="A1717" s="171" t="s">
        <v>3290</v>
      </c>
      <c r="B1717" s="175">
        <v>46101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3290</v>
      </c>
      <c r="B1718" s="175">
        <v>46101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1503.33</v>
      </c>
    </row>
    <row r="1719" spans="1:16" ht="19.5" hidden="1" customHeight="1">
      <c r="A1719" s="171" t="s">
        <v>3290</v>
      </c>
      <c r="B1719" s="175">
        <v>46101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3291</v>
      </c>
      <c r="B1720" s="175">
        <v>46101</v>
      </c>
      <c r="C1720" s="171" t="s">
        <v>110</v>
      </c>
      <c r="D1720" s="171" t="s">
        <v>24</v>
      </c>
      <c r="E1720" s="171" t="s">
        <v>61</v>
      </c>
      <c r="F1720" s="171" t="s">
        <v>776</v>
      </c>
      <c r="G1720" s="171" t="s">
        <v>177</v>
      </c>
      <c r="H1720" s="176">
        <v>1</v>
      </c>
      <c r="I1720" s="177">
        <v>4744</v>
      </c>
      <c r="J1720" s="175">
        <v>46098</v>
      </c>
      <c r="K1720" s="171" t="s">
        <v>113</v>
      </c>
      <c r="L1720" s="171" t="s">
        <v>114</v>
      </c>
      <c r="M1720" s="178">
        <v>0.43</v>
      </c>
      <c r="N1720" s="176"/>
      <c r="O1720" s="176">
        <v>40</v>
      </c>
      <c r="P1720" s="179">
        <v>-206.95</v>
      </c>
    </row>
    <row r="1721" spans="1:16" ht="19.5" hidden="1" customHeight="1">
      <c r="A1721" s="171" t="s">
        <v>3291</v>
      </c>
      <c r="B1721" s="175">
        <v>46101</v>
      </c>
      <c r="C1721" s="171" t="s">
        <v>127</v>
      </c>
      <c r="D1721" s="171" t="s">
        <v>128</v>
      </c>
      <c r="E1721" s="171" t="s">
        <v>61</v>
      </c>
      <c r="F1721" s="171" t="s">
        <v>776</v>
      </c>
      <c r="G1721" s="171" t="s">
        <v>177</v>
      </c>
      <c r="H1721" s="176">
        <v>1</v>
      </c>
      <c r="I1721" s="177">
        <v>4744</v>
      </c>
      <c r="J1721" s="175">
        <v>46098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1642.38</v>
      </c>
    </row>
    <row r="1722" spans="1:16" ht="19.5" hidden="1" customHeight="1">
      <c r="A1722" s="171" t="s">
        <v>3291</v>
      </c>
      <c r="B1722" s="175">
        <v>46101</v>
      </c>
      <c r="C1722" s="171" t="s">
        <v>127</v>
      </c>
      <c r="D1722" s="171" t="s">
        <v>129</v>
      </c>
      <c r="E1722" s="171" t="s">
        <v>61</v>
      </c>
      <c r="F1722" s="171" t="s">
        <v>776</v>
      </c>
      <c r="G1722" s="171" t="s">
        <v>177</v>
      </c>
      <c r="H1722" s="176">
        <v>1</v>
      </c>
      <c r="I1722" s="177">
        <v>4744</v>
      </c>
      <c r="J1722" s="175">
        <v>46098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16.420000000000002</v>
      </c>
    </row>
    <row r="1723" spans="1:16" ht="19.5" hidden="1" customHeight="1">
      <c r="A1723" s="171" t="s">
        <v>3291</v>
      </c>
      <c r="B1723" s="175">
        <v>46101</v>
      </c>
      <c r="C1723" s="171" t="s">
        <v>127</v>
      </c>
      <c r="D1723" s="171" t="s">
        <v>130</v>
      </c>
      <c r="E1723" s="171" t="s">
        <v>61</v>
      </c>
      <c r="F1723" s="171" t="s">
        <v>776</v>
      </c>
      <c r="G1723" s="171" t="s">
        <v>177</v>
      </c>
      <c r="H1723" s="176">
        <v>1</v>
      </c>
      <c r="I1723" s="177">
        <v>4744</v>
      </c>
      <c r="J1723" s="175">
        <v>46098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3085.2</v>
      </c>
    </row>
    <row r="1724" spans="1:16" ht="19.5" hidden="1" customHeight="1">
      <c r="A1724" s="171" t="s">
        <v>3291</v>
      </c>
      <c r="B1724" s="175">
        <v>46101</v>
      </c>
      <c r="C1724" s="171" t="s">
        <v>131</v>
      </c>
      <c r="D1724" s="171" t="s">
        <v>132</v>
      </c>
      <c r="E1724" s="171" t="s">
        <v>61</v>
      </c>
      <c r="F1724" s="171" t="s">
        <v>776</v>
      </c>
      <c r="G1724" s="171" t="s">
        <v>177</v>
      </c>
      <c r="H1724" s="176">
        <v>1</v>
      </c>
      <c r="I1724" s="177">
        <v>4744</v>
      </c>
      <c r="J1724" s="175">
        <v>46098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-2039.92</v>
      </c>
    </row>
    <row r="1725" spans="1:16" ht="19.5" hidden="1" customHeight="1">
      <c r="A1725" s="171" t="s">
        <v>3291</v>
      </c>
      <c r="B1725" s="175">
        <v>46101</v>
      </c>
      <c r="C1725" s="171" t="s">
        <v>2119</v>
      </c>
      <c r="D1725" s="171" t="s">
        <v>116</v>
      </c>
      <c r="E1725" s="171" t="s">
        <v>61</v>
      </c>
      <c r="F1725" s="171" t="s">
        <v>776</v>
      </c>
      <c r="G1725" s="171" t="s">
        <v>177</v>
      </c>
      <c r="H1725" s="176">
        <v>1</v>
      </c>
      <c r="I1725" s="177">
        <v>4744</v>
      </c>
      <c r="J1725" s="175">
        <v>46098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-6.08</v>
      </c>
    </row>
    <row r="1726" spans="1:16" ht="19.5" customHeight="1">
      <c r="A1726" s="171" t="s">
        <v>3292</v>
      </c>
      <c r="B1726" s="175">
        <v>46101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46101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-15.08</v>
      </c>
    </row>
    <row r="1727" spans="1:16" ht="19.5" hidden="1" customHeight="1">
      <c r="A1727" s="171" t="s">
        <v>2459</v>
      </c>
      <c r="B1727" s="175">
        <v>46101</v>
      </c>
      <c r="C1727" s="171" t="s">
        <v>110</v>
      </c>
      <c r="D1727" s="171" t="s">
        <v>121</v>
      </c>
      <c r="E1727" s="171" t="s">
        <v>42</v>
      </c>
      <c r="F1727" s="171" t="s">
        <v>248</v>
      </c>
      <c r="G1727" s="171" t="s">
        <v>112</v>
      </c>
      <c r="H1727" s="176">
        <v>1</v>
      </c>
      <c r="I1727" s="177">
        <v>0</v>
      </c>
      <c r="J1727" s="175">
        <v>46087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0</v>
      </c>
    </row>
    <row r="1728" spans="1:16" ht="19.5" hidden="1" customHeight="1">
      <c r="A1728" s="171" t="s">
        <v>2459</v>
      </c>
      <c r="B1728" s="175">
        <v>46101</v>
      </c>
      <c r="C1728" s="171" t="s">
        <v>110</v>
      </c>
      <c r="D1728" s="171" t="s">
        <v>118</v>
      </c>
      <c r="E1728" s="171" t="s">
        <v>42</v>
      </c>
      <c r="F1728" s="171" t="s">
        <v>248</v>
      </c>
      <c r="G1728" s="171" t="s">
        <v>112</v>
      </c>
      <c r="H1728" s="176">
        <v>1</v>
      </c>
      <c r="I1728" s="177">
        <v>0</v>
      </c>
      <c r="J1728" s="175">
        <v>46087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-81.34</v>
      </c>
    </row>
    <row r="1729" spans="1:16" ht="19.5" customHeight="1">
      <c r="A1729" s="171" t="s">
        <v>2459</v>
      </c>
      <c r="B1729" s="175">
        <v>46101</v>
      </c>
      <c r="C1729" s="171" t="s">
        <v>2119</v>
      </c>
      <c r="D1729" s="171" t="s">
        <v>119</v>
      </c>
      <c r="E1729" s="171" t="s">
        <v>42</v>
      </c>
      <c r="F1729" s="171" t="s">
        <v>248</v>
      </c>
      <c r="G1729" s="171" t="s">
        <v>112</v>
      </c>
      <c r="H1729" s="176">
        <v>1</v>
      </c>
      <c r="I1729" s="177">
        <v>0</v>
      </c>
      <c r="J1729" s="175">
        <v>46087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-15</v>
      </c>
    </row>
    <row r="1730" spans="1:16" ht="19.5" hidden="1" customHeight="1">
      <c r="A1730" s="171" t="s">
        <v>3293</v>
      </c>
      <c r="B1730" s="175">
        <v>46101</v>
      </c>
      <c r="C1730" s="171" t="s">
        <v>110</v>
      </c>
      <c r="D1730" s="171" t="s">
        <v>24</v>
      </c>
      <c r="E1730" s="171" t="s">
        <v>45</v>
      </c>
      <c r="F1730" s="171" t="s">
        <v>162</v>
      </c>
      <c r="G1730" s="171" t="s">
        <v>163</v>
      </c>
      <c r="H1730" s="176">
        <v>1</v>
      </c>
      <c r="I1730" s="177">
        <v>2750</v>
      </c>
      <c r="J1730" s="175">
        <v>46098</v>
      </c>
      <c r="K1730" s="171" t="s">
        <v>113</v>
      </c>
      <c r="L1730" s="171" t="s">
        <v>114</v>
      </c>
      <c r="M1730" s="178">
        <v>0.43</v>
      </c>
      <c r="N1730" s="176"/>
      <c r="O1730" s="176">
        <v>40</v>
      </c>
      <c r="P1730" s="179">
        <v>-140.75</v>
      </c>
    </row>
    <row r="1731" spans="1:16" ht="19.5" hidden="1" customHeight="1">
      <c r="A1731" s="171" t="s">
        <v>3293</v>
      </c>
      <c r="B1731" s="175">
        <v>46101</v>
      </c>
      <c r="C1731" s="171" t="s">
        <v>127</v>
      </c>
      <c r="D1731" s="171" t="s">
        <v>128</v>
      </c>
      <c r="E1731" s="171" t="s">
        <v>45</v>
      </c>
      <c r="F1731" s="171" t="s">
        <v>162</v>
      </c>
      <c r="G1731" s="171" t="s">
        <v>163</v>
      </c>
      <c r="H1731" s="176">
        <v>1</v>
      </c>
      <c r="I1731" s="177">
        <v>2750</v>
      </c>
      <c r="J1731" s="175">
        <v>46098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1207.3900000000001</v>
      </c>
    </row>
    <row r="1732" spans="1:16" ht="19.5" hidden="1" customHeight="1">
      <c r="A1732" s="171" t="s">
        <v>3293</v>
      </c>
      <c r="B1732" s="175">
        <v>46101</v>
      </c>
      <c r="C1732" s="171" t="s">
        <v>127</v>
      </c>
      <c r="D1732" s="171" t="s">
        <v>129</v>
      </c>
      <c r="E1732" s="171" t="s">
        <v>45</v>
      </c>
      <c r="F1732" s="171" t="s">
        <v>162</v>
      </c>
      <c r="G1732" s="171" t="s">
        <v>163</v>
      </c>
      <c r="H1732" s="176">
        <v>1</v>
      </c>
      <c r="I1732" s="177">
        <v>2750</v>
      </c>
      <c r="J1732" s="175">
        <v>46098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12.07</v>
      </c>
    </row>
    <row r="1733" spans="1:16" ht="19.5" hidden="1" customHeight="1">
      <c r="A1733" s="171" t="s">
        <v>3293</v>
      </c>
      <c r="B1733" s="175">
        <v>46101</v>
      </c>
      <c r="C1733" s="171" t="s">
        <v>127</v>
      </c>
      <c r="D1733" s="171" t="s">
        <v>130</v>
      </c>
      <c r="E1733" s="171" t="s">
        <v>45</v>
      </c>
      <c r="F1733" s="171" t="s">
        <v>162</v>
      </c>
      <c r="G1733" s="171" t="s">
        <v>163</v>
      </c>
      <c r="H1733" s="176">
        <v>1</v>
      </c>
      <c r="I1733" s="177">
        <v>2750</v>
      </c>
      <c r="J1733" s="175">
        <v>46098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1530.54</v>
      </c>
    </row>
    <row r="1734" spans="1:16" ht="19.5" hidden="1" customHeight="1">
      <c r="A1734" s="171" t="s">
        <v>3293</v>
      </c>
      <c r="B1734" s="175">
        <v>46101</v>
      </c>
      <c r="C1734" s="171" t="s">
        <v>131</v>
      </c>
      <c r="D1734" s="171" t="s">
        <v>132</v>
      </c>
      <c r="E1734" s="171" t="s">
        <v>45</v>
      </c>
      <c r="F1734" s="171" t="s">
        <v>162</v>
      </c>
      <c r="G1734" s="171" t="s">
        <v>163</v>
      </c>
      <c r="H1734" s="176">
        <v>1</v>
      </c>
      <c r="I1734" s="177">
        <v>2750</v>
      </c>
      <c r="J1734" s="175">
        <v>46098</v>
      </c>
      <c r="K1734" s="171" t="s">
        <v>113</v>
      </c>
      <c r="L1734" s="171" t="s">
        <v>114</v>
      </c>
      <c r="M1734" s="178">
        <v>0.43</v>
      </c>
      <c r="N1734" s="176"/>
      <c r="O1734" s="176"/>
      <c r="P1734" s="179">
        <v>-1182.5</v>
      </c>
    </row>
    <row r="1735" spans="1:16" ht="19.5" customHeight="1">
      <c r="A1735" s="171" t="s">
        <v>3293</v>
      </c>
      <c r="B1735" s="175">
        <v>46101</v>
      </c>
      <c r="C1735" s="171" t="s">
        <v>2119</v>
      </c>
      <c r="D1735" s="171" t="s">
        <v>116</v>
      </c>
      <c r="E1735" s="171" t="s">
        <v>45</v>
      </c>
      <c r="F1735" s="171" t="s">
        <v>162</v>
      </c>
      <c r="G1735" s="171" t="s">
        <v>163</v>
      </c>
      <c r="H1735" s="176">
        <v>1</v>
      </c>
      <c r="I1735" s="177">
        <v>2750</v>
      </c>
      <c r="J1735" s="175">
        <v>46098</v>
      </c>
      <c r="K1735" s="171" t="s">
        <v>113</v>
      </c>
      <c r="L1735" s="171" t="s">
        <v>114</v>
      </c>
      <c r="M1735" s="178">
        <v>0.43</v>
      </c>
      <c r="N1735" s="176"/>
      <c r="O1735" s="176"/>
      <c r="P1735" s="179">
        <v>-6.46</v>
      </c>
    </row>
    <row r="1736" spans="1:16" ht="19.5" hidden="1" customHeight="1">
      <c r="A1736" s="171" t="s">
        <v>3294</v>
      </c>
      <c r="B1736" s="175">
        <v>46101</v>
      </c>
      <c r="C1736" s="171" t="s">
        <v>110</v>
      </c>
      <c r="D1736" s="171" t="s">
        <v>24</v>
      </c>
      <c r="E1736" s="171" t="s">
        <v>45</v>
      </c>
      <c r="F1736" s="171" t="s">
        <v>162</v>
      </c>
      <c r="G1736" s="171" t="s">
        <v>163</v>
      </c>
      <c r="H1736" s="176">
        <v>1</v>
      </c>
      <c r="I1736" s="177">
        <v>2750</v>
      </c>
      <c r="J1736" s="175">
        <v>46098</v>
      </c>
      <c r="K1736" s="171" t="s">
        <v>113</v>
      </c>
      <c r="L1736" s="171" t="s">
        <v>114</v>
      </c>
      <c r="M1736" s="178">
        <v>0.43</v>
      </c>
      <c r="N1736" s="176"/>
      <c r="O1736" s="176">
        <v>40</v>
      </c>
      <c r="P1736" s="179">
        <v>-140.75</v>
      </c>
    </row>
    <row r="1737" spans="1:16" ht="19.5" hidden="1" customHeight="1">
      <c r="A1737" s="171" t="s">
        <v>3294</v>
      </c>
      <c r="B1737" s="175">
        <v>46101</v>
      </c>
      <c r="C1737" s="171" t="s">
        <v>127</v>
      </c>
      <c r="D1737" s="171" t="s">
        <v>128</v>
      </c>
      <c r="E1737" s="171" t="s">
        <v>45</v>
      </c>
      <c r="F1737" s="171" t="s">
        <v>162</v>
      </c>
      <c r="G1737" s="171" t="s">
        <v>163</v>
      </c>
      <c r="H1737" s="176">
        <v>1</v>
      </c>
      <c r="I1737" s="177">
        <v>2750</v>
      </c>
      <c r="J1737" s="175">
        <v>46098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1282.8599999999999</v>
      </c>
    </row>
    <row r="1738" spans="1:16" ht="19.5" hidden="1" customHeight="1">
      <c r="A1738" s="171" t="s">
        <v>3294</v>
      </c>
      <c r="B1738" s="175">
        <v>46101</v>
      </c>
      <c r="C1738" s="171" t="s">
        <v>127</v>
      </c>
      <c r="D1738" s="171" t="s">
        <v>129</v>
      </c>
      <c r="E1738" s="171" t="s">
        <v>45</v>
      </c>
      <c r="F1738" s="171" t="s">
        <v>162</v>
      </c>
      <c r="G1738" s="171" t="s">
        <v>163</v>
      </c>
      <c r="H1738" s="176">
        <v>1</v>
      </c>
      <c r="I1738" s="177">
        <v>2750</v>
      </c>
      <c r="J1738" s="175">
        <v>46098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12.83</v>
      </c>
    </row>
    <row r="1739" spans="1:16" ht="19.5" hidden="1" customHeight="1">
      <c r="A1739" s="171" t="s">
        <v>3294</v>
      </c>
      <c r="B1739" s="175">
        <v>46101</v>
      </c>
      <c r="C1739" s="171" t="s">
        <v>127</v>
      </c>
      <c r="D1739" s="171" t="s">
        <v>130</v>
      </c>
      <c r="E1739" s="171" t="s">
        <v>45</v>
      </c>
      <c r="F1739" s="171" t="s">
        <v>162</v>
      </c>
      <c r="G1739" s="171" t="s">
        <v>163</v>
      </c>
      <c r="H1739" s="176">
        <v>1</v>
      </c>
      <c r="I1739" s="177">
        <v>2750</v>
      </c>
      <c r="J1739" s="175">
        <v>46098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1454.31</v>
      </c>
    </row>
    <row r="1740" spans="1:16" ht="19.5" hidden="1" customHeight="1">
      <c r="A1740" s="171" t="s">
        <v>3294</v>
      </c>
      <c r="B1740" s="175">
        <v>46101</v>
      </c>
      <c r="C1740" s="171" t="s">
        <v>131</v>
      </c>
      <c r="D1740" s="171" t="s">
        <v>132</v>
      </c>
      <c r="E1740" s="171" t="s">
        <v>45</v>
      </c>
      <c r="F1740" s="171" t="s">
        <v>162</v>
      </c>
      <c r="G1740" s="171" t="s">
        <v>163</v>
      </c>
      <c r="H1740" s="176">
        <v>1</v>
      </c>
      <c r="I1740" s="177">
        <v>2750</v>
      </c>
      <c r="J1740" s="175">
        <v>46098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-1182.5</v>
      </c>
    </row>
    <row r="1741" spans="1:16" ht="19.5" customHeight="1">
      <c r="A1741" s="171" t="s">
        <v>3294</v>
      </c>
      <c r="B1741" s="175">
        <v>46101</v>
      </c>
      <c r="C1741" s="171" t="s">
        <v>2119</v>
      </c>
      <c r="D1741" s="171" t="s">
        <v>116</v>
      </c>
      <c r="E1741" s="171" t="s">
        <v>45</v>
      </c>
      <c r="F1741" s="171" t="s">
        <v>162</v>
      </c>
      <c r="G1741" s="171" t="s">
        <v>163</v>
      </c>
      <c r="H1741" s="176">
        <v>1</v>
      </c>
      <c r="I1741" s="177">
        <v>2750</v>
      </c>
      <c r="J1741" s="175">
        <v>46098</v>
      </c>
      <c r="K1741" s="171" t="s">
        <v>113</v>
      </c>
      <c r="L1741" s="171" t="s">
        <v>114</v>
      </c>
      <c r="M1741" s="178">
        <v>0.43</v>
      </c>
      <c r="N1741" s="176"/>
      <c r="O1741" s="176"/>
      <c r="P1741" s="179">
        <v>-6.99</v>
      </c>
    </row>
    <row r="1742" spans="1:16" ht="19.5" hidden="1" customHeight="1">
      <c r="A1742" s="171" t="s">
        <v>3295</v>
      </c>
      <c r="B1742" s="175">
        <v>46101</v>
      </c>
      <c r="C1742" s="171" t="s">
        <v>110</v>
      </c>
      <c r="D1742" s="171" t="s">
        <v>24</v>
      </c>
      <c r="E1742" s="171" t="s">
        <v>38</v>
      </c>
      <c r="F1742" s="171" t="s">
        <v>111</v>
      </c>
      <c r="G1742" s="171" t="s">
        <v>112</v>
      </c>
      <c r="H1742" s="176">
        <v>1</v>
      </c>
      <c r="I1742" s="177">
        <v>2750</v>
      </c>
      <c r="J1742" s="175">
        <v>46093</v>
      </c>
      <c r="K1742" s="171" t="s">
        <v>113</v>
      </c>
      <c r="L1742" s="171" t="s">
        <v>114</v>
      </c>
      <c r="M1742" s="178">
        <v>0.43</v>
      </c>
      <c r="N1742" s="176"/>
      <c r="O1742" s="176">
        <v>40</v>
      </c>
      <c r="P1742" s="179">
        <v>-140.75</v>
      </c>
    </row>
    <row r="1743" spans="1:16" ht="19.5" hidden="1" customHeight="1">
      <c r="A1743" s="171" t="s">
        <v>3295</v>
      </c>
      <c r="B1743" s="175">
        <v>46101</v>
      </c>
      <c r="C1743" s="171" t="s">
        <v>127</v>
      </c>
      <c r="D1743" s="171" t="s">
        <v>128</v>
      </c>
      <c r="E1743" s="171" t="s">
        <v>38</v>
      </c>
      <c r="F1743" s="171" t="s">
        <v>111</v>
      </c>
      <c r="G1743" s="171" t="s">
        <v>112</v>
      </c>
      <c r="H1743" s="176">
        <v>1</v>
      </c>
      <c r="I1743" s="177">
        <v>2750</v>
      </c>
      <c r="J1743" s="175">
        <v>46093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1051.43</v>
      </c>
    </row>
    <row r="1744" spans="1:16" ht="19.5" hidden="1" customHeight="1">
      <c r="A1744" s="171" t="s">
        <v>3295</v>
      </c>
      <c r="B1744" s="175">
        <v>46101</v>
      </c>
      <c r="C1744" s="171" t="s">
        <v>127</v>
      </c>
      <c r="D1744" s="171" t="s">
        <v>129</v>
      </c>
      <c r="E1744" s="171" t="s">
        <v>38</v>
      </c>
      <c r="F1744" s="171" t="s">
        <v>111</v>
      </c>
      <c r="G1744" s="171" t="s">
        <v>112</v>
      </c>
      <c r="H1744" s="176">
        <v>1</v>
      </c>
      <c r="I1744" s="177">
        <v>2750</v>
      </c>
      <c r="J1744" s="175">
        <v>46093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10.51</v>
      </c>
    </row>
    <row r="1745" spans="1:16" ht="19.5" hidden="1" customHeight="1">
      <c r="A1745" s="171" t="s">
        <v>3295</v>
      </c>
      <c r="B1745" s="175">
        <v>46101</v>
      </c>
      <c r="C1745" s="171" t="s">
        <v>127</v>
      </c>
      <c r="D1745" s="171" t="s">
        <v>130</v>
      </c>
      <c r="E1745" s="171" t="s">
        <v>38</v>
      </c>
      <c r="F1745" s="171" t="s">
        <v>111</v>
      </c>
      <c r="G1745" s="171" t="s">
        <v>112</v>
      </c>
      <c r="H1745" s="176">
        <v>1</v>
      </c>
      <c r="I1745" s="177">
        <v>2750</v>
      </c>
      <c r="J1745" s="175">
        <v>46093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1688.06</v>
      </c>
    </row>
    <row r="1746" spans="1:16" ht="19.5" hidden="1" customHeight="1">
      <c r="A1746" s="171" t="s">
        <v>3295</v>
      </c>
      <c r="B1746" s="175">
        <v>46101</v>
      </c>
      <c r="C1746" s="171" t="s">
        <v>131</v>
      </c>
      <c r="D1746" s="171" t="s">
        <v>132</v>
      </c>
      <c r="E1746" s="171" t="s">
        <v>38</v>
      </c>
      <c r="F1746" s="171" t="s">
        <v>111</v>
      </c>
      <c r="G1746" s="171" t="s">
        <v>112</v>
      </c>
      <c r="H1746" s="176">
        <v>1</v>
      </c>
      <c r="I1746" s="177">
        <v>2750</v>
      </c>
      <c r="J1746" s="175">
        <v>46093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-1182.5</v>
      </c>
    </row>
    <row r="1747" spans="1:16" ht="19.5" hidden="1" customHeight="1">
      <c r="A1747" s="171" t="s">
        <v>3205</v>
      </c>
      <c r="B1747" s="175">
        <v>46101</v>
      </c>
      <c r="C1747" s="171" t="s">
        <v>110</v>
      </c>
      <c r="D1747" s="171" t="s">
        <v>24</v>
      </c>
      <c r="E1747" s="171" t="s">
        <v>76</v>
      </c>
      <c r="F1747" s="171" t="s">
        <v>820</v>
      </c>
      <c r="G1747" s="171" t="s">
        <v>177</v>
      </c>
      <c r="H1747" s="176">
        <v>1</v>
      </c>
      <c r="I1747" s="177">
        <v>0</v>
      </c>
      <c r="J1747" s="175">
        <v>46091</v>
      </c>
      <c r="K1747" s="171" t="s">
        <v>113</v>
      </c>
      <c r="L1747" s="171" t="s">
        <v>114</v>
      </c>
      <c r="M1747" s="178">
        <v>0</v>
      </c>
      <c r="N1747" s="176"/>
      <c r="O1747" s="176">
        <v>43</v>
      </c>
      <c r="P1747" s="179">
        <v>-56.94</v>
      </c>
    </row>
    <row r="1748" spans="1:16" ht="19.5" hidden="1" customHeight="1">
      <c r="A1748" s="171" t="s">
        <v>3205</v>
      </c>
      <c r="B1748" s="175">
        <v>46101</v>
      </c>
      <c r="C1748" s="171" t="s">
        <v>2119</v>
      </c>
      <c r="D1748" s="171" t="s">
        <v>116</v>
      </c>
      <c r="E1748" s="171" t="s">
        <v>76</v>
      </c>
      <c r="F1748" s="171" t="s">
        <v>820</v>
      </c>
      <c r="G1748" s="171" t="s">
        <v>177</v>
      </c>
      <c r="H1748" s="176">
        <v>1</v>
      </c>
      <c r="I1748" s="177">
        <v>0</v>
      </c>
      <c r="J1748" s="175">
        <v>46091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-19.440000000000001</v>
      </c>
    </row>
    <row r="1749" spans="1:16" ht="19.5" hidden="1" customHeight="1">
      <c r="A1749" s="171" t="s">
        <v>3204</v>
      </c>
      <c r="B1749" s="175">
        <v>46101</v>
      </c>
      <c r="C1749" s="171" t="s">
        <v>110</v>
      </c>
      <c r="D1749" s="171" t="s">
        <v>24</v>
      </c>
      <c r="E1749" s="171" t="s">
        <v>75</v>
      </c>
      <c r="F1749" s="171" t="s">
        <v>474</v>
      </c>
      <c r="G1749" s="171" t="s">
        <v>177</v>
      </c>
      <c r="H1749" s="176">
        <v>1</v>
      </c>
      <c r="I1749" s="177">
        <v>0</v>
      </c>
      <c r="J1749" s="175">
        <v>46091</v>
      </c>
      <c r="K1749" s="171" t="s">
        <v>113</v>
      </c>
      <c r="L1749" s="171" t="s">
        <v>114</v>
      </c>
      <c r="M1749" s="178">
        <v>0</v>
      </c>
      <c r="N1749" s="176"/>
      <c r="O1749" s="176">
        <v>43</v>
      </c>
      <c r="P1749" s="179">
        <v>-56.94</v>
      </c>
    </row>
    <row r="1750" spans="1:16" ht="19.5" hidden="1" customHeight="1">
      <c r="A1750" s="171" t="s">
        <v>3204</v>
      </c>
      <c r="B1750" s="175">
        <v>46101</v>
      </c>
      <c r="C1750" s="171" t="s">
        <v>2119</v>
      </c>
      <c r="D1750" s="171" t="s">
        <v>116</v>
      </c>
      <c r="E1750" s="171" t="s">
        <v>75</v>
      </c>
      <c r="F1750" s="171" t="s">
        <v>474</v>
      </c>
      <c r="G1750" s="171" t="s">
        <v>177</v>
      </c>
      <c r="H1750" s="176">
        <v>1</v>
      </c>
      <c r="I1750" s="177">
        <v>0</v>
      </c>
      <c r="J1750" s="175">
        <v>46091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-19.440000000000001</v>
      </c>
    </row>
    <row r="1751" spans="1:16" ht="19.5" hidden="1" customHeight="1">
      <c r="A1751" s="171" t="s">
        <v>3205</v>
      </c>
      <c r="B1751" s="175">
        <v>46101</v>
      </c>
      <c r="C1751" s="171" t="s">
        <v>110</v>
      </c>
      <c r="D1751" s="171" t="s">
        <v>117</v>
      </c>
      <c r="E1751" s="171" t="s">
        <v>76</v>
      </c>
      <c r="F1751" s="171" t="s">
        <v>820</v>
      </c>
      <c r="G1751" s="171" t="s">
        <v>177</v>
      </c>
      <c r="H1751" s="176">
        <v>1</v>
      </c>
      <c r="I1751" s="177">
        <v>0</v>
      </c>
      <c r="J1751" s="175">
        <v>46091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3205</v>
      </c>
      <c r="B1752" s="175">
        <v>46101</v>
      </c>
      <c r="C1752" s="171" t="s">
        <v>110</v>
      </c>
      <c r="D1752" s="171" t="s">
        <v>118</v>
      </c>
      <c r="E1752" s="171" t="s">
        <v>76</v>
      </c>
      <c r="F1752" s="171" t="s">
        <v>820</v>
      </c>
      <c r="G1752" s="171" t="s">
        <v>177</v>
      </c>
      <c r="H1752" s="176">
        <v>1</v>
      </c>
      <c r="I1752" s="177">
        <v>0</v>
      </c>
      <c r="J1752" s="175">
        <v>46091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3205</v>
      </c>
      <c r="B1753" s="175">
        <v>46101</v>
      </c>
      <c r="C1753" s="171" t="s">
        <v>2119</v>
      </c>
      <c r="D1753" s="171" t="s">
        <v>119</v>
      </c>
      <c r="E1753" s="171" t="s">
        <v>76</v>
      </c>
      <c r="F1753" s="171" t="s">
        <v>820</v>
      </c>
      <c r="G1753" s="171" t="s">
        <v>177</v>
      </c>
      <c r="H1753" s="176">
        <v>1</v>
      </c>
      <c r="I1753" s="177">
        <v>0</v>
      </c>
      <c r="J1753" s="175">
        <v>46091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3204</v>
      </c>
      <c r="B1754" s="175">
        <v>46101</v>
      </c>
      <c r="C1754" s="171" t="s">
        <v>110</v>
      </c>
      <c r="D1754" s="171" t="s">
        <v>117</v>
      </c>
      <c r="E1754" s="171" t="s">
        <v>75</v>
      </c>
      <c r="F1754" s="171" t="s">
        <v>474</v>
      </c>
      <c r="G1754" s="171" t="s">
        <v>177</v>
      </c>
      <c r="H1754" s="176">
        <v>1</v>
      </c>
      <c r="I1754" s="177">
        <v>0</v>
      </c>
      <c r="J1754" s="175">
        <v>46091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0</v>
      </c>
    </row>
    <row r="1755" spans="1:16" ht="19.5" hidden="1" customHeight="1">
      <c r="A1755" s="171" t="s">
        <v>3204</v>
      </c>
      <c r="B1755" s="175">
        <v>46101</v>
      </c>
      <c r="C1755" s="171" t="s">
        <v>110</v>
      </c>
      <c r="D1755" s="171" t="s">
        <v>118</v>
      </c>
      <c r="E1755" s="171" t="s">
        <v>75</v>
      </c>
      <c r="F1755" s="171" t="s">
        <v>474</v>
      </c>
      <c r="G1755" s="171" t="s">
        <v>177</v>
      </c>
      <c r="H1755" s="176">
        <v>1</v>
      </c>
      <c r="I1755" s="177">
        <v>0</v>
      </c>
      <c r="J1755" s="175">
        <v>46091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-56.94</v>
      </c>
    </row>
    <row r="1756" spans="1:16" ht="19.5" hidden="1" customHeight="1">
      <c r="A1756" s="171" t="s">
        <v>3204</v>
      </c>
      <c r="B1756" s="175">
        <v>46101</v>
      </c>
      <c r="C1756" s="171" t="s">
        <v>2119</v>
      </c>
      <c r="D1756" s="171" t="s">
        <v>119</v>
      </c>
      <c r="E1756" s="171" t="s">
        <v>75</v>
      </c>
      <c r="F1756" s="171" t="s">
        <v>474</v>
      </c>
      <c r="G1756" s="171" t="s">
        <v>177</v>
      </c>
      <c r="H1756" s="176">
        <v>1</v>
      </c>
      <c r="I1756" s="177">
        <v>0</v>
      </c>
      <c r="J1756" s="175">
        <v>46091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-15</v>
      </c>
    </row>
    <row r="1757" spans="1:16" ht="19.5" hidden="1" customHeight="1">
      <c r="A1757" s="171" t="s">
        <v>3296</v>
      </c>
      <c r="B1757" s="175">
        <v>46101</v>
      </c>
      <c r="C1757" s="171" t="s">
        <v>110</v>
      </c>
      <c r="D1757" s="171" t="s">
        <v>24</v>
      </c>
      <c r="E1757" s="171" t="s">
        <v>45</v>
      </c>
      <c r="F1757" s="171" t="s">
        <v>162</v>
      </c>
      <c r="G1757" s="171" t="s">
        <v>163</v>
      </c>
      <c r="H1757" s="176">
        <v>1</v>
      </c>
      <c r="I1757" s="177">
        <v>2750</v>
      </c>
      <c r="J1757" s="175">
        <v>46100</v>
      </c>
      <c r="K1757" s="171" t="s">
        <v>113</v>
      </c>
      <c r="L1757" s="171" t="s">
        <v>114</v>
      </c>
      <c r="M1757" s="178">
        <v>0.43</v>
      </c>
      <c r="N1757" s="176"/>
      <c r="O1757" s="176">
        <v>40</v>
      </c>
      <c r="P1757" s="179">
        <v>-140.75</v>
      </c>
    </row>
    <row r="1758" spans="1:16" ht="19.5" hidden="1" customHeight="1">
      <c r="A1758" s="171" t="s">
        <v>3296</v>
      </c>
      <c r="B1758" s="175">
        <v>46101</v>
      </c>
      <c r="C1758" s="171" t="s">
        <v>127</v>
      </c>
      <c r="D1758" s="171" t="s">
        <v>128</v>
      </c>
      <c r="E1758" s="171" t="s">
        <v>45</v>
      </c>
      <c r="F1758" s="171" t="s">
        <v>162</v>
      </c>
      <c r="G1758" s="171" t="s">
        <v>163</v>
      </c>
      <c r="H1758" s="176">
        <v>1</v>
      </c>
      <c r="I1758" s="177">
        <v>2750</v>
      </c>
      <c r="J1758" s="175">
        <v>46100</v>
      </c>
      <c r="K1758" s="171" t="s">
        <v>113</v>
      </c>
      <c r="L1758" s="171" t="s">
        <v>114</v>
      </c>
      <c r="M1758" s="178">
        <v>0</v>
      </c>
      <c r="N1758" s="176"/>
      <c r="O1758" s="176"/>
      <c r="P1758" s="179">
        <v>1323.81</v>
      </c>
    </row>
    <row r="1759" spans="1:16" ht="19.5" hidden="1" customHeight="1">
      <c r="A1759" s="171" t="s">
        <v>3296</v>
      </c>
      <c r="B1759" s="175">
        <v>46101</v>
      </c>
      <c r="C1759" s="171" t="s">
        <v>127</v>
      </c>
      <c r="D1759" s="171" t="s">
        <v>129</v>
      </c>
      <c r="E1759" s="171" t="s">
        <v>45</v>
      </c>
      <c r="F1759" s="171" t="s">
        <v>162</v>
      </c>
      <c r="G1759" s="171" t="s">
        <v>163</v>
      </c>
      <c r="H1759" s="176">
        <v>1</v>
      </c>
      <c r="I1759" s="177">
        <v>2750</v>
      </c>
      <c r="J1759" s="175">
        <v>46100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13.24</v>
      </c>
    </row>
    <row r="1760" spans="1:16" ht="19.5" hidden="1" customHeight="1">
      <c r="A1760" s="171" t="s">
        <v>3296</v>
      </c>
      <c r="B1760" s="175">
        <v>46101</v>
      </c>
      <c r="C1760" s="171" t="s">
        <v>127</v>
      </c>
      <c r="D1760" s="171" t="s">
        <v>130</v>
      </c>
      <c r="E1760" s="171" t="s">
        <v>45</v>
      </c>
      <c r="F1760" s="171" t="s">
        <v>162</v>
      </c>
      <c r="G1760" s="171" t="s">
        <v>163</v>
      </c>
      <c r="H1760" s="176">
        <v>1</v>
      </c>
      <c r="I1760" s="177">
        <v>2750</v>
      </c>
      <c r="J1760" s="175">
        <v>46100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1412.95</v>
      </c>
    </row>
    <row r="1761" spans="1:16" ht="19.5" hidden="1" customHeight="1">
      <c r="A1761" s="171" t="s">
        <v>3296</v>
      </c>
      <c r="B1761" s="175">
        <v>46101</v>
      </c>
      <c r="C1761" s="171" t="s">
        <v>131</v>
      </c>
      <c r="D1761" s="171" t="s">
        <v>132</v>
      </c>
      <c r="E1761" s="171" t="s">
        <v>45</v>
      </c>
      <c r="F1761" s="171" t="s">
        <v>162</v>
      </c>
      <c r="G1761" s="171" t="s">
        <v>163</v>
      </c>
      <c r="H1761" s="176">
        <v>1</v>
      </c>
      <c r="I1761" s="177">
        <v>2750</v>
      </c>
      <c r="J1761" s="175">
        <v>46100</v>
      </c>
      <c r="K1761" s="171" t="s">
        <v>113</v>
      </c>
      <c r="L1761" s="171" t="s">
        <v>114</v>
      </c>
      <c r="M1761" s="178">
        <v>0.43</v>
      </c>
      <c r="N1761" s="176"/>
      <c r="O1761" s="176"/>
      <c r="P1761" s="179">
        <v>-1182.5</v>
      </c>
    </row>
    <row r="1762" spans="1:16" ht="19.5" customHeight="1">
      <c r="A1762" s="171" t="s">
        <v>3296</v>
      </c>
      <c r="B1762" s="175">
        <v>46101</v>
      </c>
      <c r="C1762" s="171" t="s">
        <v>2119</v>
      </c>
      <c r="D1762" s="171" t="s">
        <v>116</v>
      </c>
      <c r="E1762" s="171" t="s">
        <v>45</v>
      </c>
      <c r="F1762" s="171" t="s">
        <v>162</v>
      </c>
      <c r="G1762" s="171" t="s">
        <v>163</v>
      </c>
      <c r="H1762" s="176">
        <v>1</v>
      </c>
      <c r="I1762" s="177">
        <v>2750</v>
      </c>
      <c r="J1762" s="175">
        <v>46100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-6.86</v>
      </c>
    </row>
    <row r="1763" spans="1:16" ht="19.5" customHeight="1">
      <c r="A1763" s="171" t="s">
        <v>3293</v>
      </c>
      <c r="B1763" s="175">
        <v>46101</v>
      </c>
      <c r="C1763" s="171" t="s">
        <v>2119</v>
      </c>
      <c r="D1763" s="171" t="s">
        <v>135</v>
      </c>
      <c r="E1763" s="171" t="s">
        <v>45</v>
      </c>
      <c r="F1763" s="171" t="s">
        <v>162</v>
      </c>
      <c r="G1763" s="171" t="s">
        <v>163</v>
      </c>
      <c r="H1763" s="176">
        <v>1</v>
      </c>
      <c r="I1763" s="177">
        <v>0</v>
      </c>
      <c r="J1763" s="175">
        <v>46098</v>
      </c>
      <c r="K1763" s="171" t="s">
        <v>125</v>
      </c>
      <c r="L1763" s="171" t="s">
        <v>125</v>
      </c>
      <c r="M1763" s="178">
        <v>0</v>
      </c>
      <c r="N1763" s="176"/>
      <c r="O1763" s="176"/>
      <c r="P1763" s="179">
        <v>-22.94</v>
      </c>
    </row>
    <row r="1764" spans="1:16" ht="19.5" hidden="1" customHeight="1">
      <c r="A1764" s="171" t="s">
        <v>3297</v>
      </c>
      <c r="B1764" s="175">
        <v>46101</v>
      </c>
      <c r="C1764" s="171" t="s">
        <v>110</v>
      </c>
      <c r="D1764" s="171" t="s">
        <v>24</v>
      </c>
      <c r="E1764" s="171" t="s">
        <v>44</v>
      </c>
      <c r="F1764" s="171" t="s">
        <v>213</v>
      </c>
      <c r="G1764" s="171" t="s">
        <v>214</v>
      </c>
      <c r="H1764" s="176">
        <v>1</v>
      </c>
      <c r="I1764" s="177">
        <v>2500</v>
      </c>
      <c r="J1764" s="175">
        <v>46096</v>
      </c>
      <c r="K1764" s="171" t="s">
        <v>113</v>
      </c>
      <c r="L1764" s="171" t="s">
        <v>114</v>
      </c>
      <c r="M1764" s="178">
        <v>0.43</v>
      </c>
      <c r="N1764" s="176"/>
      <c r="O1764" s="176">
        <v>39</v>
      </c>
      <c r="P1764" s="179">
        <v>-129.22</v>
      </c>
    </row>
    <row r="1765" spans="1:16" ht="19.5" hidden="1" customHeight="1">
      <c r="A1765" s="171" t="s">
        <v>3297</v>
      </c>
      <c r="B1765" s="175">
        <v>46101</v>
      </c>
      <c r="C1765" s="171" t="s">
        <v>127</v>
      </c>
      <c r="D1765" s="171" t="s">
        <v>128</v>
      </c>
      <c r="E1765" s="171" t="s">
        <v>44</v>
      </c>
      <c r="F1765" s="171" t="s">
        <v>213</v>
      </c>
      <c r="G1765" s="171" t="s">
        <v>214</v>
      </c>
      <c r="H1765" s="176">
        <v>1</v>
      </c>
      <c r="I1765" s="177">
        <v>2500</v>
      </c>
      <c r="J1765" s="175">
        <v>46096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1314.29</v>
      </c>
    </row>
    <row r="1766" spans="1:16" ht="19.5" hidden="1" customHeight="1">
      <c r="A1766" s="171" t="s">
        <v>3297</v>
      </c>
      <c r="B1766" s="175">
        <v>46101</v>
      </c>
      <c r="C1766" s="171" t="s">
        <v>127</v>
      </c>
      <c r="D1766" s="171" t="s">
        <v>129</v>
      </c>
      <c r="E1766" s="171" t="s">
        <v>44</v>
      </c>
      <c r="F1766" s="171" t="s">
        <v>213</v>
      </c>
      <c r="G1766" s="171" t="s">
        <v>214</v>
      </c>
      <c r="H1766" s="176">
        <v>1</v>
      </c>
      <c r="I1766" s="177">
        <v>2500</v>
      </c>
      <c r="J1766" s="175">
        <v>46096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0</v>
      </c>
    </row>
    <row r="1767" spans="1:16" ht="19.5" hidden="1" customHeight="1">
      <c r="A1767" s="171" t="s">
        <v>3297</v>
      </c>
      <c r="B1767" s="175">
        <v>46101</v>
      </c>
      <c r="C1767" s="171" t="s">
        <v>127</v>
      </c>
      <c r="D1767" s="171" t="s">
        <v>130</v>
      </c>
      <c r="E1767" s="171" t="s">
        <v>44</v>
      </c>
      <c r="F1767" s="171" t="s">
        <v>213</v>
      </c>
      <c r="G1767" s="171" t="s">
        <v>214</v>
      </c>
      <c r="H1767" s="176">
        <v>1</v>
      </c>
      <c r="I1767" s="177">
        <v>2500</v>
      </c>
      <c r="J1767" s="175">
        <v>46096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1185.71</v>
      </c>
    </row>
    <row r="1768" spans="1:16" ht="19.5" hidden="1" customHeight="1">
      <c r="A1768" s="171" t="s">
        <v>3297</v>
      </c>
      <c r="B1768" s="175">
        <v>46101</v>
      </c>
      <c r="C1768" s="171" t="s">
        <v>131</v>
      </c>
      <c r="D1768" s="171" t="s">
        <v>132</v>
      </c>
      <c r="E1768" s="171" t="s">
        <v>44</v>
      </c>
      <c r="F1768" s="171" t="s">
        <v>213</v>
      </c>
      <c r="G1768" s="171" t="s">
        <v>214</v>
      </c>
      <c r="H1768" s="176">
        <v>1</v>
      </c>
      <c r="I1768" s="177">
        <v>2500</v>
      </c>
      <c r="J1768" s="175">
        <v>46096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-1075</v>
      </c>
    </row>
    <row r="1769" spans="1:16" ht="19.5" customHeight="1">
      <c r="A1769" s="171" t="s">
        <v>3297</v>
      </c>
      <c r="B1769" s="175">
        <v>46101</v>
      </c>
      <c r="C1769" s="171" t="s">
        <v>2119</v>
      </c>
      <c r="D1769" s="171" t="s">
        <v>116</v>
      </c>
      <c r="E1769" s="171" t="s">
        <v>44</v>
      </c>
      <c r="F1769" s="171" t="s">
        <v>213</v>
      </c>
      <c r="G1769" s="171" t="s">
        <v>214</v>
      </c>
      <c r="H1769" s="176">
        <v>1</v>
      </c>
      <c r="I1769" s="177">
        <v>2500</v>
      </c>
      <c r="J1769" s="175">
        <v>46096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-6.67</v>
      </c>
    </row>
    <row r="1770" spans="1:16" ht="19.5" hidden="1" customHeight="1">
      <c r="A1770" s="171" t="s">
        <v>3206</v>
      </c>
      <c r="B1770" s="175">
        <v>46101</v>
      </c>
      <c r="C1770" s="171" t="s">
        <v>110</v>
      </c>
      <c r="D1770" s="171" t="s">
        <v>24</v>
      </c>
      <c r="E1770" s="171" t="s">
        <v>62</v>
      </c>
      <c r="F1770" s="171" t="s">
        <v>895</v>
      </c>
      <c r="G1770" s="171" t="s">
        <v>177</v>
      </c>
      <c r="H1770" s="176">
        <v>1</v>
      </c>
      <c r="I1770" s="177">
        <v>0</v>
      </c>
      <c r="J1770" s="175">
        <v>46091</v>
      </c>
      <c r="K1770" s="171" t="s">
        <v>113</v>
      </c>
      <c r="L1770" s="171" t="s">
        <v>114</v>
      </c>
      <c r="M1770" s="178">
        <v>0</v>
      </c>
      <c r="N1770" s="176"/>
      <c r="O1770" s="176">
        <v>43</v>
      </c>
      <c r="P1770" s="179">
        <v>-56.94</v>
      </c>
    </row>
    <row r="1771" spans="1:16" ht="19.5" hidden="1" customHeight="1">
      <c r="A1771" s="171" t="s">
        <v>3206</v>
      </c>
      <c r="B1771" s="175">
        <v>46101</v>
      </c>
      <c r="C1771" s="171" t="s">
        <v>2119</v>
      </c>
      <c r="D1771" s="171" t="s">
        <v>116</v>
      </c>
      <c r="E1771" s="171" t="s">
        <v>62</v>
      </c>
      <c r="F1771" s="171" t="s">
        <v>895</v>
      </c>
      <c r="G1771" s="171" t="s">
        <v>177</v>
      </c>
      <c r="H1771" s="176">
        <v>1</v>
      </c>
      <c r="I1771" s="177">
        <v>0</v>
      </c>
      <c r="J1771" s="175">
        <v>46091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-19.440000000000001</v>
      </c>
    </row>
    <row r="1772" spans="1:16" ht="19.5" hidden="1" customHeight="1">
      <c r="A1772" s="171" t="s">
        <v>3298</v>
      </c>
      <c r="B1772" s="175">
        <v>46101</v>
      </c>
      <c r="C1772" s="171" t="s">
        <v>110</v>
      </c>
      <c r="D1772" s="171" t="s">
        <v>24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0</v>
      </c>
      <c r="J1772" s="175">
        <v>46090</v>
      </c>
      <c r="K1772" s="171" t="s">
        <v>113</v>
      </c>
      <c r="L1772" s="171" t="s">
        <v>114</v>
      </c>
      <c r="M1772" s="178">
        <v>0</v>
      </c>
      <c r="N1772" s="176"/>
      <c r="O1772" s="176">
        <v>43</v>
      </c>
      <c r="P1772" s="179">
        <v>-46.77</v>
      </c>
    </row>
    <row r="1773" spans="1:16" ht="19.5" customHeight="1">
      <c r="A1773" s="171" t="s">
        <v>3298</v>
      </c>
      <c r="B1773" s="175">
        <v>46101</v>
      </c>
      <c r="C1773" s="171" t="s">
        <v>2119</v>
      </c>
      <c r="D1773" s="171" t="s">
        <v>116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0</v>
      </c>
      <c r="J1773" s="175">
        <v>46090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-24.75</v>
      </c>
    </row>
    <row r="1774" spans="1:16" ht="19.5" customHeight="1">
      <c r="A1774" s="171" t="s">
        <v>3295</v>
      </c>
      <c r="B1774" s="175">
        <v>46101</v>
      </c>
      <c r="C1774" s="171" t="s">
        <v>2119</v>
      </c>
      <c r="D1774" s="171" t="s">
        <v>135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0</v>
      </c>
      <c r="J1774" s="175">
        <v>46093</v>
      </c>
      <c r="K1774" s="171" t="s">
        <v>125</v>
      </c>
      <c r="L1774" s="171" t="s">
        <v>125</v>
      </c>
      <c r="M1774" s="178">
        <v>0</v>
      </c>
      <c r="N1774" s="176"/>
      <c r="O1774" s="176"/>
      <c r="P1774" s="179">
        <v>-19.98</v>
      </c>
    </row>
    <row r="1775" spans="1:16" ht="19.5" hidden="1" customHeight="1">
      <c r="A1775" s="171" t="s">
        <v>3206</v>
      </c>
      <c r="B1775" s="175">
        <v>46101</v>
      </c>
      <c r="C1775" s="171" t="s">
        <v>110</v>
      </c>
      <c r="D1775" s="171" t="s">
        <v>117</v>
      </c>
      <c r="E1775" s="171" t="s">
        <v>62</v>
      </c>
      <c r="F1775" s="171" t="s">
        <v>895</v>
      </c>
      <c r="G1775" s="171" t="s">
        <v>177</v>
      </c>
      <c r="H1775" s="176">
        <v>1</v>
      </c>
      <c r="I1775" s="177">
        <v>0</v>
      </c>
      <c r="J1775" s="175">
        <v>46091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0</v>
      </c>
    </row>
    <row r="1776" spans="1:16" ht="19.5" hidden="1" customHeight="1">
      <c r="A1776" s="171" t="s">
        <v>3206</v>
      </c>
      <c r="B1776" s="175">
        <v>46101</v>
      </c>
      <c r="C1776" s="171" t="s">
        <v>110</v>
      </c>
      <c r="D1776" s="171" t="s">
        <v>118</v>
      </c>
      <c r="E1776" s="171" t="s">
        <v>62</v>
      </c>
      <c r="F1776" s="171" t="s">
        <v>895</v>
      </c>
      <c r="G1776" s="171" t="s">
        <v>177</v>
      </c>
      <c r="H1776" s="176">
        <v>1</v>
      </c>
      <c r="I1776" s="177">
        <v>0</v>
      </c>
      <c r="J1776" s="175">
        <v>46091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-56.94</v>
      </c>
    </row>
    <row r="1777" spans="1:16" ht="19.5" hidden="1" customHeight="1">
      <c r="A1777" s="171" t="s">
        <v>3206</v>
      </c>
      <c r="B1777" s="175">
        <v>46101</v>
      </c>
      <c r="C1777" s="171" t="s">
        <v>2119</v>
      </c>
      <c r="D1777" s="171" t="s">
        <v>119</v>
      </c>
      <c r="E1777" s="171" t="s">
        <v>62</v>
      </c>
      <c r="F1777" s="171" t="s">
        <v>895</v>
      </c>
      <c r="G1777" s="171" t="s">
        <v>177</v>
      </c>
      <c r="H1777" s="176">
        <v>1</v>
      </c>
      <c r="I1777" s="177">
        <v>0</v>
      </c>
      <c r="J1777" s="175">
        <v>46091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-15</v>
      </c>
    </row>
    <row r="1778" spans="1:16" ht="19.5" hidden="1" customHeight="1">
      <c r="A1778" s="171" t="s">
        <v>3299</v>
      </c>
      <c r="B1778" s="175">
        <v>46101</v>
      </c>
      <c r="C1778" s="171" t="s">
        <v>110</v>
      </c>
      <c r="D1778" s="171" t="s">
        <v>24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46098</v>
      </c>
      <c r="K1778" s="171" t="s">
        <v>113</v>
      </c>
      <c r="L1778" s="171" t="s">
        <v>114</v>
      </c>
      <c r="M1778" s="178">
        <v>0.43</v>
      </c>
      <c r="N1778" s="176"/>
      <c r="O1778" s="176">
        <v>40</v>
      </c>
      <c r="P1778" s="179">
        <v>-140.75</v>
      </c>
    </row>
    <row r="1779" spans="1:16" ht="19.5" hidden="1" customHeight="1">
      <c r="A1779" s="171" t="s">
        <v>3299</v>
      </c>
      <c r="B1779" s="175">
        <v>46101</v>
      </c>
      <c r="C1779" s="171" t="s">
        <v>127</v>
      </c>
      <c r="D1779" s="171" t="s">
        <v>128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46098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524.47</v>
      </c>
    </row>
    <row r="1780" spans="1:16" ht="19.5" hidden="1" customHeight="1">
      <c r="A1780" s="171" t="s">
        <v>3299</v>
      </c>
      <c r="B1780" s="175">
        <v>46101</v>
      </c>
      <c r="C1780" s="171" t="s">
        <v>127</v>
      </c>
      <c r="D1780" s="171" t="s">
        <v>129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46098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5.24</v>
      </c>
    </row>
    <row r="1781" spans="1:16" ht="19.5" hidden="1" customHeight="1">
      <c r="A1781" s="171" t="s">
        <v>3299</v>
      </c>
      <c r="B1781" s="175">
        <v>46101</v>
      </c>
      <c r="C1781" s="171" t="s">
        <v>127</v>
      </c>
      <c r="D1781" s="171" t="s">
        <v>130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2750</v>
      </c>
      <c r="J1781" s="175">
        <v>46098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2220.29</v>
      </c>
    </row>
    <row r="1782" spans="1:16" ht="19.5" hidden="1" customHeight="1">
      <c r="A1782" s="171" t="s">
        <v>3299</v>
      </c>
      <c r="B1782" s="175">
        <v>46101</v>
      </c>
      <c r="C1782" s="171" t="s">
        <v>131</v>
      </c>
      <c r="D1782" s="171" t="s">
        <v>132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46098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-1182.5</v>
      </c>
    </row>
    <row r="1783" spans="1:16" ht="19.5" customHeight="1">
      <c r="A1783" s="171" t="s">
        <v>3299</v>
      </c>
      <c r="B1783" s="175">
        <v>46101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46098</v>
      </c>
      <c r="K1783" s="171" t="s">
        <v>113</v>
      </c>
      <c r="L1783" s="171" t="s">
        <v>114</v>
      </c>
      <c r="M1783" s="178">
        <v>0.43</v>
      </c>
      <c r="N1783" s="176"/>
      <c r="O1783" s="176"/>
      <c r="P1783" s="179">
        <v>-4.8600000000000003</v>
      </c>
    </row>
    <row r="1784" spans="1:16" ht="19.5" hidden="1" customHeight="1">
      <c r="A1784" s="171" t="s">
        <v>3298</v>
      </c>
      <c r="B1784" s="175">
        <v>46101</v>
      </c>
      <c r="C1784" s="171" t="s">
        <v>110</v>
      </c>
      <c r="D1784" s="171" t="s">
        <v>117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46090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0</v>
      </c>
    </row>
    <row r="1785" spans="1:16" ht="19.5" hidden="1" customHeight="1">
      <c r="A1785" s="171" t="s">
        <v>3298</v>
      </c>
      <c r="B1785" s="175">
        <v>46101</v>
      </c>
      <c r="C1785" s="171" t="s">
        <v>110</v>
      </c>
      <c r="D1785" s="171" t="s">
        <v>118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46090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-46.77</v>
      </c>
    </row>
    <row r="1786" spans="1:16" ht="19.5" customHeight="1">
      <c r="A1786" s="171" t="s">
        <v>3298</v>
      </c>
      <c r="B1786" s="175">
        <v>46101</v>
      </c>
      <c r="C1786" s="171" t="s">
        <v>2119</v>
      </c>
      <c r="D1786" s="171" t="s">
        <v>119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46090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-15</v>
      </c>
    </row>
    <row r="1787" spans="1:16" ht="19.5" hidden="1" customHeight="1">
      <c r="A1787" s="171" t="s">
        <v>3300</v>
      </c>
      <c r="B1787" s="175">
        <v>46101</v>
      </c>
      <c r="C1787" s="171" t="s">
        <v>110</v>
      </c>
      <c r="D1787" s="171" t="s">
        <v>24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46097</v>
      </c>
      <c r="K1787" s="171" t="s">
        <v>113</v>
      </c>
      <c r="L1787" s="171" t="s">
        <v>114</v>
      </c>
      <c r="M1787" s="178">
        <v>0</v>
      </c>
      <c r="N1787" s="176"/>
      <c r="O1787" s="176">
        <v>39</v>
      </c>
      <c r="P1787" s="179">
        <v>-46.77</v>
      </c>
    </row>
    <row r="1788" spans="1:16" ht="19.5" customHeight="1">
      <c r="A1788" s="171" t="s">
        <v>3300</v>
      </c>
      <c r="B1788" s="175">
        <v>46101</v>
      </c>
      <c r="C1788" s="171" t="s">
        <v>2119</v>
      </c>
      <c r="D1788" s="171" t="s">
        <v>116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46097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-6.21</v>
      </c>
    </row>
    <row r="1789" spans="1:16" ht="19.5" hidden="1" customHeight="1">
      <c r="A1789" s="171" t="s">
        <v>3301</v>
      </c>
      <c r="B1789" s="175">
        <v>46101</v>
      </c>
      <c r="C1789" s="171" t="s">
        <v>110</v>
      </c>
      <c r="D1789" s="171" t="s">
        <v>24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2750</v>
      </c>
      <c r="J1789" s="175">
        <v>46094</v>
      </c>
      <c r="K1789" s="171" t="s">
        <v>113</v>
      </c>
      <c r="L1789" s="171" t="s">
        <v>114</v>
      </c>
      <c r="M1789" s="178">
        <v>0.43</v>
      </c>
      <c r="N1789" s="176"/>
      <c r="O1789" s="176">
        <v>40</v>
      </c>
      <c r="P1789" s="179">
        <v>-140.75</v>
      </c>
    </row>
    <row r="1790" spans="1:16" ht="19.5" hidden="1" customHeight="1">
      <c r="A1790" s="171" t="s">
        <v>3301</v>
      </c>
      <c r="B1790" s="175">
        <v>46101</v>
      </c>
      <c r="C1790" s="171" t="s">
        <v>127</v>
      </c>
      <c r="D1790" s="171" t="s">
        <v>128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2750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1111.43</v>
      </c>
    </row>
    <row r="1791" spans="1:16" ht="19.5" hidden="1" customHeight="1">
      <c r="A1791" s="171" t="s">
        <v>3301</v>
      </c>
      <c r="B1791" s="175">
        <v>46101</v>
      </c>
      <c r="C1791" s="171" t="s">
        <v>127</v>
      </c>
      <c r="D1791" s="171" t="s">
        <v>129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2750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11.11</v>
      </c>
    </row>
    <row r="1792" spans="1:16" ht="19.5" hidden="1" customHeight="1">
      <c r="A1792" s="171" t="s">
        <v>3301</v>
      </c>
      <c r="B1792" s="175">
        <v>46101</v>
      </c>
      <c r="C1792" s="171" t="s">
        <v>127</v>
      </c>
      <c r="D1792" s="171" t="s">
        <v>130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2750</v>
      </c>
      <c r="J1792" s="175">
        <v>46094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1627.46</v>
      </c>
    </row>
    <row r="1793" spans="1:16" ht="19.5" hidden="1" customHeight="1">
      <c r="A1793" s="171" t="s">
        <v>3301</v>
      </c>
      <c r="B1793" s="175">
        <v>46101</v>
      </c>
      <c r="C1793" s="171" t="s">
        <v>131</v>
      </c>
      <c r="D1793" s="171" t="s">
        <v>132</v>
      </c>
      <c r="E1793" s="171" t="s">
        <v>38</v>
      </c>
      <c r="F1793" s="171" t="s">
        <v>111</v>
      </c>
      <c r="G1793" s="171" t="s">
        <v>112</v>
      </c>
      <c r="H1793" s="176">
        <v>1</v>
      </c>
      <c r="I1793" s="177">
        <v>2750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-1182.5</v>
      </c>
    </row>
    <row r="1794" spans="1:16" ht="19.5" customHeight="1">
      <c r="A1794" s="171" t="s">
        <v>3301</v>
      </c>
      <c r="B1794" s="175">
        <v>46101</v>
      </c>
      <c r="C1794" s="171" t="s">
        <v>2119</v>
      </c>
      <c r="D1794" s="171" t="s">
        <v>116</v>
      </c>
      <c r="E1794" s="171" t="s">
        <v>38</v>
      </c>
      <c r="F1794" s="171" t="s">
        <v>111</v>
      </c>
      <c r="G1794" s="171" t="s">
        <v>112</v>
      </c>
      <c r="H1794" s="176">
        <v>1</v>
      </c>
      <c r="I1794" s="177">
        <v>2750</v>
      </c>
      <c r="J1794" s="175">
        <v>46094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-17.95</v>
      </c>
    </row>
    <row r="1795" spans="1:16" ht="19.5" hidden="1" customHeight="1">
      <c r="A1795" s="171" t="s">
        <v>3300</v>
      </c>
      <c r="B1795" s="175">
        <v>46101</v>
      </c>
      <c r="C1795" s="171" t="s">
        <v>110</v>
      </c>
      <c r="D1795" s="171" t="s">
        <v>117</v>
      </c>
      <c r="E1795" s="171" t="s">
        <v>38</v>
      </c>
      <c r="F1795" s="171" t="s">
        <v>111</v>
      </c>
      <c r="G1795" s="171" t="s">
        <v>112</v>
      </c>
      <c r="H1795" s="176">
        <v>1</v>
      </c>
      <c r="I1795" s="177">
        <v>0</v>
      </c>
      <c r="J1795" s="175">
        <v>46097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0</v>
      </c>
    </row>
    <row r="1796" spans="1:16" ht="19.5" hidden="1" customHeight="1">
      <c r="A1796" s="171" t="s">
        <v>3300</v>
      </c>
      <c r="B1796" s="175">
        <v>46101</v>
      </c>
      <c r="C1796" s="171" t="s">
        <v>110</v>
      </c>
      <c r="D1796" s="171" t="s">
        <v>118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46097</v>
      </c>
      <c r="K1796" s="171" t="s">
        <v>113</v>
      </c>
      <c r="L1796" s="171" t="s">
        <v>114</v>
      </c>
      <c r="M1796" s="178">
        <v>0</v>
      </c>
      <c r="N1796" s="176"/>
      <c r="O1796" s="176"/>
      <c r="P1796" s="179">
        <v>-46.77</v>
      </c>
    </row>
    <row r="1797" spans="1:16" ht="19.5" customHeight="1">
      <c r="A1797" s="171" t="s">
        <v>3300</v>
      </c>
      <c r="B1797" s="175">
        <v>46101</v>
      </c>
      <c r="C1797" s="171" t="s">
        <v>2119</v>
      </c>
      <c r="D1797" s="171" t="s">
        <v>119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0</v>
      </c>
      <c r="J1797" s="175">
        <v>46097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-15</v>
      </c>
    </row>
    <row r="1798" spans="1:16" ht="19.5" hidden="1" customHeight="1">
      <c r="A1798" s="171" t="s">
        <v>3302</v>
      </c>
      <c r="B1798" s="175">
        <v>46101</v>
      </c>
      <c r="C1798" s="171" t="s">
        <v>110</v>
      </c>
      <c r="D1798" s="171" t="s">
        <v>24</v>
      </c>
      <c r="E1798" s="171" t="s">
        <v>45</v>
      </c>
      <c r="F1798" s="171" t="s">
        <v>162</v>
      </c>
      <c r="G1798" s="171" t="s">
        <v>163</v>
      </c>
      <c r="H1798" s="176">
        <v>1</v>
      </c>
      <c r="I1798" s="177">
        <v>2750</v>
      </c>
      <c r="J1798" s="175">
        <v>46100</v>
      </c>
      <c r="K1798" s="171" t="s">
        <v>113</v>
      </c>
      <c r="L1798" s="171" t="s">
        <v>114</v>
      </c>
      <c r="M1798" s="178">
        <v>0.43</v>
      </c>
      <c r="N1798" s="176"/>
      <c r="O1798" s="176">
        <v>40</v>
      </c>
      <c r="P1798" s="179">
        <v>-140.75</v>
      </c>
    </row>
    <row r="1799" spans="1:16" ht="19.5" hidden="1" customHeight="1">
      <c r="A1799" s="171" t="s">
        <v>3302</v>
      </c>
      <c r="B1799" s="175">
        <v>46101</v>
      </c>
      <c r="C1799" s="171" t="s">
        <v>127</v>
      </c>
      <c r="D1799" s="171" t="s">
        <v>128</v>
      </c>
      <c r="E1799" s="171" t="s">
        <v>45</v>
      </c>
      <c r="F1799" s="171" t="s">
        <v>162</v>
      </c>
      <c r="G1799" s="171" t="s">
        <v>163</v>
      </c>
      <c r="H1799" s="176">
        <v>1</v>
      </c>
      <c r="I1799" s="177">
        <v>2750</v>
      </c>
      <c r="J1799" s="175">
        <v>46100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1378.33</v>
      </c>
    </row>
    <row r="1800" spans="1:16" ht="19.5" hidden="1" customHeight="1">
      <c r="A1800" s="171" t="s">
        <v>3302</v>
      </c>
      <c r="B1800" s="175">
        <v>46101</v>
      </c>
      <c r="C1800" s="171" t="s">
        <v>127</v>
      </c>
      <c r="D1800" s="171" t="s">
        <v>129</v>
      </c>
      <c r="E1800" s="171" t="s">
        <v>45</v>
      </c>
      <c r="F1800" s="171" t="s">
        <v>162</v>
      </c>
      <c r="G1800" s="171" t="s">
        <v>163</v>
      </c>
      <c r="H1800" s="176">
        <v>1</v>
      </c>
      <c r="I1800" s="177">
        <v>2750</v>
      </c>
      <c r="J1800" s="175">
        <v>46100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0</v>
      </c>
    </row>
    <row r="1801" spans="1:16" ht="19.5" hidden="1" customHeight="1">
      <c r="A1801" s="171" t="s">
        <v>3302</v>
      </c>
      <c r="B1801" s="175">
        <v>46101</v>
      </c>
      <c r="C1801" s="171" t="s">
        <v>127</v>
      </c>
      <c r="D1801" s="171" t="s">
        <v>130</v>
      </c>
      <c r="E1801" s="171" t="s">
        <v>45</v>
      </c>
      <c r="F1801" s="171" t="s">
        <v>162</v>
      </c>
      <c r="G1801" s="171" t="s">
        <v>163</v>
      </c>
      <c r="H1801" s="176">
        <v>1</v>
      </c>
      <c r="I1801" s="177">
        <v>2750</v>
      </c>
      <c r="J1801" s="175">
        <v>46100</v>
      </c>
      <c r="K1801" s="171" t="s">
        <v>113</v>
      </c>
      <c r="L1801" s="171" t="s">
        <v>114</v>
      </c>
      <c r="M1801" s="178">
        <v>0</v>
      </c>
      <c r="N1801" s="176"/>
      <c r="O1801" s="176"/>
      <c r="P1801" s="179">
        <v>1371.67</v>
      </c>
    </row>
    <row r="1802" spans="1:16" ht="19.5" hidden="1" customHeight="1">
      <c r="A1802" s="171" t="s">
        <v>3302</v>
      </c>
      <c r="B1802" s="175">
        <v>46101</v>
      </c>
      <c r="C1802" s="171" t="s">
        <v>131</v>
      </c>
      <c r="D1802" s="171" t="s">
        <v>132</v>
      </c>
      <c r="E1802" s="171" t="s">
        <v>45</v>
      </c>
      <c r="F1802" s="171" t="s">
        <v>162</v>
      </c>
      <c r="G1802" s="171" t="s">
        <v>163</v>
      </c>
      <c r="H1802" s="176">
        <v>1</v>
      </c>
      <c r="I1802" s="177">
        <v>2750</v>
      </c>
      <c r="J1802" s="175">
        <v>46100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-1182.5</v>
      </c>
    </row>
    <row r="1803" spans="1:16" ht="19.5" customHeight="1">
      <c r="A1803" s="171" t="s">
        <v>3302</v>
      </c>
      <c r="B1803" s="175">
        <v>46101</v>
      </c>
      <c r="C1803" s="171" t="s">
        <v>2119</v>
      </c>
      <c r="D1803" s="171" t="s">
        <v>116</v>
      </c>
      <c r="E1803" s="171" t="s">
        <v>45</v>
      </c>
      <c r="F1803" s="171" t="s">
        <v>162</v>
      </c>
      <c r="G1803" s="171" t="s">
        <v>163</v>
      </c>
      <c r="H1803" s="176">
        <v>1</v>
      </c>
      <c r="I1803" s="177">
        <v>2750</v>
      </c>
      <c r="J1803" s="175">
        <v>46100</v>
      </c>
      <c r="K1803" s="171" t="s">
        <v>113</v>
      </c>
      <c r="L1803" s="171" t="s">
        <v>114</v>
      </c>
      <c r="M1803" s="178">
        <v>0.43</v>
      </c>
      <c r="N1803" s="176"/>
      <c r="O1803" s="176"/>
      <c r="P1803" s="179">
        <v>-6.14</v>
      </c>
    </row>
    <row r="1804" spans="1:16" ht="19.5" hidden="1" customHeight="1">
      <c r="A1804" s="171" t="s">
        <v>3303</v>
      </c>
      <c r="B1804" s="175">
        <v>46101</v>
      </c>
      <c r="C1804" s="171" t="s">
        <v>110</v>
      </c>
      <c r="D1804" s="171" t="s">
        <v>24</v>
      </c>
      <c r="E1804" s="171" t="s">
        <v>41</v>
      </c>
      <c r="F1804" s="171" t="s">
        <v>138</v>
      </c>
      <c r="G1804" s="171" t="s">
        <v>112</v>
      </c>
      <c r="H1804" s="176">
        <v>1</v>
      </c>
      <c r="I1804" s="177">
        <v>0</v>
      </c>
      <c r="J1804" s="175">
        <v>46095</v>
      </c>
      <c r="K1804" s="171" t="s">
        <v>113</v>
      </c>
      <c r="L1804" s="171" t="s">
        <v>114</v>
      </c>
      <c r="M1804" s="178">
        <v>0</v>
      </c>
      <c r="N1804" s="176"/>
      <c r="O1804" s="176">
        <v>40</v>
      </c>
      <c r="P1804" s="179">
        <v>-46.77</v>
      </c>
    </row>
    <row r="1805" spans="1:16" ht="19.5" customHeight="1">
      <c r="A1805" s="171" t="s">
        <v>3303</v>
      </c>
      <c r="B1805" s="175">
        <v>46101</v>
      </c>
      <c r="C1805" s="171" t="s">
        <v>2119</v>
      </c>
      <c r="D1805" s="171" t="s">
        <v>116</v>
      </c>
      <c r="E1805" s="171" t="s">
        <v>41</v>
      </c>
      <c r="F1805" s="171" t="s">
        <v>138</v>
      </c>
      <c r="G1805" s="171" t="s">
        <v>112</v>
      </c>
      <c r="H1805" s="176">
        <v>1</v>
      </c>
      <c r="I1805" s="177">
        <v>0</v>
      </c>
      <c r="J1805" s="175">
        <v>46095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-10.85</v>
      </c>
    </row>
    <row r="1806" spans="1:16" ht="19.5" customHeight="1">
      <c r="A1806" s="171" t="s">
        <v>3301</v>
      </c>
      <c r="B1806" s="175">
        <v>46101</v>
      </c>
      <c r="C1806" s="171" t="s">
        <v>2119</v>
      </c>
      <c r="D1806" s="171" t="s">
        <v>135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0</v>
      </c>
      <c r="J1806" s="175">
        <v>46094</v>
      </c>
      <c r="K1806" s="171" t="s">
        <v>125</v>
      </c>
      <c r="L1806" s="171" t="s">
        <v>125</v>
      </c>
      <c r="M1806" s="178">
        <v>0</v>
      </c>
      <c r="N1806" s="176"/>
      <c r="O1806" s="176"/>
      <c r="P1806" s="179">
        <v>-21.12</v>
      </c>
    </row>
    <row r="1807" spans="1:16" ht="19.5" hidden="1" customHeight="1">
      <c r="A1807" s="171" t="s">
        <v>3303</v>
      </c>
      <c r="B1807" s="175">
        <v>46101</v>
      </c>
      <c r="C1807" s="171" t="s">
        <v>110</v>
      </c>
      <c r="D1807" s="171" t="s">
        <v>117</v>
      </c>
      <c r="E1807" s="171" t="s">
        <v>41</v>
      </c>
      <c r="F1807" s="171" t="s">
        <v>138</v>
      </c>
      <c r="G1807" s="171" t="s">
        <v>112</v>
      </c>
      <c r="H1807" s="176">
        <v>1</v>
      </c>
      <c r="I1807" s="177">
        <v>0</v>
      </c>
      <c r="J1807" s="175">
        <v>46095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3303</v>
      </c>
      <c r="B1808" s="175">
        <v>46101</v>
      </c>
      <c r="C1808" s="171" t="s">
        <v>110</v>
      </c>
      <c r="D1808" s="171" t="s">
        <v>118</v>
      </c>
      <c r="E1808" s="171" t="s">
        <v>41</v>
      </c>
      <c r="F1808" s="171" t="s">
        <v>138</v>
      </c>
      <c r="G1808" s="171" t="s">
        <v>112</v>
      </c>
      <c r="H1808" s="176">
        <v>1</v>
      </c>
      <c r="I1808" s="177">
        <v>0</v>
      </c>
      <c r="J1808" s="175">
        <v>46095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-46.77</v>
      </c>
    </row>
    <row r="1809" spans="1:16" ht="19.5" customHeight="1">
      <c r="A1809" s="171" t="s">
        <v>3303</v>
      </c>
      <c r="B1809" s="175">
        <v>46101</v>
      </c>
      <c r="C1809" s="171" t="s">
        <v>2119</v>
      </c>
      <c r="D1809" s="171" t="s">
        <v>119</v>
      </c>
      <c r="E1809" s="171" t="s">
        <v>41</v>
      </c>
      <c r="F1809" s="171" t="s">
        <v>138</v>
      </c>
      <c r="G1809" s="171" t="s">
        <v>112</v>
      </c>
      <c r="H1809" s="176">
        <v>1</v>
      </c>
      <c r="I1809" s="177">
        <v>0</v>
      </c>
      <c r="J1809" s="175">
        <v>46095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3304</v>
      </c>
      <c r="B1810" s="175">
        <v>46101</v>
      </c>
      <c r="C1810" s="171" t="s">
        <v>110</v>
      </c>
      <c r="D1810" s="171" t="s">
        <v>24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0</v>
      </c>
      <c r="J1810" s="175">
        <v>46094</v>
      </c>
      <c r="K1810" s="171" t="s">
        <v>113</v>
      </c>
      <c r="L1810" s="171" t="s">
        <v>114</v>
      </c>
      <c r="M1810" s="178">
        <v>0</v>
      </c>
      <c r="N1810" s="176"/>
      <c r="O1810" s="176">
        <v>40</v>
      </c>
      <c r="P1810" s="179">
        <v>-46.77</v>
      </c>
    </row>
    <row r="1811" spans="1:16" ht="19.5" customHeight="1">
      <c r="A1811" s="171" t="s">
        <v>3304</v>
      </c>
      <c r="B1811" s="175">
        <v>46101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0</v>
      </c>
      <c r="J1811" s="175">
        <v>46094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-17.07</v>
      </c>
    </row>
    <row r="1812" spans="1:16" ht="19.5" hidden="1" customHeight="1">
      <c r="A1812" s="171" t="s">
        <v>3305</v>
      </c>
      <c r="B1812" s="175">
        <v>46101</v>
      </c>
      <c r="C1812" s="171" t="s">
        <v>110</v>
      </c>
      <c r="D1812" s="171" t="s">
        <v>24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2650</v>
      </c>
      <c r="J1812" s="175">
        <v>46100</v>
      </c>
      <c r="K1812" s="171" t="s">
        <v>113</v>
      </c>
      <c r="L1812" s="171" t="s">
        <v>114</v>
      </c>
      <c r="M1812" s="178">
        <v>0.43</v>
      </c>
      <c r="N1812" s="176"/>
      <c r="O1812" s="176">
        <v>40</v>
      </c>
      <c r="P1812" s="179">
        <v>-138.19999999999999</v>
      </c>
    </row>
    <row r="1813" spans="1:16" ht="19.5" hidden="1" customHeight="1">
      <c r="A1813" s="171" t="s">
        <v>3305</v>
      </c>
      <c r="B1813" s="175">
        <v>46101</v>
      </c>
      <c r="C1813" s="171" t="s">
        <v>127</v>
      </c>
      <c r="D1813" s="171" t="s">
        <v>128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2650</v>
      </c>
      <c r="J1813" s="175">
        <v>46100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1416.35</v>
      </c>
    </row>
    <row r="1814" spans="1:16" ht="19.5" hidden="1" customHeight="1">
      <c r="A1814" s="171" t="s">
        <v>3305</v>
      </c>
      <c r="B1814" s="175">
        <v>46101</v>
      </c>
      <c r="C1814" s="171" t="s">
        <v>127</v>
      </c>
      <c r="D1814" s="171" t="s">
        <v>129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2650</v>
      </c>
      <c r="J1814" s="175">
        <v>46100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14.16</v>
      </c>
    </row>
    <row r="1815" spans="1:16" ht="19.5" hidden="1" customHeight="1">
      <c r="A1815" s="171" t="s">
        <v>3305</v>
      </c>
      <c r="B1815" s="175">
        <v>46101</v>
      </c>
      <c r="C1815" s="171" t="s">
        <v>127</v>
      </c>
      <c r="D1815" s="171" t="s">
        <v>130</v>
      </c>
      <c r="E1815" s="171" t="s">
        <v>41</v>
      </c>
      <c r="F1815" s="171" t="s">
        <v>138</v>
      </c>
      <c r="G1815" s="171" t="s">
        <v>112</v>
      </c>
      <c r="H1815" s="176">
        <v>1</v>
      </c>
      <c r="I1815" s="177">
        <v>2650</v>
      </c>
      <c r="J1815" s="175">
        <v>46100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1219.49</v>
      </c>
    </row>
    <row r="1816" spans="1:16" ht="19.5" hidden="1" customHeight="1">
      <c r="A1816" s="171" t="s">
        <v>3305</v>
      </c>
      <c r="B1816" s="175">
        <v>46101</v>
      </c>
      <c r="C1816" s="171" t="s">
        <v>131</v>
      </c>
      <c r="D1816" s="171" t="s">
        <v>132</v>
      </c>
      <c r="E1816" s="171" t="s">
        <v>41</v>
      </c>
      <c r="F1816" s="171" t="s">
        <v>138</v>
      </c>
      <c r="G1816" s="171" t="s">
        <v>112</v>
      </c>
      <c r="H1816" s="176">
        <v>1</v>
      </c>
      <c r="I1816" s="177">
        <v>2650</v>
      </c>
      <c r="J1816" s="175">
        <v>46100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customHeight="1">
      <c r="A1817" s="171" t="s">
        <v>3305</v>
      </c>
      <c r="B1817" s="175">
        <v>46101</v>
      </c>
      <c r="C1817" s="171" t="s">
        <v>2119</v>
      </c>
      <c r="D1817" s="171" t="s">
        <v>116</v>
      </c>
      <c r="E1817" s="171" t="s">
        <v>41</v>
      </c>
      <c r="F1817" s="171" t="s">
        <v>138</v>
      </c>
      <c r="G1817" s="171" t="s">
        <v>112</v>
      </c>
      <c r="H1817" s="176">
        <v>1</v>
      </c>
      <c r="I1817" s="177">
        <v>2650</v>
      </c>
      <c r="J1817" s="175">
        <v>46100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-8.68</v>
      </c>
    </row>
    <row r="1818" spans="1:16" ht="19.5" hidden="1" customHeight="1">
      <c r="A1818" s="171" t="s">
        <v>3304</v>
      </c>
      <c r="B1818" s="175">
        <v>46101</v>
      </c>
      <c r="C1818" s="171" t="s">
        <v>110</v>
      </c>
      <c r="D1818" s="171" t="s">
        <v>117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46094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0</v>
      </c>
    </row>
    <row r="1819" spans="1:16" ht="19.5" hidden="1" customHeight="1">
      <c r="A1819" s="171" t="s">
        <v>3304</v>
      </c>
      <c r="B1819" s="175">
        <v>46101</v>
      </c>
      <c r="C1819" s="171" t="s">
        <v>110</v>
      </c>
      <c r="D1819" s="171" t="s">
        <v>118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46094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-46.77</v>
      </c>
    </row>
    <row r="1820" spans="1:16" ht="19.5" hidden="1" customHeight="1">
      <c r="A1820" s="171" t="s">
        <v>3272</v>
      </c>
      <c r="B1820" s="175">
        <v>46101</v>
      </c>
      <c r="C1820" s="171" t="s">
        <v>2119</v>
      </c>
      <c r="D1820" s="171" t="s">
        <v>135</v>
      </c>
      <c r="E1820" s="171" t="s">
        <v>61</v>
      </c>
      <c r="F1820" s="171" t="s">
        <v>776</v>
      </c>
      <c r="G1820" s="171" t="s">
        <v>177</v>
      </c>
      <c r="H1820" s="176">
        <v>1</v>
      </c>
      <c r="I1820" s="177">
        <v>0</v>
      </c>
      <c r="J1820" s="175">
        <v>46101</v>
      </c>
      <c r="K1820" s="171" t="s">
        <v>125</v>
      </c>
      <c r="L1820" s="171" t="s">
        <v>125</v>
      </c>
      <c r="M1820" s="178">
        <v>0</v>
      </c>
      <c r="N1820" s="176"/>
      <c r="O1820" s="176"/>
      <c r="P1820" s="179">
        <v>21.1</v>
      </c>
    </row>
    <row r="1821" spans="1:16" ht="19.5" customHeight="1">
      <c r="A1821" s="171" t="s">
        <v>3007</v>
      </c>
      <c r="B1821" s="175">
        <v>46101</v>
      </c>
      <c r="C1821" s="171" t="s">
        <v>2119</v>
      </c>
      <c r="D1821" s="171" t="s">
        <v>135</v>
      </c>
      <c r="E1821" s="171" t="s">
        <v>47</v>
      </c>
      <c r="F1821" s="171" t="s">
        <v>430</v>
      </c>
      <c r="G1821" s="171" t="s">
        <v>112</v>
      </c>
      <c r="H1821" s="176">
        <v>1</v>
      </c>
      <c r="I1821" s="177">
        <v>0</v>
      </c>
      <c r="J1821" s="175">
        <v>46097</v>
      </c>
      <c r="K1821" s="171" t="s">
        <v>125</v>
      </c>
      <c r="L1821" s="171" t="s">
        <v>125</v>
      </c>
      <c r="M1821" s="178">
        <v>0</v>
      </c>
      <c r="N1821" s="176"/>
      <c r="O1821" s="176"/>
      <c r="P1821" s="179">
        <v>20.95</v>
      </c>
    </row>
    <row r="1822" spans="1:16" ht="19.5" hidden="1" customHeight="1">
      <c r="A1822" s="171" t="s">
        <v>3306</v>
      </c>
      <c r="B1822" s="175">
        <v>46101</v>
      </c>
      <c r="C1822" s="171" t="s">
        <v>110</v>
      </c>
      <c r="D1822" s="171" t="s">
        <v>24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0</v>
      </c>
      <c r="J1822" s="175">
        <v>46099</v>
      </c>
      <c r="K1822" s="171" t="s">
        <v>113</v>
      </c>
      <c r="L1822" s="171" t="s">
        <v>114</v>
      </c>
      <c r="M1822" s="178">
        <v>0</v>
      </c>
      <c r="N1822" s="176"/>
      <c r="O1822" s="176">
        <v>40</v>
      </c>
      <c r="P1822" s="179">
        <v>-46.77</v>
      </c>
    </row>
    <row r="1823" spans="1:16" ht="19.5" customHeight="1">
      <c r="A1823" s="171" t="s">
        <v>3305</v>
      </c>
      <c r="B1823" s="175">
        <v>46101</v>
      </c>
      <c r="C1823" s="171" t="s">
        <v>2119</v>
      </c>
      <c r="D1823" s="171" t="s">
        <v>135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46100</v>
      </c>
      <c r="K1823" s="171" t="s">
        <v>125</v>
      </c>
      <c r="L1823" s="171" t="s">
        <v>125</v>
      </c>
      <c r="M1823" s="178">
        <v>0</v>
      </c>
      <c r="N1823" s="176"/>
      <c r="O1823" s="176"/>
      <c r="P1823" s="179">
        <v>-26.91</v>
      </c>
    </row>
    <row r="1824" spans="1:16" ht="19.5" hidden="1" customHeight="1">
      <c r="A1824" s="171" t="s">
        <v>3306</v>
      </c>
      <c r="B1824" s="175">
        <v>46101</v>
      </c>
      <c r="C1824" s="171" t="s">
        <v>110</v>
      </c>
      <c r="D1824" s="171" t="s">
        <v>117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0</v>
      </c>
      <c r="J1824" s="175">
        <v>46099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0</v>
      </c>
    </row>
    <row r="1825" spans="1:16" ht="19.5" hidden="1" customHeight="1">
      <c r="A1825" s="171" t="s">
        <v>3306</v>
      </c>
      <c r="B1825" s="175">
        <v>46101</v>
      </c>
      <c r="C1825" s="171" t="s">
        <v>110</v>
      </c>
      <c r="D1825" s="171" t="s">
        <v>118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0</v>
      </c>
      <c r="J1825" s="175">
        <v>46099</v>
      </c>
      <c r="K1825" s="171" t="s">
        <v>113</v>
      </c>
      <c r="L1825" s="171" t="s">
        <v>114</v>
      </c>
      <c r="M1825" s="178">
        <v>0</v>
      </c>
      <c r="N1825" s="176"/>
      <c r="O1825" s="176"/>
      <c r="P1825" s="179">
        <v>-46.77</v>
      </c>
    </row>
    <row r="1826" spans="1:16" ht="19.5" hidden="1" customHeight="1">
      <c r="A1826" s="171" t="s">
        <v>3307</v>
      </c>
      <c r="B1826" s="175">
        <v>46101</v>
      </c>
      <c r="C1826" s="171" t="s">
        <v>2119</v>
      </c>
      <c r="D1826" s="171" t="s">
        <v>135</v>
      </c>
      <c r="E1826" s="171" t="s">
        <v>61</v>
      </c>
      <c r="F1826" s="171" t="s">
        <v>776</v>
      </c>
      <c r="G1826" s="171" t="s">
        <v>177</v>
      </c>
      <c r="H1826" s="176">
        <v>1</v>
      </c>
      <c r="I1826" s="177">
        <v>0</v>
      </c>
      <c r="J1826" s="175">
        <v>46101</v>
      </c>
      <c r="K1826" s="171" t="s">
        <v>125</v>
      </c>
      <c r="L1826" s="171" t="s">
        <v>125</v>
      </c>
      <c r="M1826" s="178">
        <v>0</v>
      </c>
      <c r="N1826" s="176"/>
      <c r="O1826" s="176"/>
      <c r="P1826" s="179">
        <v>-23.36</v>
      </c>
    </row>
    <row r="1827" spans="1:16" ht="19.5" hidden="1" customHeight="1">
      <c r="A1827" s="171" t="s">
        <v>3308</v>
      </c>
      <c r="B1827" s="175">
        <v>46101</v>
      </c>
      <c r="C1827" s="171" t="s">
        <v>110</v>
      </c>
      <c r="D1827" s="171" t="s">
        <v>24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2750</v>
      </c>
      <c r="J1827" s="175">
        <v>46099</v>
      </c>
      <c r="K1827" s="171" t="s">
        <v>113</v>
      </c>
      <c r="L1827" s="171" t="s">
        <v>114</v>
      </c>
      <c r="M1827" s="178">
        <v>0.43</v>
      </c>
      <c r="N1827" s="176"/>
      <c r="O1827" s="176">
        <v>40</v>
      </c>
      <c r="P1827" s="179">
        <v>-140.75</v>
      </c>
    </row>
    <row r="1828" spans="1:16" ht="19.5" hidden="1" customHeight="1">
      <c r="A1828" s="171" t="s">
        <v>3308</v>
      </c>
      <c r="B1828" s="175">
        <v>46101</v>
      </c>
      <c r="C1828" s="171" t="s">
        <v>127</v>
      </c>
      <c r="D1828" s="171" t="s">
        <v>128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2750</v>
      </c>
      <c r="J1828" s="175">
        <v>46099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1361.14</v>
      </c>
    </row>
    <row r="1829" spans="1:16" ht="19.5" hidden="1" customHeight="1">
      <c r="A1829" s="171" t="s">
        <v>3308</v>
      </c>
      <c r="B1829" s="175">
        <v>46101</v>
      </c>
      <c r="C1829" s="171" t="s">
        <v>127</v>
      </c>
      <c r="D1829" s="171" t="s">
        <v>129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2750</v>
      </c>
      <c r="J1829" s="175">
        <v>46099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0</v>
      </c>
    </row>
    <row r="1830" spans="1:16" ht="19.5" hidden="1" customHeight="1">
      <c r="A1830" s="171" t="s">
        <v>3308</v>
      </c>
      <c r="B1830" s="175">
        <v>46101</v>
      </c>
      <c r="C1830" s="171" t="s">
        <v>127</v>
      </c>
      <c r="D1830" s="171" t="s">
        <v>130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2750</v>
      </c>
      <c r="J1830" s="175">
        <v>46099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1388.86</v>
      </c>
    </row>
    <row r="1831" spans="1:16" ht="19.5" hidden="1" customHeight="1">
      <c r="A1831" s="171" t="s">
        <v>3308</v>
      </c>
      <c r="B1831" s="175">
        <v>46101</v>
      </c>
      <c r="C1831" s="171" t="s">
        <v>131</v>
      </c>
      <c r="D1831" s="171" t="s">
        <v>132</v>
      </c>
      <c r="E1831" s="171" t="s">
        <v>38</v>
      </c>
      <c r="F1831" s="171" t="s">
        <v>111</v>
      </c>
      <c r="G1831" s="171" t="s">
        <v>112</v>
      </c>
      <c r="H1831" s="176">
        <v>1</v>
      </c>
      <c r="I1831" s="177">
        <v>2750</v>
      </c>
      <c r="J1831" s="175">
        <v>46099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-1182.5</v>
      </c>
    </row>
    <row r="1832" spans="1:16" ht="19.5" customHeight="1">
      <c r="A1832" s="171" t="s">
        <v>3308</v>
      </c>
      <c r="B1832" s="175">
        <v>46101</v>
      </c>
      <c r="C1832" s="171" t="s">
        <v>2119</v>
      </c>
      <c r="D1832" s="171" t="s">
        <v>116</v>
      </c>
      <c r="E1832" s="171" t="s">
        <v>38</v>
      </c>
      <c r="F1832" s="171" t="s">
        <v>111</v>
      </c>
      <c r="G1832" s="171" t="s">
        <v>112</v>
      </c>
      <c r="H1832" s="176">
        <v>1</v>
      </c>
      <c r="I1832" s="177">
        <v>2750</v>
      </c>
      <c r="J1832" s="175">
        <v>46099</v>
      </c>
      <c r="K1832" s="171" t="s">
        <v>113</v>
      </c>
      <c r="L1832" s="171" t="s">
        <v>114</v>
      </c>
      <c r="M1832" s="178">
        <v>0.43</v>
      </c>
      <c r="N1832" s="176"/>
      <c r="O1832" s="176"/>
      <c r="P1832" s="179">
        <v>-5.73</v>
      </c>
    </row>
    <row r="1833" spans="1:16" ht="19.5" hidden="1" customHeight="1">
      <c r="A1833" s="171" t="s">
        <v>3309</v>
      </c>
      <c r="B1833" s="175">
        <v>46101</v>
      </c>
      <c r="C1833" s="171" t="s">
        <v>110</v>
      </c>
      <c r="D1833" s="171" t="s">
        <v>24</v>
      </c>
      <c r="E1833" s="171" t="s">
        <v>38</v>
      </c>
      <c r="F1833" s="171" t="s">
        <v>111</v>
      </c>
      <c r="G1833" s="171" t="s">
        <v>112</v>
      </c>
      <c r="H1833" s="176">
        <v>1</v>
      </c>
      <c r="I1833" s="177">
        <v>2750</v>
      </c>
      <c r="J1833" s="175">
        <v>46096</v>
      </c>
      <c r="K1833" s="171" t="s">
        <v>113</v>
      </c>
      <c r="L1833" s="171" t="s">
        <v>114</v>
      </c>
      <c r="M1833" s="178">
        <v>0.43</v>
      </c>
      <c r="N1833" s="176"/>
      <c r="O1833" s="176">
        <v>39</v>
      </c>
      <c r="P1833" s="179">
        <v>-135.22</v>
      </c>
    </row>
    <row r="1834" spans="1:16" ht="19.5" hidden="1" customHeight="1">
      <c r="A1834" s="171" t="s">
        <v>3309</v>
      </c>
      <c r="B1834" s="175">
        <v>46101</v>
      </c>
      <c r="C1834" s="171" t="s">
        <v>127</v>
      </c>
      <c r="D1834" s="171" t="s">
        <v>128</v>
      </c>
      <c r="E1834" s="171" t="s">
        <v>38</v>
      </c>
      <c r="F1834" s="171" t="s">
        <v>111</v>
      </c>
      <c r="G1834" s="171" t="s">
        <v>112</v>
      </c>
      <c r="H1834" s="176">
        <v>1</v>
      </c>
      <c r="I1834" s="177">
        <v>2750</v>
      </c>
      <c r="J1834" s="175">
        <v>46096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1120.95</v>
      </c>
    </row>
    <row r="1835" spans="1:16" ht="19.5" hidden="1" customHeight="1">
      <c r="A1835" s="171" t="s">
        <v>3309</v>
      </c>
      <c r="B1835" s="175">
        <v>46101</v>
      </c>
      <c r="C1835" s="171" t="s">
        <v>127</v>
      </c>
      <c r="D1835" s="171" t="s">
        <v>129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2750</v>
      </c>
      <c r="J1835" s="175">
        <v>46096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11.21</v>
      </c>
    </row>
    <row r="1836" spans="1:16" ht="19.5" hidden="1" customHeight="1">
      <c r="A1836" s="171" t="s">
        <v>3309</v>
      </c>
      <c r="B1836" s="175">
        <v>46101</v>
      </c>
      <c r="C1836" s="171" t="s">
        <v>127</v>
      </c>
      <c r="D1836" s="171" t="s">
        <v>130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2750</v>
      </c>
      <c r="J1836" s="175">
        <v>46096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1617.84</v>
      </c>
    </row>
    <row r="1837" spans="1:16" ht="19.5" hidden="1" customHeight="1">
      <c r="A1837" s="171" t="s">
        <v>3309</v>
      </c>
      <c r="B1837" s="175">
        <v>46101</v>
      </c>
      <c r="C1837" s="171" t="s">
        <v>131</v>
      </c>
      <c r="D1837" s="171" t="s">
        <v>132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2750</v>
      </c>
      <c r="J1837" s="175">
        <v>46096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-1182.5</v>
      </c>
    </row>
    <row r="1838" spans="1:16" ht="19.5" customHeight="1">
      <c r="A1838" s="171" t="s">
        <v>3309</v>
      </c>
      <c r="B1838" s="175">
        <v>46101</v>
      </c>
      <c r="C1838" s="171" t="s">
        <v>2119</v>
      </c>
      <c r="D1838" s="171" t="s">
        <v>116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2750</v>
      </c>
      <c r="J1838" s="175">
        <v>46096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-5.43</v>
      </c>
    </row>
    <row r="1839" spans="1:16" ht="19.5" customHeight="1">
      <c r="A1839" s="171" t="s">
        <v>3308</v>
      </c>
      <c r="B1839" s="175">
        <v>46101</v>
      </c>
      <c r="C1839" s="171" t="s">
        <v>2119</v>
      </c>
      <c r="D1839" s="171" t="s">
        <v>135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46099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-7.35</v>
      </c>
    </row>
    <row r="1840" spans="1:16" ht="19.5" hidden="1" customHeight="1">
      <c r="A1840" s="171" t="s">
        <v>3310</v>
      </c>
      <c r="B1840" s="175">
        <v>46101</v>
      </c>
      <c r="C1840" s="171" t="s">
        <v>110</v>
      </c>
      <c r="D1840" s="171" t="s">
        <v>24</v>
      </c>
      <c r="E1840" s="171" t="s">
        <v>41</v>
      </c>
      <c r="F1840" s="171" t="s">
        <v>138</v>
      </c>
      <c r="G1840" s="171" t="s">
        <v>112</v>
      </c>
      <c r="H1840" s="176">
        <v>1</v>
      </c>
      <c r="I1840" s="177">
        <v>2650</v>
      </c>
      <c r="J1840" s="175">
        <v>46100</v>
      </c>
      <c r="K1840" s="171" t="s">
        <v>113</v>
      </c>
      <c r="L1840" s="171" t="s">
        <v>114</v>
      </c>
      <c r="M1840" s="178">
        <v>0.43</v>
      </c>
      <c r="N1840" s="176"/>
      <c r="O1840" s="176">
        <v>40</v>
      </c>
      <c r="P1840" s="179">
        <v>-138.19999999999999</v>
      </c>
    </row>
    <row r="1841" spans="1:16" ht="19.5" hidden="1" customHeight="1">
      <c r="A1841" s="171" t="s">
        <v>3310</v>
      </c>
      <c r="B1841" s="175">
        <v>46101</v>
      </c>
      <c r="C1841" s="171" t="s">
        <v>127</v>
      </c>
      <c r="D1841" s="171" t="s">
        <v>128</v>
      </c>
      <c r="E1841" s="171" t="s">
        <v>41</v>
      </c>
      <c r="F1841" s="171" t="s">
        <v>138</v>
      </c>
      <c r="G1841" s="171" t="s">
        <v>112</v>
      </c>
      <c r="H1841" s="176">
        <v>1</v>
      </c>
      <c r="I1841" s="177">
        <v>2650</v>
      </c>
      <c r="J1841" s="175">
        <v>46100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1417.7</v>
      </c>
    </row>
    <row r="1842" spans="1:16" ht="19.5" hidden="1" customHeight="1">
      <c r="A1842" s="171" t="s">
        <v>3310</v>
      </c>
      <c r="B1842" s="175">
        <v>46101</v>
      </c>
      <c r="C1842" s="171" t="s">
        <v>127</v>
      </c>
      <c r="D1842" s="171" t="s">
        <v>129</v>
      </c>
      <c r="E1842" s="171" t="s">
        <v>41</v>
      </c>
      <c r="F1842" s="171" t="s">
        <v>138</v>
      </c>
      <c r="G1842" s="171" t="s">
        <v>112</v>
      </c>
      <c r="H1842" s="176">
        <v>1</v>
      </c>
      <c r="I1842" s="177">
        <v>2650</v>
      </c>
      <c r="J1842" s="175">
        <v>46100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14.18</v>
      </c>
    </row>
    <row r="1843" spans="1:16" ht="19.5" hidden="1" customHeight="1">
      <c r="A1843" s="171" t="s">
        <v>3310</v>
      </c>
      <c r="B1843" s="175">
        <v>46101</v>
      </c>
      <c r="C1843" s="171" t="s">
        <v>127</v>
      </c>
      <c r="D1843" s="171" t="s">
        <v>130</v>
      </c>
      <c r="E1843" s="171" t="s">
        <v>41</v>
      </c>
      <c r="F1843" s="171" t="s">
        <v>138</v>
      </c>
      <c r="G1843" s="171" t="s">
        <v>112</v>
      </c>
      <c r="H1843" s="176">
        <v>1</v>
      </c>
      <c r="I1843" s="177">
        <v>2650</v>
      </c>
      <c r="J1843" s="175">
        <v>46100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1218.1199999999999</v>
      </c>
    </row>
    <row r="1844" spans="1:16" ht="19.5" hidden="1" customHeight="1">
      <c r="A1844" s="171" t="s">
        <v>3310</v>
      </c>
      <c r="B1844" s="175">
        <v>46101</v>
      </c>
      <c r="C1844" s="171" t="s">
        <v>131</v>
      </c>
      <c r="D1844" s="171" t="s">
        <v>132</v>
      </c>
      <c r="E1844" s="171" t="s">
        <v>41</v>
      </c>
      <c r="F1844" s="171" t="s">
        <v>138</v>
      </c>
      <c r="G1844" s="171" t="s">
        <v>112</v>
      </c>
      <c r="H1844" s="176">
        <v>1</v>
      </c>
      <c r="I1844" s="177">
        <v>2650</v>
      </c>
      <c r="J1844" s="175">
        <v>46100</v>
      </c>
      <c r="K1844" s="171" t="s">
        <v>113</v>
      </c>
      <c r="L1844" s="171" t="s">
        <v>114</v>
      </c>
      <c r="M1844" s="178">
        <v>0.43</v>
      </c>
      <c r="N1844" s="176"/>
      <c r="O1844" s="176"/>
      <c r="P1844" s="179">
        <v>-1139.5</v>
      </c>
    </row>
    <row r="1845" spans="1:16" ht="19.5" customHeight="1">
      <c r="A1845" s="171" t="s">
        <v>3310</v>
      </c>
      <c r="B1845" s="175">
        <v>46101</v>
      </c>
      <c r="C1845" s="171" t="s">
        <v>2119</v>
      </c>
      <c r="D1845" s="171" t="s">
        <v>116</v>
      </c>
      <c r="E1845" s="171" t="s">
        <v>41</v>
      </c>
      <c r="F1845" s="171" t="s">
        <v>138</v>
      </c>
      <c r="G1845" s="171" t="s">
        <v>112</v>
      </c>
      <c r="H1845" s="176">
        <v>1</v>
      </c>
      <c r="I1845" s="177">
        <v>2650</v>
      </c>
      <c r="J1845" s="175">
        <v>46100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-17.510000000000002</v>
      </c>
    </row>
    <row r="1846" spans="1:16" ht="19.5" customHeight="1">
      <c r="A1846" s="171" t="s">
        <v>3309</v>
      </c>
      <c r="B1846" s="175">
        <v>46101</v>
      </c>
      <c r="C1846" s="171" t="s">
        <v>2119</v>
      </c>
      <c r="D1846" s="171" t="s">
        <v>135</v>
      </c>
      <c r="E1846" s="171" t="s">
        <v>38</v>
      </c>
      <c r="F1846" s="171" t="s">
        <v>111</v>
      </c>
      <c r="G1846" s="171" t="s">
        <v>112</v>
      </c>
      <c r="H1846" s="176">
        <v>1</v>
      </c>
      <c r="I1846" s="177">
        <v>0</v>
      </c>
      <c r="J1846" s="175">
        <v>46096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-21.3</v>
      </c>
    </row>
    <row r="1847" spans="1:16" ht="19.5" hidden="1" customHeight="1">
      <c r="A1847" s="171" t="s">
        <v>3311</v>
      </c>
      <c r="B1847" s="175">
        <v>46101</v>
      </c>
      <c r="C1847" s="171" t="s">
        <v>1315</v>
      </c>
      <c r="D1847" s="171" t="s">
        <v>508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46095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</v>
      </c>
    </row>
    <row r="1848" spans="1:16" ht="19.5" customHeight="1">
      <c r="A1848" s="171" t="s">
        <v>3311</v>
      </c>
      <c r="B1848" s="175">
        <v>46101</v>
      </c>
      <c r="C1848" s="171" t="s">
        <v>2119</v>
      </c>
      <c r="D1848" s="171" t="s">
        <v>510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46095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-10</v>
      </c>
    </row>
    <row r="1849" spans="1:16" ht="19.5" hidden="1" customHeight="1">
      <c r="A1849" s="171" t="s">
        <v>3312</v>
      </c>
      <c r="B1849" s="175">
        <v>46101</v>
      </c>
      <c r="C1849" s="171" t="s">
        <v>110</v>
      </c>
      <c r="D1849" s="171" t="s">
        <v>24</v>
      </c>
      <c r="E1849" s="171" t="s">
        <v>47</v>
      </c>
      <c r="F1849" s="171" t="s">
        <v>430</v>
      </c>
      <c r="G1849" s="171" t="s">
        <v>112</v>
      </c>
      <c r="H1849" s="176">
        <v>1</v>
      </c>
      <c r="I1849" s="177">
        <v>1800</v>
      </c>
      <c r="J1849" s="175">
        <v>46096</v>
      </c>
      <c r="K1849" s="171" t="s">
        <v>113</v>
      </c>
      <c r="L1849" s="171" t="s">
        <v>114</v>
      </c>
      <c r="M1849" s="178">
        <v>0.43</v>
      </c>
      <c r="N1849" s="176"/>
      <c r="O1849" s="176">
        <v>39</v>
      </c>
      <c r="P1849" s="179">
        <v>-112.42</v>
      </c>
    </row>
    <row r="1850" spans="1:16" ht="19.5" hidden="1" customHeight="1">
      <c r="A1850" s="171" t="s">
        <v>3312</v>
      </c>
      <c r="B1850" s="175">
        <v>46101</v>
      </c>
      <c r="C1850" s="171" t="s">
        <v>127</v>
      </c>
      <c r="D1850" s="171" t="s">
        <v>128</v>
      </c>
      <c r="E1850" s="171" t="s">
        <v>47</v>
      </c>
      <c r="F1850" s="171" t="s">
        <v>430</v>
      </c>
      <c r="G1850" s="171" t="s">
        <v>112</v>
      </c>
      <c r="H1850" s="176">
        <v>1</v>
      </c>
      <c r="I1850" s="177">
        <v>1800</v>
      </c>
      <c r="J1850" s="175">
        <v>46096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820.95</v>
      </c>
    </row>
    <row r="1851" spans="1:16" ht="19.5" hidden="1" customHeight="1">
      <c r="A1851" s="171" t="s">
        <v>3312</v>
      </c>
      <c r="B1851" s="175">
        <v>46101</v>
      </c>
      <c r="C1851" s="171" t="s">
        <v>127</v>
      </c>
      <c r="D1851" s="171" t="s">
        <v>129</v>
      </c>
      <c r="E1851" s="171" t="s">
        <v>47</v>
      </c>
      <c r="F1851" s="171" t="s">
        <v>430</v>
      </c>
      <c r="G1851" s="171" t="s">
        <v>112</v>
      </c>
      <c r="H1851" s="176">
        <v>1</v>
      </c>
      <c r="I1851" s="177">
        <v>1800</v>
      </c>
      <c r="J1851" s="175">
        <v>46096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8.2100000000000009</v>
      </c>
    </row>
    <row r="1852" spans="1:16" ht="19.5" hidden="1" customHeight="1">
      <c r="A1852" s="171" t="s">
        <v>3312</v>
      </c>
      <c r="B1852" s="175">
        <v>46101</v>
      </c>
      <c r="C1852" s="171" t="s">
        <v>127</v>
      </c>
      <c r="D1852" s="171" t="s">
        <v>130</v>
      </c>
      <c r="E1852" s="171" t="s">
        <v>47</v>
      </c>
      <c r="F1852" s="171" t="s">
        <v>430</v>
      </c>
      <c r="G1852" s="171" t="s">
        <v>112</v>
      </c>
      <c r="H1852" s="176">
        <v>1</v>
      </c>
      <c r="I1852" s="177">
        <v>1800</v>
      </c>
      <c r="J1852" s="175">
        <v>46096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970.84</v>
      </c>
    </row>
    <row r="1853" spans="1:16" ht="19.5" hidden="1" customHeight="1">
      <c r="A1853" s="171" t="s">
        <v>3312</v>
      </c>
      <c r="B1853" s="175">
        <v>46101</v>
      </c>
      <c r="C1853" s="171" t="s">
        <v>131</v>
      </c>
      <c r="D1853" s="171" t="s">
        <v>132</v>
      </c>
      <c r="E1853" s="171" t="s">
        <v>47</v>
      </c>
      <c r="F1853" s="171" t="s">
        <v>430</v>
      </c>
      <c r="G1853" s="171" t="s">
        <v>112</v>
      </c>
      <c r="H1853" s="176">
        <v>1</v>
      </c>
      <c r="I1853" s="177">
        <v>1800</v>
      </c>
      <c r="J1853" s="175">
        <v>46096</v>
      </c>
      <c r="K1853" s="171" t="s">
        <v>113</v>
      </c>
      <c r="L1853" s="171" t="s">
        <v>114</v>
      </c>
      <c r="M1853" s="178">
        <v>0.43</v>
      </c>
      <c r="N1853" s="176"/>
      <c r="O1853" s="176"/>
      <c r="P1853" s="179">
        <v>-774</v>
      </c>
    </row>
    <row r="1854" spans="1:16" ht="19.5" customHeight="1">
      <c r="A1854" s="171" t="s">
        <v>3312</v>
      </c>
      <c r="B1854" s="175">
        <v>46101</v>
      </c>
      <c r="C1854" s="171" t="s">
        <v>2119</v>
      </c>
      <c r="D1854" s="171" t="s">
        <v>116</v>
      </c>
      <c r="E1854" s="171" t="s">
        <v>47</v>
      </c>
      <c r="F1854" s="171" t="s">
        <v>430</v>
      </c>
      <c r="G1854" s="171" t="s">
        <v>112</v>
      </c>
      <c r="H1854" s="176">
        <v>1</v>
      </c>
      <c r="I1854" s="177">
        <v>1800</v>
      </c>
      <c r="J1854" s="175">
        <v>46096</v>
      </c>
      <c r="K1854" s="171" t="s">
        <v>113</v>
      </c>
      <c r="L1854" s="171" t="s">
        <v>114</v>
      </c>
      <c r="M1854" s="178">
        <v>0.43</v>
      </c>
      <c r="N1854" s="176"/>
      <c r="O1854" s="176"/>
      <c r="P1854" s="179">
        <v>-6.02</v>
      </c>
    </row>
    <row r="1855" spans="1:16" ht="19.5" customHeight="1">
      <c r="A1855" s="171" t="s">
        <v>3312</v>
      </c>
      <c r="B1855" s="175">
        <v>46101</v>
      </c>
      <c r="C1855" s="171" t="s">
        <v>2119</v>
      </c>
      <c r="D1855" s="171" t="s">
        <v>135</v>
      </c>
      <c r="E1855" s="171" t="s">
        <v>47</v>
      </c>
      <c r="F1855" s="171" t="s">
        <v>430</v>
      </c>
      <c r="G1855" s="171" t="s">
        <v>112</v>
      </c>
      <c r="H1855" s="176">
        <v>1</v>
      </c>
      <c r="I1855" s="177">
        <v>0</v>
      </c>
      <c r="J1855" s="175">
        <v>46096</v>
      </c>
      <c r="K1855" s="171" t="s">
        <v>125</v>
      </c>
      <c r="L1855" s="171" t="s">
        <v>125</v>
      </c>
      <c r="M1855" s="178">
        <v>0</v>
      </c>
      <c r="N1855" s="176"/>
      <c r="O1855" s="176"/>
      <c r="P1855" s="179">
        <v>-15.6</v>
      </c>
    </row>
    <row r="1856" spans="1:16" ht="19.5" hidden="1" customHeight="1">
      <c r="A1856" s="171" t="s">
        <v>3313</v>
      </c>
      <c r="B1856" s="175">
        <v>46101</v>
      </c>
      <c r="C1856" s="171" t="s">
        <v>110</v>
      </c>
      <c r="D1856" s="171" t="s">
        <v>24</v>
      </c>
      <c r="E1856" s="171" t="s">
        <v>38</v>
      </c>
      <c r="F1856" s="171" t="s">
        <v>111</v>
      </c>
      <c r="G1856" s="171" t="s">
        <v>112</v>
      </c>
      <c r="H1856" s="176">
        <v>1</v>
      </c>
      <c r="I1856" s="177">
        <v>2750</v>
      </c>
      <c r="J1856" s="175">
        <v>46099</v>
      </c>
      <c r="K1856" s="171" t="s">
        <v>113</v>
      </c>
      <c r="L1856" s="171" t="s">
        <v>114</v>
      </c>
      <c r="M1856" s="178">
        <v>0.43</v>
      </c>
      <c r="N1856" s="176"/>
      <c r="O1856" s="176">
        <v>40</v>
      </c>
      <c r="P1856" s="179">
        <v>-140.75</v>
      </c>
    </row>
    <row r="1857" spans="1:16" ht="19.5" hidden="1" customHeight="1">
      <c r="A1857" s="171" t="s">
        <v>3313</v>
      </c>
      <c r="B1857" s="175">
        <v>46101</v>
      </c>
      <c r="C1857" s="171" t="s">
        <v>127</v>
      </c>
      <c r="D1857" s="171" t="s">
        <v>128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2750</v>
      </c>
      <c r="J1857" s="175">
        <v>46099</v>
      </c>
      <c r="K1857" s="171" t="s">
        <v>113</v>
      </c>
      <c r="L1857" s="171" t="s">
        <v>114</v>
      </c>
      <c r="M1857" s="178">
        <v>0</v>
      </c>
      <c r="N1857" s="176"/>
      <c r="O1857" s="176"/>
      <c r="P1857" s="179">
        <v>1322.86</v>
      </c>
    </row>
    <row r="1858" spans="1:16" ht="19.5" hidden="1" customHeight="1">
      <c r="A1858" s="171" t="s">
        <v>3313</v>
      </c>
      <c r="B1858" s="175">
        <v>46101</v>
      </c>
      <c r="C1858" s="171" t="s">
        <v>127</v>
      </c>
      <c r="D1858" s="171" t="s">
        <v>129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2750</v>
      </c>
      <c r="J1858" s="175">
        <v>46099</v>
      </c>
      <c r="K1858" s="171" t="s">
        <v>113</v>
      </c>
      <c r="L1858" s="171" t="s">
        <v>114</v>
      </c>
      <c r="M1858" s="178">
        <v>0</v>
      </c>
      <c r="N1858" s="176"/>
      <c r="O1858" s="176"/>
      <c r="P1858" s="179">
        <v>13.23</v>
      </c>
    </row>
    <row r="1859" spans="1:16" ht="19.5" hidden="1" customHeight="1">
      <c r="A1859" s="171" t="s">
        <v>3313</v>
      </c>
      <c r="B1859" s="175">
        <v>46101</v>
      </c>
      <c r="C1859" s="171" t="s">
        <v>127</v>
      </c>
      <c r="D1859" s="171" t="s">
        <v>130</v>
      </c>
      <c r="E1859" s="171" t="s">
        <v>38</v>
      </c>
      <c r="F1859" s="171" t="s">
        <v>111</v>
      </c>
      <c r="G1859" s="171" t="s">
        <v>112</v>
      </c>
      <c r="H1859" s="176">
        <v>1</v>
      </c>
      <c r="I1859" s="177">
        <v>2750</v>
      </c>
      <c r="J1859" s="175">
        <v>46099</v>
      </c>
      <c r="K1859" s="171" t="s">
        <v>113</v>
      </c>
      <c r="L1859" s="171" t="s">
        <v>114</v>
      </c>
      <c r="M1859" s="178">
        <v>0</v>
      </c>
      <c r="N1859" s="176"/>
      <c r="O1859" s="176"/>
      <c r="P1859" s="179">
        <v>1413.91</v>
      </c>
    </row>
    <row r="1860" spans="1:16" ht="19.5" hidden="1" customHeight="1">
      <c r="A1860" s="171" t="s">
        <v>3313</v>
      </c>
      <c r="B1860" s="175">
        <v>46101</v>
      </c>
      <c r="C1860" s="171" t="s">
        <v>131</v>
      </c>
      <c r="D1860" s="171" t="s">
        <v>132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46099</v>
      </c>
      <c r="K1860" s="171" t="s">
        <v>113</v>
      </c>
      <c r="L1860" s="171" t="s">
        <v>114</v>
      </c>
      <c r="M1860" s="178">
        <v>0.43</v>
      </c>
      <c r="N1860" s="176"/>
      <c r="O1860" s="176"/>
      <c r="P1860" s="179">
        <v>-1182.5</v>
      </c>
    </row>
    <row r="1861" spans="1:16" ht="19.5" customHeight="1">
      <c r="A1861" s="171" t="s">
        <v>3313</v>
      </c>
      <c r="B1861" s="175">
        <v>46101</v>
      </c>
      <c r="C1861" s="171" t="s">
        <v>2119</v>
      </c>
      <c r="D1861" s="171" t="s">
        <v>116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46099</v>
      </c>
      <c r="K1861" s="171" t="s">
        <v>113</v>
      </c>
      <c r="L1861" s="171" t="s">
        <v>114</v>
      </c>
      <c r="M1861" s="178">
        <v>0.43</v>
      </c>
      <c r="N1861" s="176"/>
      <c r="O1861" s="176"/>
      <c r="P1861" s="179">
        <v>-6.86</v>
      </c>
    </row>
    <row r="1862" spans="1:16" ht="19.5" hidden="1" customHeight="1">
      <c r="A1862" s="171" t="s">
        <v>3314</v>
      </c>
      <c r="B1862" s="175">
        <v>46101</v>
      </c>
      <c r="C1862" s="171" t="s">
        <v>1315</v>
      </c>
      <c r="D1862" s="171" t="s">
        <v>508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0</v>
      </c>
      <c r="J1862" s="175">
        <v>46092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</v>
      </c>
    </row>
    <row r="1863" spans="1:16" ht="19.5" customHeight="1">
      <c r="A1863" s="171" t="s">
        <v>3314</v>
      </c>
      <c r="B1863" s="175">
        <v>46101</v>
      </c>
      <c r="C1863" s="171" t="s">
        <v>2119</v>
      </c>
      <c r="D1863" s="171" t="s">
        <v>510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0</v>
      </c>
      <c r="J1863" s="175">
        <v>46092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-10</v>
      </c>
    </row>
    <row r="1864" spans="1:16" ht="19.5" hidden="1" customHeight="1">
      <c r="A1864" s="171" t="s">
        <v>3315</v>
      </c>
      <c r="B1864" s="175">
        <v>46101</v>
      </c>
      <c r="C1864" s="171" t="s">
        <v>1315</v>
      </c>
      <c r="D1864" s="171" t="s">
        <v>508</v>
      </c>
      <c r="E1864" s="171" t="s">
        <v>45</v>
      </c>
      <c r="F1864" s="171" t="s">
        <v>162</v>
      </c>
      <c r="G1864" s="171" t="s">
        <v>163</v>
      </c>
      <c r="H1864" s="176">
        <v>1</v>
      </c>
      <c r="I1864" s="177">
        <v>0</v>
      </c>
      <c r="J1864" s="175">
        <v>46100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-5</v>
      </c>
    </row>
    <row r="1865" spans="1:16" ht="19.5" customHeight="1">
      <c r="A1865" s="171" t="s">
        <v>3315</v>
      </c>
      <c r="B1865" s="175">
        <v>46101</v>
      </c>
      <c r="C1865" s="171" t="s">
        <v>2119</v>
      </c>
      <c r="D1865" s="171" t="s">
        <v>510</v>
      </c>
      <c r="E1865" s="171" t="s">
        <v>45</v>
      </c>
      <c r="F1865" s="171" t="s">
        <v>162</v>
      </c>
      <c r="G1865" s="171" t="s">
        <v>163</v>
      </c>
      <c r="H1865" s="176">
        <v>1</v>
      </c>
      <c r="I1865" s="177">
        <v>0</v>
      </c>
      <c r="J1865" s="175">
        <v>46100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-10</v>
      </c>
    </row>
    <row r="1866" spans="1:16" ht="19.5" hidden="1" customHeight="1">
      <c r="A1866" s="171" t="s">
        <v>3316</v>
      </c>
      <c r="B1866" s="175">
        <v>46101</v>
      </c>
      <c r="C1866" s="171" t="s">
        <v>1315</v>
      </c>
      <c r="D1866" s="171" t="s">
        <v>508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46099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-5</v>
      </c>
    </row>
    <row r="1867" spans="1:16" ht="19.5" customHeight="1">
      <c r="A1867" s="171" t="s">
        <v>3316</v>
      </c>
      <c r="B1867" s="175">
        <v>46101</v>
      </c>
      <c r="C1867" s="171" t="s">
        <v>2119</v>
      </c>
      <c r="D1867" s="171" t="s">
        <v>510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46099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-10</v>
      </c>
    </row>
    <row r="1868" spans="1:16" ht="19.5" hidden="1" customHeight="1">
      <c r="A1868" s="171" t="s">
        <v>3317</v>
      </c>
      <c r="B1868" s="175">
        <v>46101</v>
      </c>
      <c r="C1868" s="171" t="s">
        <v>110</v>
      </c>
      <c r="D1868" s="171" t="s">
        <v>24</v>
      </c>
      <c r="E1868" s="171" t="s">
        <v>38</v>
      </c>
      <c r="F1868" s="171" t="s">
        <v>111</v>
      </c>
      <c r="G1868" s="171" t="s">
        <v>112</v>
      </c>
      <c r="H1868" s="176">
        <v>1</v>
      </c>
      <c r="I1868" s="177">
        <v>0</v>
      </c>
      <c r="J1868" s="175">
        <v>46096</v>
      </c>
      <c r="K1868" s="171" t="s">
        <v>113</v>
      </c>
      <c r="L1868" s="171" t="s">
        <v>114</v>
      </c>
      <c r="M1868" s="178">
        <v>0</v>
      </c>
      <c r="N1868" s="176"/>
      <c r="O1868" s="176">
        <v>39</v>
      </c>
      <c r="P1868" s="179">
        <v>-46.77</v>
      </c>
    </row>
    <row r="1869" spans="1:16" ht="19.5" customHeight="1">
      <c r="A1869" s="171" t="s">
        <v>3317</v>
      </c>
      <c r="B1869" s="175">
        <v>46101</v>
      </c>
      <c r="C1869" s="171" t="s">
        <v>2119</v>
      </c>
      <c r="D1869" s="171" t="s">
        <v>116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46096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-7.34</v>
      </c>
    </row>
    <row r="1870" spans="1:16" ht="19.5" hidden="1" customHeight="1">
      <c r="A1870" s="171" t="s">
        <v>3317</v>
      </c>
      <c r="B1870" s="175">
        <v>46101</v>
      </c>
      <c r="C1870" s="171" t="s">
        <v>110</v>
      </c>
      <c r="D1870" s="171" t="s">
        <v>117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46096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0</v>
      </c>
    </row>
    <row r="1871" spans="1:16" ht="19.5" hidden="1" customHeight="1">
      <c r="A1871" s="171" t="s">
        <v>3317</v>
      </c>
      <c r="B1871" s="175">
        <v>46101</v>
      </c>
      <c r="C1871" s="171" t="s">
        <v>110</v>
      </c>
      <c r="D1871" s="171" t="s">
        <v>118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113</v>
      </c>
      <c r="L1871" s="171" t="s">
        <v>114</v>
      </c>
      <c r="M1871" s="178">
        <v>0</v>
      </c>
      <c r="N1871" s="176"/>
      <c r="O1871" s="176"/>
      <c r="P1871" s="179">
        <v>-46.77</v>
      </c>
    </row>
    <row r="1872" spans="1:16" ht="19.5" customHeight="1">
      <c r="A1872" s="171" t="s">
        <v>3317</v>
      </c>
      <c r="B1872" s="175">
        <v>46101</v>
      </c>
      <c r="C1872" s="171" t="s">
        <v>2119</v>
      </c>
      <c r="D1872" s="171" t="s">
        <v>119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46096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-15</v>
      </c>
    </row>
    <row r="1873" spans="1:16" ht="19.5" hidden="1" customHeight="1">
      <c r="A1873" s="171" t="s">
        <v>3318</v>
      </c>
      <c r="B1873" s="175">
        <v>46101</v>
      </c>
      <c r="C1873" s="171" t="s">
        <v>110</v>
      </c>
      <c r="D1873" s="171" t="s">
        <v>24</v>
      </c>
      <c r="E1873" s="171" t="s">
        <v>44</v>
      </c>
      <c r="F1873" s="171" t="s">
        <v>213</v>
      </c>
      <c r="G1873" s="171" t="s">
        <v>214</v>
      </c>
      <c r="H1873" s="176">
        <v>1</v>
      </c>
      <c r="I1873" s="177">
        <v>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>
        <v>40</v>
      </c>
      <c r="P1873" s="179">
        <v>-46.77</v>
      </c>
    </row>
    <row r="1874" spans="1:16" ht="19.5" customHeight="1">
      <c r="A1874" s="171" t="s">
        <v>3318</v>
      </c>
      <c r="B1874" s="175">
        <v>46101</v>
      </c>
      <c r="C1874" s="171" t="s">
        <v>2119</v>
      </c>
      <c r="D1874" s="171" t="s">
        <v>116</v>
      </c>
      <c r="E1874" s="171" t="s">
        <v>44</v>
      </c>
      <c r="F1874" s="171" t="s">
        <v>213</v>
      </c>
      <c r="G1874" s="171" t="s">
        <v>214</v>
      </c>
      <c r="H1874" s="176">
        <v>1</v>
      </c>
      <c r="I1874" s="177">
        <v>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-14.36</v>
      </c>
    </row>
    <row r="1875" spans="1:16" ht="19.5" hidden="1" customHeight="1">
      <c r="A1875" s="171" t="s">
        <v>3318</v>
      </c>
      <c r="B1875" s="175">
        <v>46101</v>
      </c>
      <c r="C1875" s="171" t="s">
        <v>110</v>
      </c>
      <c r="D1875" s="171" t="s">
        <v>117</v>
      </c>
      <c r="E1875" s="171" t="s">
        <v>44</v>
      </c>
      <c r="F1875" s="171" t="s">
        <v>213</v>
      </c>
      <c r="G1875" s="171" t="s">
        <v>214</v>
      </c>
      <c r="H1875" s="176">
        <v>1</v>
      </c>
      <c r="I1875" s="177">
        <v>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0</v>
      </c>
    </row>
    <row r="1876" spans="1:16" ht="19.5" hidden="1" customHeight="1">
      <c r="A1876" s="171" t="s">
        <v>3318</v>
      </c>
      <c r="B1876" s="175">
        <v>46101</v>
      </c>
      <c r="C1876" s="171" t="s">
        <v>110</v>
      </c>
      <c r="D1876" s="171" t="s">
        <v>118</v>
      </c>
      <c r="E1876" s="171" t="s">
        <v>44</v>
      </c>
      <c r="F1876" s="171" t="s">
        <v>213</v>
      </c>
      <c r="G1876" s="171" t="s">
        <v>214</v>
      </c>
      <c r="H1876" s="176">
        <v>1</v>
      </c>
      <c r="I1876" s="177">
        <v>0</v>
      </c>
      <c r="J1876" s="175">
        <v>46094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-46.77</v>
      </c>
    </row>
    <row r="1877" spans="1:16" ht="19.5" customHeight="1">
      <c r="A1877" s="171" t="s">
        <v>3318</v>
      </c>
      <c r="B1877" s="175">
        <v>46101</v>
      </c>
      <c r="C1877" s="171" t="s">
        <v>2119</v>
      </c>
      <c r="D1877" s="171" t="s">
        <v>119</v>
      </c>
      <c r="E1877" s="171" t="s">
        <v>44</v>
      </c>
      <c r="F1877" s="171" t="s">
        <v>213</v>
      </c>
      <c r="G1877" s="171" t="s">
        <v>214</v>
      </c>
      <c r="H1877" s="176">
        <v>1</v>
      </c>
      <c r="I1877" s="177">
        <v>0</v>
      </c>
      <c r="J1877" s="175">
        <v>46094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-15</v>
      </c>
    </row>
    <row r="1878" spans="1:16" ht="19.5" hidden="1" customHeight="1">
      <c r="A1878" s="171" t="s">
        <v>3319</v>
      </c>
      <c r="B1878" s="175">
        <v>46101</v>
      </c>
      <c r="C1878" s="171" t="s">
        <v>110</v>
      </c>
      <c r="D1878" s="171" t="s">
        <v>117</v>
      </c>
      <c r="E1878" s="171" t="s">
        <v>39</v>
      </c>
      <c r="F1878" s="171" t="s">
        <v>141</v>
      </c>
      <c r="G1878" s="171" t="s">
        <v>112</v>
      </c>
      <c r="H1878" s="176">
        <v>1</v>
      </c>
      <c r="I1878" s="177">
        <v>0</v>
      </c>
      <c r="J1878" s="175">
        <v>46096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0</v>
      </c>
    </row>
    <row r="1879" spans="1:16" ht="19.5" hidden="1" customHeight="1">
      <c r="A1879" s="171" t="s">
        <v>3319</v>
      </c>
      <c r="B1879" s="175">
        <v>46101</v>
      </c>
      <c r="C1879" s="171" t="s">
        <v>110</v>
      </c>
      <c r="D1879" s="171" t="s">
        <v>118</v>
      </c>
      <c r="E1879" s="171" t="s">
        <v>39</v>
      </c>
      <c r="F1879" s="171" t="s">
        <v>141</v>
      </c>
      <c r="G1879" s="171" t="s">
        <v>112</v>
      </c>
      <c r="H1879" s="176">
        <v>1</v>
      </c>
      <c r="I1879" s="177">
        <v>0</v>
      </c>
      <c r="J1879" s="175">
        <v>46096</v>
      </c>
      <c r="K1879" s="171" t="s">
        <v>113</v>
      </c>
      <c r="L1879" s="171" t="s">
        <v>114</v>
      </c>
      <c r="M1879" s="178">
        <v>0</v>
      </c>
      <c r="N1879" s="176"/>
      <c r="O1879" s="176"/>
      <c r="P1879" s="179">
        <v>-46.77</v>
      </c>
    </row>
    <row r="1880" spans="1:16" ht="19.5" hidden="1" customHeight="1">
      <c r="A1880" s="171" t="s">
        <v>3319</v>
      </c>
      <c r="B1880" s="175">
        <v>46101</v>
      </c>
      <c r="C1880" s="171" t="s">
        <v>110</v>
      </c>
      <c r="D1880" s="171" t="s">
        <v>24</v>
      </c>
      <c r="E1880" s="171" t="s">
        <v>39</v>
      </c>
      <c r="F1880" s="171" t="s">
        <v>141</v>
      </c>
      <c r="G1880" s="171" t="s">
        <v>112</v>
      </c>
      <c r="H1880" s="176">
        <v>1</v>
      </c>
      <c r="I1880" s="177">
        <v>0</v>
      </c>
      <c r="J1880" s="175">
        <v>46096</v>
      </c>
      <c r="K1880" s="171" t="s">
        <v>113</v>
      </c>
      <c r="L1880" s="171" t="s">
        <v>114</v>
      </c>
      <c r="M1880" s="178">
        <v>0</v>
      </c>
      <c r="N1880" s="176"/>
      <c r="O1880" s="176">
        <v>39</v>
      </c>
      <c r="P1880" s="179">
        <v>-46.77</v>
      </c>
    </row>
    <row r="1881" spans="1:16" ht="19.5" hidden="1" customHeight="1">
      <c r="A1881" s="171" t="s">
        <v>3058</v>
      </c>
      <c r="B1881" s="175">
        <v>46101</v>
      </c>
      <c r="C1881" s="171" t="s">
        <v>110</v>
      </c>
      <c r="D1881" s="171" t="s">
        <v>121</v>
      </c>
      <c r="E1881" s="171" t="s">
        <v>61</v>
      </c>
      <c r="F1881" s="171" t="s">
        <v>776</v>
      </c>
      <c r="G1881" s="171" t="s">
        <v>177</v>
      </c>
      <c r="H1881" s="176">
        <v>1</v>
      </c>
      <c r="I1881" s="177">
        <v>0</v>
      </c>
      <c r="J1881" s="175">
        <v>46095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0</v>
      </c>
    </row>
    <row r="1882" spans="1:16" ht="19.5" hidden="1" customHeight="1">
      <c r="A1882" s="171" t="s">
        <v>3058</v>
      </c>
      <c r="B1882" s="175">
        <v>46101</v>
      </c>
      <c r="C1882" s="171" t="s">
        <v>110</v>
      </c>
      <c r="D1882" s="171" t="s">
        <v>118</v>
      </c>
      <c r="E1882" s="171" t="s">
        <v>61</v>
      </c>
      <c r="F1882" s="171" t="s">
        <v>776</v>
      </c>
      <c r="G1882" s="171" t="s">
        <v>177</v>
      </c>
      <c r="H1882" s="176">
        <v>1</v>
      </c>
      <c r="I1882" s="177">
        <v>0</v>
      </c>
      <c r="J1882" s="175">
        <v>46095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-56.94</v>
      </c>
    </row>
    <row r="1883" spans="1:16" ht="19.5" hidden="1" customHeight="1">
      <c r="A1883" s="171" t="s">
        <v>3058</v>
      </c>
      <c r="B1883" s="175">
        <v>46101</v>
      </c>
      <c r="C1883" s="171" t="s">
        <v>2119</v>
      </c>
      <c r="D1883" s="171" t="s">
        <v>119</v>
      </c>
      <c r="E1883" s="171" t="s">
        <v>61</v>
      </c>
      <c r="F1883" s="171" t="s">
        <v>776</v>
      </c>
      <c r="G1883" s="171" t="s">
        <v>177</v>
      </c>
      <c r="H1883" s="176">
        <v>1</v>
      </c>
      <c r="I1883" s="177">
        <v>0</v>
      </c>
      <c r="J1883" s="175">
        <v>46095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-15</v>
      </c>
    </row>
    <row r="1884" spans="1:16" ht="19.5" hidden="1" customHeight="1">
      <c r="A1884" s="171" t="s">
        <v>3121</v>
      </c>
      <c r="B1884" s="175">
        <v>46101</v>
      </c>
      <c r="C1884" s="171" t="s">
        <v>110</v>
      </c>
      <c r="D1884" s="171" t="s">
        <v>24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0</v>
      </c>
      <c r="J1884" s="175">
        <v>46097</v>
      </c>
      <c r="K1884" s="171" t="s">
        <v>113</v>
      </c>
      <c r="L1884" s="171" t="s">
        <v>114</v>
      </c>
      <c r="M1884" s="178">
        <v>0</v>
      </c>
      <c r="N1884" s="176"/>
      <c r="O1884" s="176">
        <v>39</v>
      </c>
      <c r="P1884" s="179">
        <v>-46.77</v>
      </c>
    </row>
    <row r="1885" spans="1:16" ht="19.5" customHeight="1">
      <c r="A1885" s="171" t="s">
        <v>3121</v>
      </c>
      <c r="B1885" s="175">
        <v>46101</v>
      </c>
      <c r="C1885" s="171" t="s">
        <v>2119</v>
      </c>
      <c r="D1885" s="171" t="s">
        <v>116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46097</v>
      </c>
      <c r="K1885" s="171" t="s">
        <v>113</v>
      </c>
      <c r="L1885" s="171" t="s">
        <v>114</v>
      </c>
      <c r="M1885" s="178">
        <v>0</v>
      </c>
      <c r="N1885" s="176"/>
      <c r="O1885" s="176"/>
      <c r="P1885" s="179">
        <v>-9.0500000000000007</v>
      </c>
    </row>
    <row r="1886" spans="1:16" ht="19.5" customHeight="1">
      <c r="A1886" s="171" t="s">
        <v>2645</v>
      </c>
      <c r="B1886" s="175">
        <v>46101</v>
      </c>
      <c r="C1886" s="171" t="s">
        <v>2119</v>
      </c>
      <c r="D1886" s="171" t="s">
        <v>135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0</v>
      </c>
      <c r="J1886" s="175">
        <v>46093</v>
      </c>
      <c r="K1886" s="171" t="s">
        <v>125</v>
      </c>
      <c r="L1886" s="171" t="s">
        <v>125</v>
      </c>
      <c r="M1886" s="178">
        <v>0</v>
      </c>
      <c r="N1886" s="176"/>
      <c r="O1886" s="176"/>
      <c r="P1886" s="179">
        <v>18.86</v>
      </c>
    </row>
    <row r="1887" spans="1:16" ht="19.5" hidden="1" customHeight="1">
      <c r="A1887" s="171" t="s">
        <v>3121</v>
      </c>
      <c r="B1887" s="175">
        <v>46101</v>
      </c>
      <c r="C1887" s="171" t="s">
        <v>110</v>
      </c>
      <c r="D1887" s="171" t="s">
        <v>117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0</v>
      </c>
      <c r="J1887" s="175">
        <v>46097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0</v>
      </c>
    </row>
    <row r="1888" spans="1:16" ht="19.5" hidden="1" customHeight="1">
      <c r="A1888" s="171" t="s">
        <v>3121</v>
      </c>
      <c r="B1888" s="175">
        <v>46101</v>
      </c>
      <c r="C1888" s="171" t="s">
        <v>110</v>
      </c>
      <c r="D1888" s="171" t="s">
        <v>118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0</v>
      </c>
      <c r="J1888" s="175">
        <v>46097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-46.77</v>
      </c>
    </row>
    <row r="1889" spans="1:16" ht="19.5" customHeight="1">
      <c r="A1889" s="171" t="s">
        <v>3121</v>
      </c>
      <c r="B1889" s="175">
        <v>46101</v>
      </c>
      <c r="C1889" s="171" t="s">
        <v>2119</v>
      </c>
      <c r="D1889" s="171" t="s">
        <v>119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0</v>
      </c>
      <c r="J1889" s="175">
        <v>46097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-15</v>
      </c>
    </row>
    <row r="1890" spans="1:16" ht="19.5" hidden="1" customHeight="1">
      <c r="A1890" s="171" t="s">
        <v>2381</v>
      </c>
      <c r="B1890" s="175">
        <v>46101</v>
      </c>
      <c r="C1890" s="171" t="s">
        <v>151</v>
      </c>
      <c r="D1890" s="171" t="s">
        <v>152</v>
      </c>
      <c r="E1890" s="171" t="s">
        <v>125</v>
      </c>
      <c r="F1890" s="171" t="s">
        <v>125</v>
      </c>
      <c r="G1890" s="171" t="s">
        <v>125</v>
      </c>
      <c r="H1890" s="176">
        <v>0</v>
      </c>
      <c r="I1890" s="177">
        <v>0</v>
      </c>
      <c r="J1890" s="175">
        <v>46101</v>
      </c>
      <c r="K1890" s="171" t="s">
        <v>125</v>
      </c>
      <c r="L1890" s="171" t="s">
        <v>125</v>
      </c>
      <c r="M1890" s="178">
        <v>0</v>
      </c>
      <c r="N1890" s="176"/>
      <c r="O1890" s="176"/>
      <c r="P1890" s="179">
        <v>-415.35</v>
      </c>
    </row>
    <row r="1891" spans="1:16" ht="19.5" hidden="1" customHeight="1">
      <c r="A1891" s="171" t="s">
        <v>2004</v>
      </c>
      <c r="B1891" s="175">
        <v>46101</v>
      </c>
      <c r="C1891" s="171" t="s">
        <v>151</v>
      </c>
      <c r="D1891" s="171" t="s">
        <v>152</v>
      </c>
      <c r="E1891" s="171" t="s">
        <v>125</v>
      </c>
      <c r="F1891" s="171" t="s">
        <v>125</v>
      </c>
      <c r="G1891" s="171" t="s">
        <v>125</v>
      </c>
      <c r="H1891" s="176">
        <v>0</v>
      </c>
      <c r="I1891" s="177">
        <v>0</v>
      </c>
      <c r="J1891" s="175">
        <v>46101</v>
      </c>
      <c r="K1891" s="171" t="s">
        <v>125</v>
      </c>
      <c r="L1891" s="171" t="s">
        <v>125</v>
      </c>
      <c r="M1891" s="178">
        <v>0</v>
      </c>
      <c r="N1891" s="176"/>
      <c r="O1891" s="176"/>
      <c r="P1891" s="179">
        <v>-701.63</v>
      </c>
    </row>
    <row r="1892" spans="1:16" ht="19.5" hidden="1" customHeight="1">
      <c r="A1892" s="171" t="s">
        <v>1547</v>
      </c>
      <c r="B1892" s="175">
        <v>46101</v>
      </c>
      <c r="C1892" s="171" t="s">
        <v>151</v>
      </c>
      <c r="D1892" s="171" t="s">
        <v>152</v>
      </c>
      <c r="E1892" s="171" t="s">
        <v>125</v>
      </c>
      <c r="F1892" s="171" t="s">
        <v>125</v>
      </c>
      <c r="G1892" s="171" t="s">
        <v>125</v>
      </c>
      <c r="H1892" s="176">
        <v>0</v>
      </c>
      <c r="I1892" s="177">
        <v>0</v>
      </c>
      <c r="J1892" s="175">
        <v>46101</v>
      </c>
      <c r="K1892" s="171" t="s">
        <v>125</v>
      </c>
      <c r="L1892" s="171" t="s">
        <v>125</v>
      </c>
      <c r="M1892" s="178">
        <v>0</v>
      </c>
      <c r="N1892" s="176"/>
      <c r="O1892" s="176"/>
      <c r="P1892" s="179">
        <v>-572.24</v>
      </c>
    </row>
    <row r="1893" spans="1:16" ht="19.5" hidden="1" customHeight="1">
      <c r="A1893" s="171" t="s">
        <v>150</v>
      </c>
      <c r="B1893" s="175">
        <v>46101</v>
      </c>
      <c r="C1893" s="171" t="s">
        <v>151</v>
      </c>
      <c r="D1893" s="171" t="s">
        <v>152</v>
      </c>
      <c r="E1893" s="171" t="s">
        <v>125</v>
      </c>
      <c r="F1893" s="171" t="s">
        <v>125</v>
      </c>
      <c r="G1893" s="171" t="s">
        <v>125</v>
      </c>
      <c r="H1893" s="176">
        <v>0</v>
      </c>
      <c r="I1893" s="177">
        <v>0</v>
      </c>
      <c r="J1893" s="175">
        <v>46101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-1279.25</v>
      </c>
    </row>
    <row r="1894" spans="1:16" ht="19.5" hidden="1" customHeight="1">
      <c r="A1894" s="171" t="s">
        <v>155</v>
      </c>
      <c r="B1894" s="175">
        <v>46101</v>
      </c>
      <c r="C1894" s="171" t="s">
        <v>151</v>
      </c>
      <c r="D1894" s="171" t="s">
        <v>156</v>
      </c>
      <c r="E1894" s="171" t="s">
        <v>125</v>
      </c>
      <c r="F1894" s="171" t="s">
        <v>125</v>
      </c>
      <c r="G1894" s="171" t="s">
        <v>125</v>
      </c>
      <c r="H1894" s="176">
        <v>0</v>
      </c>
      <c r="I1894" s="177">
        <v>0</v>
      </c>
      <c r="J1894" s="175">
        <v>46101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-5801.48</v>
      </c>
    </row>
    <row r="1895" spans="1:16" ht="19.5" customHeight="1">
      <c r="A1895" s="171" t="s">
        <v>3292</v>
      </c>
      <c r="B1895" s="175">
        <v>46102</v>
      </c>
      <c r="C1895" s="171" t="s">
        <v>2119</v>
      </c>
      <c r="D1895" s="171" t="s">
        <v>135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46101</v>
      </c>
      <c r="K1895" s="171" t="s">
        <v>125</v>
      </c>
      <c r="L1895" s="171" t="s">
        <v>125</v>
      </c>
      <c r="M1895" s="178">
        <v>0</v>
      </c>
      <c r="N1895" s="176"/>
      <c r="O1895" s="176"/>
      <c r="P1895" s="179">
        <v>15.08</v>
      </c>
    </row>
    <row r="1896" spans="1:16" ht="19.5" hidden="1" customHeight="1">
      <c r="A1896" s="171" t="s">
        <v>3320</v>
      </c>
      <c r="B1896" s="175">
        <v>46102</v>
      </c>
      <c r="C1896" s="171" t="s">
        <v>110</v>
      </c>
      <c r="D1896" s="171" t="s">
        <v>24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46095</v>
      </c>
      <c r="K1896" s="171" t="s">
        <v>113</v>
      </c>
      <c r="L1896" s="171" t="s">
        <v>114</v>
      </c>
      <c r="M1896" s="178">
        <v>0</v>
      </c>
      <c r="N1896" s="176"/>
      <c r="O1896" s="176">
        <v>40</v>
      </c>
      <c r="P1896" s="179">
        <v>-46.77</v>
      </c>
    </row>
    <row r="1897" spans="1:16" ht="19.5" customHeight="1">
      <c r="A1897" s="171" t="s">
        <v>3320</v>
      </c>
      <c r="B1897" s="175">
        <v>46102</v>
      </c>
      <c r="C1897" s="171" t="s">
        <v>2119</v>
      </c>
      <c r="D1897" s="171" t="s">
        <v>116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46095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-16.22</v>
      </c>
    </row>
    <row r="1898" spans="1:16" ht="19.5" hidden="1" customHeight="1">
      <c r="A1898" s="171" t="s">
        <v>3320</v>
      </c>
      <c r="B1898" s="175">
        <v>46102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46095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3320</v>
      </c>
      <c r="B1899" s="175">
        <v>46102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46095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customHeight="1">
      <c r="A1900" s="171" t="s">
        <v>3320</v>
      </c>
      <c r="B1900" s="175">
        <v>46102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46095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customHeight="1">
      <c r="A1901" s="171" t="s">
        <v>3321</v>
      </c>
      <c r="B1901" s="175">
        <v>46102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46102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-9.82</v>
      </c>
    </row>
    <row r="1902" spans="1:16" ht="19.5" hidden="1" customHeight="1">
      <c r="A1902" s="171" t="s">
        <v>3322</v>
      </c>
      <c r="B1902" s="175">
        <v>46102</v>
      </c>
      <c r="C1902" s="171" t="s">
        <v>110</v>
      </c>
      <c r="D1902" s="171" t="s">
        <v>24</v>
      </c>
      <c r="E1902" s="171" t="s">
        <v>45</v>
      </c>
      <c r="F1902" s="171" t="s">
        <v>162</v>
      </c>
      <c r="G1902" s="171" t="s">
        <v>163</v>
      </c>
      <c r="H1902" s="176">
        <v>1</v>
      </c>
      <c r="I1902" s="177">
        <v>0</v>
      </c>
      <c r="J1902" s="175">
        <v>46095</v>
      </c>
      <c r="K1902" s="171" t="s">
        <v>113</v>
      </c>
      <c r="L1902" s="171" t="s">
        <v>114</v>
      </c>
      <c r="M1902" s="178">
        <v>0</v>
      </c>
      <c r="N1902" s="176"/>
      <c r="O1902" s="176">
        <v>40</v>
      </c>
      <c r="P1902" s="179">
        <v>-46.77</v>
      </c>
    </row>
    <row r="1903" spans="1:16" ht="19.5" customHeight="1">
      <c r="A1903" s="171" t="s">
        <v>3322</v>
      </c>
      <c r="B1903" s="175">
        <v>46102</v>
      </c>
      <c r="C1903" s="171" t="s">
        <v>2119</v>
      </c>
      <c r="D1903" s="171" t="s">
        <v>116</v>
      </c>
      <c r="E1903" s="171" t="s">
        <v>45</v>
      </c>
      <c r="F1903" s="171" t="s">
        <v>162</v>
      </c>
      <c r="G1903" s="171" t="s">
        <v>163</v>
      </c>
      <c r="H1903" s="176">
        <v>1</v>
      </c>
      <c r="I1903" s="177">
        <v>0</v>
      </c>
      <c r="J1903" s="175">
        <v>46095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-6.61</v>
      </c>
    </row>
    <row r="1904" spans="1:16" ht="19.5" hidden="1" customHeight="1">
      <c r="A1904" s="171" t="s">
        <v>3323</v>
      </c>
      <c r="B1904" s="175">
        <v>46102</v>
      </c>
      <c r="C1904" s="171" t="s">
        <v>110</v>
      </c>
      <c r="D1904" s="171" t="s">
        <v>24</v>
      </c>
      <c r="E1904" s="171" t="s">
        <v>39</v>
      </c>
      <c r="F1904" s="171" t="s">
        <v>141</v>
      </c>
      <c r="G1904" s="171" t="s">
        <v>112</v>
      </c>
      <c r="H1904" s="176">
        <v>1</v>
      </c>
      <c r="I1904" s="177">
        <v>0</v>
      </c>
      <c r="J1904" s="175">
        <v>46098</v>
      </c>
      <c r="K1904" s="171" t="s">
        <v>113</v>
      </c>
      <c r="L1904" s="171" t="s">
        <v>114</v>
      </c>
      <c r="M1904" s="178">
        <v>0</v>
      </c>
      <c r="N1904" s="176"/>
      <c r="O1904" s="176">
        <v>40</v>
      </c>
      <c r="P1904" s="179">
        <v>-46.77</v>
      </c>
    </row>
    <row r="1905" spans="1:16" ht="19.5" customHeight="1">
      <c r="A1905" s="171" t="s">
        <v>3323</v>
      </c>
      <c r="B1905" s="175">
        <v>46102</v>
      </c>
      <c r="C1905" s="171" t="s">
        <v>2119</v>
      </c>
      <c r="D1905" s="171" t="s">
        <v>116</v>
      </c>
      <c r="E1905" s="171" t="s">
        <v>39</v>
      </c>
      <c r="F1905" s="171" t="s">
        <v>141</v>
      </c>
      <c r="G1905" s="171" t="s">
        <v>112</v>
      </c>
      <c r="H1905" s="176">
        <v>1</v>
      </c>
      <c r="I1905" s="177">
        <v>0</v>
      </c>
      <c r="J1905" s="175">
        <v>46098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-7.4</v>
      </c>
    </row>
    <row r="1906" spans="1:16" ht="19.5" hidden="1" customHeight="1">
      <c r="A1906" s="171" t="s">
        <v>3322</v>
      </c>
      <c r="B1906" s="175">
        <v>46102</v>
      </c>
      <c r="C1906" s="171" t="s">
        <v>110</v>
      </c>
      <c r="D1906" s="171" t="s">
        <v>117</v>
      </c>
      <c r="E1906" s="171" t="s">
        <v>45</v>
      </c>
      <c r="F1906" s="171" t="s">
        <v>162</v>
      </c>
      <c r="G1906" s="171" t="s">
        <v>163</v>
      </c>
      <c r="H1906" s="176">
        <v>1</v>
      </c>
      <c r="I1906" s="177">
        <v>0</v>
      </c>
      <c r="J1906" s="175">
        <v>46095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0</v>
      </c>
    </row>
    <row r="1907" spans="1:16" ht="19.5" hidden="1" customHeight="1">
      <c r="A1907" s="171" t="s">
        <v>3322</v>
      </c>
      <c r="B1907" s="175">
        <v>46102</v>
      </c>
      <c r="C1907" s="171" t="s">
        <v>110</v>
      </c>
      <c r="D1907" s="171" t="s">
        <v>118</v>
      </c>
      <c r="E1907" s="171" t="s">
        <v>45</v>
      </c>
      <c r="F1907" s="171" t="s">
        <v>162</v>
      </c>
      <c r="G1907" s="171" t="s">
        <v>163</v>
      </c>
      <c r="H1907" s="176">
        <v>1</v>
      </c>
      <c r="I1907" s="177">
        <v>0</v>
      </c>
      <c r="J1907" s="175">
        <v>46095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-46.77</v>
      </c>
    </row>
    <row r="1908" spans="1:16" ht="19.5" customHeight="1">
      <c r="A1908" s="171" t="s">
        <v>3322</v>
      </c>
      <c r="B1908" s="175">
        <v>46102</v>
      </c>
      <c r="C1908" s="171" t="s">
        <v>2119</v>
      </c>
      <c r="D1908" s="171" t="s">
        <v>119</v>
      </c>
      <c r="E1908" s="171" t="s">
        <v>45</v>
      </c>
      <c r="F1908" s="171" t="s">
        <v>162</v>
      </c>
      <c r="G1908" s="171" t="s">
        <v>163</v>
      </c>
      <c r="H1908" s="176">
        <v>1</v>
      </c>
      <c r="I1908" s="177">
        <v>0</v>
      </c>
      <c r="J1908" s="175">
        <v>46095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-15</v>
      </c>
    </row>
    <row r="1909" spans="1:16" ht="19.5" hidden="1" customHeight="1">
      <c r="A1909" s="171" t="s">
        <v>3323</v>
      </c>
      <c r="B1909" s="175">
        <v>46102</v>
      </c>
      <c r="C1909" s="171" t="s">
        <v>110</v>
      </c>
      <c r="D1909" s="171" t="s">
        <v>117</v>
      </c>
      <c r="E1909" s="171" t="s">
        <v>39</v>
      </c>
      <c r="F1909" s="171" t="s">
        <v>141</v>
      </c>
      <c r="G1909" s="171" t="s">
        <v>112</v>
      </c>
      <c r="H1909" s="176">
        <v>1</v>
      </c>
      <c r="I1909" s="177">
        <v>0</v>
      </c>
      <c r="J1909" s="175">
        <v>46098</v>
      </c>
      <c r="K1909" s="171" t="s">
        <v>113</v>
      </c>
      <c r="L1909" s="171" t="s">
        <v>114</v>
      </c>
      <c r="M1909" s="178">
        <v>0</v>
      </c>
      <c r="N1909" s="176"/>
      <c r="O1909" s="176"/>
      <c r="P1909" s="179">
        <v>0</v>
      </c>
    </row>
    <row r="1910" spans="1:16" ht="19.5" hidden="1" customHeight="1">
      <c r="A1910" s="171" t="s">
        <v>3323</v>
      </c>
      <c r="B1910" s="175">
        <v>46102</v>
      </c>
      <c r="C1910" s="171" t="s">
        <v>110</v>
      </c>
      <c r="D1910" s="171" t="s">
        <v>118</v>
      </c>
      <c r="E1910" s="171" t="s">
        <v>39</v>
      </c>
      <c r="F1910" s="171" t="s">
        <v>141</v>
      </c>
      <c r="G1910" s="171" t="s">
        <v>112</v>
      </c>
      <c r="H1910" s="176">
        <v>1</v>
      </c>
      <c r="I1910" s="177">
        <v>0</v>
      </c>
      <c r="J1910" s="175">
        <v>46098</v>
      </c>
      <c r="K1910" s="171" t="s">
        <v>113</v>
      </c>
      <c r="L1910" s="171" t="s">
        <v>114</v>
      </c>
      <c r="M1910" s="178">
        <v>0</v>
      </c>
      <c r="N1910" s="176"/>
      <c r="O1910" s="176"/>
      <c r="P1910" s="179">
        <v>-46.77</v>
      </c>
    </row>
    <row r="1911" spans="1:16" ht="19.5" customHeight="1">
      <c r="A1911" s="171" t="s">
        <v>3323</v>
      </c>
      <c r="B1911" s="175">
        <v>46102</v>
      </c>
      <c r="C1911" s="171" t="s">
        <v>2119</v>
      </c>
      <c r="D1911" s="171" t="s">
        <v>119</v>
      </c>
      <c r="E1911" s="171" t="s">
        <v>39</v>
      </c>
      <c r="F1911" s="171" t="s">
        <v>141</v>
      </c>
      <c r="G1911" s="171" t="s">
        <v>112</v>
      </c>
      <c r="H1911" s="176">
        <v>1</v>
      </c>
      <c r="I1911" s="177">
        <v>0</v>
      </c>
      <c r="J1911" s="175">
        <v>46098</v>
      </c>
      <c r="K1911" s="171" t="s">
        <v>113</v>
      </c>
      <c r="L1911" s="171" t="s">
        <v>114</v>
      </c>
      <c r="M1911" s="178">
        <v>0</v>
      </c>
      <c r="N1911" s="176"/>
      <c r="O1911" s="176"/>
      <c r="P1911" s="179">
        <v>-15</v>
      </c>
    </row>
    <row r="1912" spans="1:16" ht="19.5" hidden="1" customHeight="1">
      <c r="A1912" s="171" t="s">
        <v>3324</v>
      </c>
      <c r="B1912" s="175">
        <v>46102</v>
      </c>
      <c r="C1912" s="171" t="s">
        <v>110</v>
      </c>
      <c r="D1912" s="171" t="s">
        <v>24</v>
      </c>
      <c r="E1912" s="171" t="s">
        <v>43</v>
      </c>
      <c r="F1912" s="171" t="s">
        <v>481</v>
      </c>
      <c r="G1912" s="171" t="s">
        <v>214</v>
      </c>
      <c r="H1912" s="176">
        <v>1</v>
      </c>
      <c r="I1912" s="177">
        <v>0</v>
      </c>
      <c r="J1912" s="175">
        <v>46091</v>
      </c>
      <c r="K1912" s="171" t="s">
        <v>113</v>
      </c>
      <c r="L1912" s="171" t="s">
        <v>114</v>
      </c>
      <c r="M1912" s="178">
        <v>0</v>
      </c>
      <c r="N1912" s="176"/>
      <c r="O1912" s="176">
        <v>43</v>
      </c>
      <c r="P1912" s="179">
        <v>-46.77</v>
      </c>
    </row>
    <row r="1913" spans="1:16" ht="19.5" customHeight="1">
      <c r="A1913" s="171" t="s">
        <v>3324</v>
      </c>
      <c r="B1913" s="175">
        <v>46102</v>
      </c>
      <c r="C1913" s="171" t="s">
        <v>2119</v>
      </c>
      <c r="D1913" s="171" t="s">
        <v>116</v>
      </c>
      <c r="E1913" s="171" t="s">
        <v>43</v>
      </c>
      <c r="F1913" s="171" t="s">
        <v>481</v>
      </c>
      <c r="G1913" s="171" t="s">
        <v>214</v>
      </c>
      <c r="H1913" s="176">
        <v>1</v>
      </c>
      <c r="I1913" s="177">
        <v>0</v>
      </c>
      <c r="J1913" s="175">
        <v>46091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-25</v>
      </c>
    </row>
    <row r="1914" spans="1:16" ht="19.5" hidden="1" customHeight="1">
      <c r="A1914" s="171" t="s">
        <v>3324</v>
      </c>
      <c r="B1914" s="175">
        <v>46102</v>
      </c>
      <c r="C1914" s="171" t="s">
        <v>110</v>
      </c>
      <c r="D1914" s="171" t="s">
        <v>117</v>
      </c>
      <c r="E1914" s="171" t="s">
        <v>43</v>
      </c>
      <c r="F1914" s="171" t="s">
        <v>481</v>
      </c>
      <c r="G1914" s="171" t="s">
        <v>214</v>
      </c>
      <c r="H1914" s="176">
        <v>1</v>
      </c>
      <c r="I1914" s="177">
        <v>0</v>
      </c>
      <c r="J1914" s="175">
        <v>46091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0</v>
      </c>
    </row>
    <row r="1915" spans="1:16" ht="19.5" hidden="1" customHeight="1">
      <c r="A1915" s="171" t="s">
        <v>3324</v>
      </c>
      <c r="B1915" s="175">
        <v>46102</v>
      </c>
      <c r="C1915" s="171" t="s">
        <v>110</v>
      </c>
      <c r="D1915" s="171" t="s">
        <v>118</v>
      </c>
      <c r="E1915" s="171" t="s">
        <v>43</v>
      </c>
      <c r="F1915" s="171" t="s">
        <v>481</v>
      </c>
      <c r="G1915" s="171" t="s">
        <v>214</v>
      </c>
      <c r="H1915" s="176">
        <v>1</v>
      </c>
      <c r="I1915" s="177">
        <v>0</v>
      </c>
      <c r="J1915" s="175">
        <v>46091</v>
      </c>
      <c r="K1915" s="171" t="s">
        <v>113</v>
      </c>
      <c r="L1915" s="171" t="s">
        <v>114</v>
      </c>
      <c r="M1915" s="178">
        <v>0</v>
      </c>
      <c r="N1915" s="176"/>
      <c r="O1915" s="176"/>
      <c r="P1915" s="179">
        <v>-46.77</v>
      </c>
    </row>
    <row r="1916" spans="1:16" ht="19.5" hidden="1" customHeight="1">
      <c r="A1916" s="171" t="s">
        <v>3325</v>
      </c>
      <c r="B1916" s="175">
        <v>46102</v>
      </c>
      <c r="C1916" s="171" t="s">
        <v>110</v>
      </c>
      <c r="D1916" s="171" t="s">
        <v>24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0</v>
      </c>
      <c r="J1916" s="175">
        <v>46093</v>
      </c>
      <c r="K1916" s="171" t="s">
        <v>113</v>
      </c>
      <c r="L1916" s="171" t="s">
        <v>114</v>
      </c>
      <c r="M1916" s="178">
        <v>0</v>
      </c>
      <c r="N1916" s="176"/>
      <c r="O1916" s="176">
        <v>40</v>
      </c>
      <c r="P1916" s="179">
        <v>-46.77</v>
      </c>
    </row>
    <row r="1917" spans="1:16" ht="19.5" customHeight="1">
      <c r="A1917" s="171" t="s">
        <v>3325</v>
      </c>
      <c r="B1917" s="175">
        <v>46102</v>
      </c>
      <c r="C1917" s="171" t="s">
        <v>2119</v>
      </c>
      <c r="D1917" s="171" t="s">
        <v>116</v>
      </c>
      <c r="E1917" s="171" t="s">
        <v>38</v>
      </c>
      <c r="F1917" s="171" t="s">
        <v>111</v>
      </c>
      <c r="G1917" s="171" t="s">
        <v>112</v>
      </c>
      <c r="H1917" s="176">
        <v>1</v>
      </c>
      <c r="I1917" s="177">
        <v>0</v>
      </c>
      <c r="J1917" s="175">
        <v>46093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-21.23</v>
      </c>
    </row>
    <row r="1918" spans="1:16" ht="19.5" hidden="1" customHeight="1">
      <c r="A1918" s="171" t="s">
        <v>3325</v>
      </c>
      <c r="B1918" s="175">
        <v>46102</v>
      </c>
      <c r="C1918" s="171" t="s">
        <v>110</v>
      </c>
      <c r="D1918" s="171" t="s">
        <v>117</v>
      </c>
      <c r="E1918" s="171" t="s">
        <v>38</v>
      </c>
      <c r="F1918" s="171" t="s">
        <v>111</v>
      </c>
      <c r="G1918" s="171" t="s">
        <v>112</v>
      </c>
      <c r="H1918" s="176">
        <v>1</v>
      </c>
      <c r="I1918" s="177">
        <v>0</v>
      </c>
      <c r="J1918" s="175">
        <v>46093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0</v>
      </c>
    </row>
    <row r="1919" spans="1:16" ht="19.5" hidden="1" customHeight="1">
      <c r="A1919" s="171" t="s">
        <v>3325</v>
      </c>
      <c r="B1919" s="175">
        <v>46102</v>
      </c>
      <c r="C1919" s="171" t="s">
        <v>110</v>
      </c>
      <c r="D1919" s="171" t="s">
        <v>118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46093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-46.77</v>
      </c>
    </row>
    <row r="1920" spans="1:16" ht="19.5" customHeight="1">
      <c r="A1920" s="171" t="s">
        <v>3325</v>
      </c>
      <c r="B1920" s="175">
        <v>46102</v>
      </c>
      <c r="C1920" s="171" t="s">
        <v>2119</v>
      </c>
      <c r="D1920" s="171" t="s">
        <v>119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46093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-15</v>
      </c>
    </row>
    <row r="1921" spans="1:16" ht="19.5" hidden="1" customHeight="1">
      <c r="A1921" s="171" t="s">
        <v>3326</v>
      </c>
      <c r="B1921" s="175">
        <v>46102</v>
      </c>
      <c r="C1921" s="171" t="s">
        <v>110</v>
      </c>
      <c r="D1921" s="171" t="s">
        <v>117</v>
      </c>
      <c r="E1921" s="171" t="s">
        <v>42</v>
      </c>
      <c r="F1921" s="171" t="s">
        <v>248</v>
      </c>
      <c r="G1921" s="171" t="s">
        <v>112</v>
      </c>
      <c r="H1921" s="176">
        <v>1</v>
      </c>
      <c r="I1921" s="177">
        <v>0</v>
      </c>
      <c r="J1921" s="175">
        <v>46089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3326</v>
      </c>
      <c r="B1922" s="175">
        <v>46102</v>
      </c>
      <c r="C1922" s="171" t="s">
        <v>110</v>
      </c>
      <c r="D1922" s="171" t="s">
        <v>118</v>
      </c>
      <c r="E1922" s="171" t="s">
        <v>42</v>
      </c>
      <c r="F1922" s="171" t="s">
        <v>248</v>
      </c>
      <c r="G1922" s="171" t="s">
        <v>112</v>
      </c>
      <c r="H1922" s="176">
        <v>1</v>
      </c>
      <c r="I1922" s="177">
        <v>0</v>
      </c>
      <c r="J1922" s="175">
        <v>46089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-46.77</v>
      </c>
    </row>
    <row r="1923" spans="1:16" ht="19.5" customHeight="1">
      <c r="A1923" s="171" t="s">
        <v>3326</v>
      </c>
      <c r="B1923" s="175">
        <v>46102</v>
      </c>
      <c r="C1923" s="171" t="s">
        <v>2119</v>
      </c>
      <c r="D1923" s="171" t="s">
        <v>119</v>
      </c>
      <c r="E1923" s="171" t="s">
        <v>42</v>
      </c>
      <c r="F1923" s="171" t="s">
        <v>248</v>
      </c>
      <c r="G1923" s="171" t="s">
        <v>112</v>
      </c>
      <c r="H1923" s="176">
        <v>1</v>
      </c>
      <c r="I1923" s="177">
        <v>0</v>
      </c>
      <c r="J1923" s="175">
        <v>46089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3326</v>
      </c>
      <c r="B1924" s="175">
        <v>46102</v>
      </c>
      <c r="C1924" s="171" t="s">
        <v>110</v>
      </c>
      <c r="D1924" s="171" t="s">
        <v>24</v>
      </c>
      <c r="E1924" s="171" t="s">
        <v>42</v>
      </c>
      <c r="F1924" s="171" t="s">
        <v>248</v>
      </c>
      <c r="G1924" s="171" t="s">
        <v>112</v>
      </c>
      <c r="H1924" s="176">
        <v>1</v>
      </c>
      <c r="I1924" s="177">
        <v>0</v>
      </c>
      <c r="J1924" s="175">
        <v>46089</v>
      </c>
      <c r="K1924" s="171" t="s">
        <v>113</v>
      </c>
      <c r="L1924" s="171" t="s">
        <v>114</v>
      </c>
      <c r="M1924" s="178">
        <v>0</v>
      </c>
      <c r="N1924" s="176"/>
      <c r="O1924" s="176">
        <v>43</v>
      </c>
      <c r="P1924" s="179">
        <v>-46.77</v>
      </c>
    </row>
    <row r="1925" spans="1:16" ht="19.5" customHeight="1">
      <c r="A1925" s="171" t="s">
        <v>3326</v>
      </c>
      <c r="B1925" s="175">
        <v>46102</v>
      </c>
      <c r="C1925" s="171" t="s">
        <v>2119</v>
      </c>
      <c r="D1925" s="171" t="s">
        <v>116</v>
      </c>
      <c r="E1925" s="171" t="s">
        <v>42</v>
      </c>
      <c r="F1925" s="171" t="s">
        <v>248</v>
      </c>
      <c r="G1925" s="171" t="s">
        <v>112</v>
      </c>
      <c r="H1925" s="176">
        <v>1</v>
      </c>
      <c r="I1925" s="177">
        <v>0</v>
      </c>
      <c r="J1925" s="175">
        <v>46089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-14.42</v>
      </c>
    </row>
    <row r="1926" spans="1:16" ht="19.5" hidden="1" customHeight="1">
      <c r="A1926" s="171" t="s">
        <v>3327</v>
      </c>
      <c r="B1926" s="175">
        <v>46102</v>
      </c>
      <c r="C1926" s="171" t="s">
        <v>110</v>
      </c>
      <c r="D1926" s="171" t="s">
        <v>24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46095</v>
      </c>
      <c r="K1926" s="171" t="s">
        <v>113</v>
      </c>
      <c r="L1926" s="171" t="s">
        <v>114</v>
      </c>
      <c r="M1926" s="178">
        <v>0.43</v>
      </c>
      <c r="N1926" s="176"/>
      <c r="O1926" s="176">
        <v>40</v>
      </c>
      <c r="P1926" s="179">
        <v>-140.75</v>
      </c>
    </row>
    <row r="1927" spans="1:16" ht="19.5" hidden="1" customHeight="1">
      <c r="A1927" s="171" t="s">
        <v>3327</v>
      </c>
      <c r="B1927" s="175">
        <v>46102</v>
      </c>
      <c r="C1927" s="171" t="s">
        <v>127</v>
      </c>
      <c r="D1927" s="171" t="s">
        <v>128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46095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1145.58</v>
      </c>
    </row>
    <row r="1928" spans="1:16" ht="19.5" hidden="1" customHeight="1">
      <c r="A1928" s="171" t="s">
        <v>3327</v>
      </c>
      <c r="B1928" s="175">
        <v>46102</v>
      </c>
      <c r="C1928" s="171" t="s">
        <v>127</v>
      </c>
      <c r="D1928" s="171" t="s">
        <v>129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46095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11.46</v>
      </c>
    </row>
    <row r="1929" spans="1:16" ht="19.5" hidden="1" customHeight="1">
      <c r="A1929" s="171" t="s">
        <v>3327</v>
      </c>
      <c r="B1929" s="175">
        <v>46102</v>
      </c>
      <c r="C1929" s="171" t="s">
        <v>127</v>
      </c>
      <c r="D1929" s="171" t="s">
        <v>130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46095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1592.96</v>
      </c>
    </row>
    <row r="1930" spans="1:16" ht="19.5" hidden="1" customHeight="1">
      <c r="A1930" s="171" t="s">
        <v>3327</v>
      </c>
      <c r="B1930" s="175">
        <v>46102</v>
      </c>
      <c r="C1930" s="171" t="s">
        <v>131</v>
      </c>
      <c r="D1930" s="171" t="s">
        <v>132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46095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-1182.5</v>
      </c>
    </row>
    <row r="1931" spans="1:16" ht="19.5" customHeight="1">
      <c r="A1931" s="171" t="s">
        <v>3327</v>
      </c>
      <c r="B1931" s="175">
        <v>46102</v>
      </c>
      <c r="C1931" s="171" t="s">
        <v>2119</v>
      </c>
      <c r="D1931" s="171" t="s">
        <v>116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2750</v>
      </c>
      <c r="J1931" s="175">
        <v>46095</v>
      </c>
      <c r="K1931" s="171" t="s">
        <v>113</v>
      </c>
      <c r="L1931" s="171" t="s">
        <v>114</v>
      </c>
      <c r="M1931" s="178">
        <v>0.43</v>
      </c>
      <c r="N1931" s="176"/>
      <c r="O1931" s="176"/>
      <c r="P1931" s="179">
        <v>-16.739999999999998</v>
      </c>
    </row>
    <row r="1932" spans="1:16" ht="19.5" hidden="1" customHeight="1">
      <c r="A1932" s="171" t="s">
        <v>3328</v>
      </c>
      <c r="B1932" s="175">
        <v>46102</v>
      </c>
      <c r="C1932" s="171" t="s">
        <v>110</v>
      </c>
      <c r="D1932" s="171" t="s">
        <v>24</v>
      </c>
      <c r="E1932" s="171" t="s">
        <v>38</v>
      </c>
      <c r="F1932" s="171" t="s">
        <v>111</v>
      </c>
      <c r="G1932" s="171" t="s">
        <v>112</v>
      </c>
      <c r="H1932" s="176">
        <v>1</v>
      </c>
      <c r="I1932" s="177">
        <v>2750</v>
      </c>
      <c r="J1932" s="175">
        <v>46098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3328</v>
      </c>
      <c r="B1933" s="175">
        <v>46102</v>
      </c>
      <c r="C1933" s="171" t="s">
        <v>127</v>
      </c>
      <c r="D1933" s="171" t="s">
        <v>128</v>
      </c>
      <c r="E1933" s="171" t="s">
        <v>38</v>
      </c>
      <c r="F1933" s="171" t="s">
        <v>111</v>
      </c>
      <c r="G1933" s="171" t="s">
        <v>112</v>
      </c>
      <c r="H1933" s="176">
        <v>1</v>
      </c>
      <c r="I1933" s="177">
        <v>2750</v>
      </c>
      <c r="J1933" s="175">
        <v>46098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1161.9000000000001</v>
      </c>
    </row>
    <row r="1934" spans="1:16" ht="19.5" hidden="1" customHeight="1">
      <c r="A1934" s="171" t="s">
        <v>3328</v>
      </c>
      <c r="B1934" s="175">
        <v>46102</v>
      </c>
      <c r="C1934" s="171" t="s">
        <v>127</v>
      </c>
      <c r="D1934" s="171" t="s">
        <v>129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2750</v>
      </c>
      <c r="J1934" s="175">
        <v>46098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11.62</v>
      </c>
    </row>
    <row r="1935" spans="1:16" ht="19.5" hidden="1" customHeight="1">
      <c r="A1935" s="171" t="s">
        <v>3328</v>
      </c>
      <c r="B1935" s="175">
        <v>46102</v>
      </c>
      <c r="C1935" s="171" t="s">
        <v>127</v>
      </c>
      <c r="D1935" s="171" t="s">
        <v>130</v>
      </c>
      <c r="E1935" s="171" t="s">
        <v>38</v>
      </c>
      <c r="F1935" s="171" t="s">
        <v>111</v>
      </c>
      <c r="G1935" s="171" t="s">
        <v>112</v>
      </c>
      <c r="H1935" s="176">
        <v>1</v>
      </c>
      <c r="I1935" s="177">
        <v>2750</v>
      </c>
      <c r="J1935" s="175">
        <v>46098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1576.48</v>
      </c>
    </row>
    <row r="1936" spans="1:16" ht="19.5" hidden="1" customHeight="1">
      <c r="A1936" s="171" t="s">
        <v>3328</v>
      </c>
      <c r="B1936" s="175">
        <v>46102</v>
      </c>
      <c r="C1936" s="171" t="s">
        <v>131</v>
      </c>
      <c r="D1936" s="171" t="s">
        <v>132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2750</v>
      </c>
      <c r="J1936" s="175">
        <v>46098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customHeight="1">
      <c r="A1937" s="171" t="s">
        <v>3328</v>
      </c>
      <c r="B1937" s="175">
        <v>46102</v>
      </c>
      <c r="C1937" s="171" t="s">
        <v>2119</v>
      </c>
      <c r="D1937" s="171" t="s">
        <v>116</v>
      </c>
      <c r="E1937" s="171" t="s">
        <v>38</v>
      </c>
      <c r="F1937" s="171" t="s">
        <v>111</v>
      </c>
      <c r="G1937" s="171" t="s">
        <v>112</v>
      </c>
      <c r="H1937" s="176">
        <v>1</v>
      </c>
      <c r="I1937" s="177">
        <v>2750</v>
      </c>
      <c r="J1937" s="175">
        <v>46098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-5.9</v>
      </c>
    </row>
    <row r="1938" spans="1:16" ht="19.5" customHeight="1">
      <c r="A1938" s="171" t="s">
        <v>3328</v>
      </c>
      <c r="B1938" s="175">
        <v>46102</v>
      </c>
      <c r="C1938" s="171" t="s">
        <v>2119</v>
      </c>
      <c r="D1938" s="171" t="s">
        <v>135</v>
      </c>
      <c r="E1938" s="171" t="s">
        <v>38</v>
      </c>
      <c r="F1938" s="171" t="s">
        <v>111</v>
      </c>
      <c r="G1938" s="171" t="s">
        <v>112</v>
      </c>
      <c r="H1938" s="176">
        <v>1</v>
      </c>
      <c r="I1938" s="177">
        <v>0</v>
      </c>
      <c r="J1938" s="175">
        <v>46098</v>
      </c>
      <c r="K1938" s="171" t="s">
        <v>125</v>
      </c>
      <c r="L1938" s="171" t="s">
        <v>125</v>
      </c>
      <c r="M1938" s="178">
        <v>0</v>
      </c>
      <c r="N1938" s="176"/>
      <c r="O1938" s="176"/>
      <c r="P1938" s="179">
        <v>-22.08</v>
      </c>
    </row>
    <row r="1939" spans="1:16" ht="19.5" customHeight="1">
      <c r="A1939" s="171" t="s">
        <v>3329</v>
      </c>
      <c r="B1939" s="175">
        <v>46102</v>
      </c>
      <c r="C1939" s="171" t="s">
        <v>2119</v>
      </c>
      <c r="D1939" s="171" t="s">
        <v>135</v>
      </c>
      <c r="E1939" s="171" t="s">
        <v>38</v>
      </c>
      <c r="F1939" s="171" t="s">
        <v>111</v>
      </c>
      <c r="G1939" s="171" t="s">
        <v>112</v>
      </c>
      <c r="H1939" s="176">
        <v>1</v>
      </c>
      <c r="I1939" s="177">
        <v>0</v>
      </c>
      <c r="J1939" s="175">
        <v>46102</v>
      </c>
      <c r="K1939" s="171" t="s">
        <v>125</v>
      </c>
      <c r="L1939" s="171" t="s">
        <v>125</v>
      </c>
      <c r="M1939" s="178">
        <v>0</v>
      </c>
      <c r="N1939" s="176"/>
      <c r="O1939" s="176"/>
      <c r="P1939" s="179">
        <v>-12.77</v>
      </c>
    </row>
    <row r="1940" spans="1:16" ht="19.5" hidden="1" customHeight="1">
      <c r="A1940" s="171" t="s">
        <v>3330</v>
      </c>
      <c r="B1940" s="175">
        <v>46102</v>
      </c>
      <c r="C1940" s="171" t="s">
        <v>110</v>
      </c>
      <c r="D1940" s="171" t="s">
        <v>24</v>
      </c>
      <c r="E1940" s="171" t="s">
        <v>79</v>
      </c>
      <c r="F1940" s="171" t="s">
        <v>441</v>
      </c>
      <c r="G1940" s="171" t="s">
        <v>177</v>
      </c>
      <c r="H1940" s="176">
        <v>1</v>
      </c>
      <c r="I1940" s="177">
        <v>0</v>
      </c>
      <c r="J1940" s="175">
        <v>46087</v>
      </c>
      <c r="K1940" s="171" t="s">
        <v>113</v>
      </c>
      <c r="L1940" s="171" t="s">
        <v>114</v>
      </c>
      <c r="M1940" s="178">
        <v>0</v>
      </c>
      <c r="N1940" s="176"/>
      <c r="O1940" s="176">
        <v>44</v>
      </c>
      <c r="P1940" s="179">
        <v>-56.94</v>
      </c>
    </row>
    <row r="1941" spans="1:16" ht="19.5" hidden="1" customHeight="1">
      <c r="A1941" s="171" t="s">
        <v>3330</v>
      </c>
      <c r="B1941" s="175">
        <v>46102</v>
      </c>
      <c r="C1941" s="171" t="s">
        <v>2119</v>
      </c>
      <c r="D1941" s="171" t="s">
        <v>116</v>
      </c>
      <c r="E1941" s="171" t="s">
        <v>79</v>
      </c>
      <c r="F1941" s="171" t="s">
        <v>441</v>
      </c>
      <c r="G1941" s="171" t="s">
        <v>177</v>
      </c>
      <c r="H1941" s="176">
        <v>1</v>
      </c>
      <c r="I1941" s="177">
        <v>0</v>
      </c>
      <c r="J1941" s="175">
        <v>46087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-11.08</v>
      </c>
    </row>
    <row r="1942" spans="1:16" ht="19.5" hidden="1" customHeight="1">
      <c r="A1942" s="171" t="s">
        <v>3330</v>
      </c>
      <c r="B1942" s="175">
        <v>46102</v>
      </c>
      <c r="C1942" s="171" t="s">
        <v>110</v>
      </c>
      <c r="D1942" s="171" t="s">
        <v>117</v>
      </c>
      <c r="E1942" s="171" t="s">
        <v>79</v>
      </c>
      <c r="F1942" s="171" t="s">
        <v>441</v>
      </c>
      <c r="G1942" s="171" t="s">
        <v>177</v>
      </c>
      <c r="H1942" s="176">
        <v>1</v>
      </c>
      <c r="I1942" s="177">
        <v>0</v>
      </c>
      <c r="J1942" s="175">
        <v>46087</v>
      </c>
      <c r="K1942" s="171" t="s">
        <v>113</v>
      </c>
      <c r="L1942" s="171" t="s">
        <v>114</v>
      </c>
      <c r="M1942" s="178">
        <v>0</v>
      </c>
      <c r="N1942" s="176"/>
      <c r="O1942" s="176"/>
      <c r="P1942" s="179">
        <v>0</v>
      </c>
    </row>
    <row r="1943" spans="1:16" ht="19.5" hidden="1" customHeight="1">
      <c r="A1943" s="171" t="s">
        <v>3330</v>
      </c>
      <c r="B1943" s="175">
        <v>46102</v>
      </c>
      <c r="C1943" s="171" t="s">
        <v>110</v>
      </c>
      <c r="D1943" s="171" t="s">
        <v>118</v>
      </c>
      <c r="E1943" s="171" t="s">
        <v>79</v>
      </c>
      <c r="F1943" s="171" t="s">
        <v>441</v>
      </c>
      <c r="G1943" s="171" t="s">
        <v>177</v>
      </c>
      <c r="H1943" s="176">
        <v>1</v>
      </c>
      <c r="I1943" s="177">
        <v>0</v>
      </c>
      <c r="J1943" s="175">
        <v>46087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-56.94</v>
      </c>
    </row>
    <row r="1944" spans="1:16" ht="19.5" hidden="1" customHeight="1">
      <c r="A1944" s="171" t="s">
        <v>3330</v>
      </c>
      <c r="B1944" s="175">
        <v>46102</v>
      </c>
      <c r="C1944" s="171" t="s">
        <v>2119</v>
      </c>
      <c r="D1944" s="171" t="s">
        <v>119</v>
      </c>
      <c r="E1944" s="171" t="s">
        <v>79</v>
      </c>
      <c r="F1944" s="171" t="s">
        <v>441</v>
      </c>
      <c r="G1944" s="171" t="s">
        <v>177</v>
      </c>
      <c r="H1944" s="176">
        <v>1</v>
      </c>
      <c r="I1944" s="177">
        <v>0</v>
      </c>
      <c r="J1944" s="175">
        <v>46087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-15</v>
      </c>
    </row>
    <row r="1945" spans="1:16" ht="19.5" hidden="1" customHeight="1">
      <c r="A1945" s="171" t="s">
        <v>3331</v>
      </c>
      <c r="B1945" s="175">
        <v>46102</v>
      </c>
      <c r="C1945" s="171" t="s">
        <v>110</v>
      </c>
      <c r="D1945" s="171" t="s">
        <v>24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46097</v>
      </c>
      <c r="K1945" s="171" t="s">
        <v>113</v>
      </c>
      <c r="L1945" s="171" t="s">
        <v>114</v>
      </c>
      <c r="M1945" s="178">
        <v>0.43</v>
      </c>
      <c r="N1945" s="176"/>
      <c r="O1945" s="176">
        <v>39</v>
      </c>
      <c r="P1945" s="179">
        <v>-135.22</v>
      </c>
    </row>
    <row r="1946" spans="1:16" ht="19.5" hidden="1" customHeight="1">
      <c r="A1946" s="171" t="s">
        <v>3331</v>
      </c>
      <c r="B1946" s="175">
        <v>46102</v>
      </c>
      <c r="C1946" s="171" t="s">
        <v>127</v>
      </c>
      <c r="D1946" s="171" t="s">
        <v>128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46097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1060.95</v>
      </c>
    </row>
    <row r="1947" spans="1:16" ht="19.5" hidden="1" customHeight="1">
      <c r="A1947" s="171" t="s">
        <v>3331</v>
      </c>
      <c r="B1947" s="175">
        <v>46102</v>
      </c>
      <c r="C1947" s="171" t="s">
        <v>127</v>
      </c>
      <c r="D1947" s="171" t="s">
        <v>129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46097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10.61</v>
      </c>
    </row>
    <row r="1948" spans="1:16" ht="19.5" hidden="1" customHeight="1">
      <c r="A1948" s="171" t="s">
        <v>3331</v>
      </c>
      <c r="B1948" s="175">
        <v>46102</v>
      </c>
      <c r="C1948" s="171" t="s">
        <v>127</v>
      </c>
      <c r="D1948" s="171" t="s">
        <v>130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46097</v>
      </c>
      <c r="K1948" s="171" t="s">
        <v>113</v>
      </c>
      <c r="L1948" s="171" t="s">
        <v>114</v>
      </c>
      <c r="M1948" s="178">
        <v>0</v>
      </c>
      <c r="N1948" s="176"/>
      <c r="O1948" s="176"/>
      <c r="P1948" s="179">
        <v>1678.44</v>
      </c>
    </row>
    <row r="1949" spans="1:16" ht="19.5" hidden="1" customHeight="1">
      <c r="A1949" s="171" t="s">
        <v>3331</v>
      </c>
      <c r="B1949" s="175">
        <v>46102</v>
      </c>
      <c r="C1949" s="171" t="s">
        <v>131</v>
      </c>
      <c r="D1949" s="171" t="s">
        <v>132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46097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-1182.5</v>
      </c>
    </row>
    <row r="1950" spans="1:16" ht="19.5" customHeight="1">
      <c r="A1950" s="171" t="s">
        <v>3331</v>
      </c>
      <c r="B1950" s="175">
        <v>46102</v>
      </c>
      <c r="C1950" s="171" t="s">
        <v>2119</v>
      </c>
      <c r="D1950" s="171" t="s">
        <v>116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2750</v>
      </c>
      <c r="J1950" s="175">
        <v>46097</v>
      </c>
      <c r="K1950" s="171" t="s">
        <v>113</v>
      </c>
      <c r="L1950" s="171" t="s">
        <v>114</v>
      </c>
      <c r="M1950" s="178">
        <v>0.43</v>
      </c>
      <c r="N1950" s="176"/>
      <c r="O1950" s="176"/>
      <c r="P1950" s="179">
        <v>-13.56</v>
      </c>
    </row>
    <row r="1951" spans="1:16" ht="19.5" customHeight="1">
      <c r="A1951" s="171" t="s">
        <v>3331</v>
      </c>
      <c r="B1951" s="175">
        <v>46102</v>
      </c>
      <c r="C1951" s="171" t="s">
        <v>2119</v>
      </c>
      <c r="D1951" s="171" t="s">
        <v>135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46097</v>
      </c>
      <c r="K1951" s="171" t="s">
        <v>125</v>
      </c>
      <c r="L1951" s="171" t="s">
        <v>125</v>
      </c>
      <c r="M1951" s="178">
        <v>0</v>
      </c>
      <c r="N1951" s="176"/>
      <c r="O1951" s="176"/>
      <c r="P1951" s="179">
        <v>-20.16</v>
      </c>
    </row>
    <row r="1952" spans="1:16" ht="19.5" hidden="1" customHeight="1">
      <c r="A1952" s="171" t="s">
        <v>3332</v>
      </c>
      <c r="B1952" s="175">
        <v>46102</v>
      </c>
      <c r="C1952" s="171" t="s">
        <v>110</v>
      </c>
      <c r="D1952" s="171" t="s">
        <v>24</v>
      </c>
      <c r="E1952" s="171" t="s">
        <v>45</v>
      </c>
      <c r="F1952" s="171" t="s">
        <v>162</v>
      </c>
      <c r="G1952" s="171" t="s">
        <v>163</v>
      </c>
      <c r="H1952" s="176">
        <v>1</v>
      </c>
      <c r="I1952" s="177">
        <v>2700</v>
      </c>
      <c r="J1952" s="175">
        <v>46089</v>
      </c>
      <c r="K1952" s="171" t="s">
        <v>113</v>
      </c>
      <c r="L1952" s="171" t="s">
        <v>114</v>
      </c>
      <c r="M1952" s="178">
        <v>0.43</v>
      </c>
      <c r="N1952" s="176"/>
      <c r="O1952" s="176">
        <v>43</v>
      </c>
      <c r="P1952" s="179">
        <v>-155.83000000000001</v>
      </c>
    </row>
    <row r="1953" spans="1:16" ht="19.5" hidden="1" customHeight="1">
      <c r="A1953" s="171" t="s">
        <v>3332</v>
      </c>
      <c r="B1953" s="175">
        <v>46102</v>
      </c>
      <c r="C1953" s="171" t="s">
        <v>127</v>
      </c>
      <c r="D1953" s="171" t="s">
        <v>128</v>
      </c>
      <c r="E1953" s="171" t="s">
        <v>45</v>
      </c>
      <c r="F1953" s="171" t="s">
        <v>162</v>
      </c>
      <c r="G1953" s="171" t="s">
        <v>163</v>
      </c>
      <c r="H1953" s="176">
        <v>1</v>
      </c>
      <c r="I1953" s="177">
        <v>2700</v>
      </c>
      <c r="J1953" s="175">
        <v>46089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1038.0999999999999</v>
      </c>
    </row>
    <row r="1954" spans="1:16" ht="19.5" hidden="1" customHeight="1">
      <c r="A1954" s="171" t="s">
        <v>3332</v>
      </c>
      <c r="B1954" s="175">
        <v>46102</v>
      </c>
      <c r="C1954" s="171" t="s">
        <v>127</v>
      </c>
      <c r="D1954" s="171" t="s">
        <v>129</v>
      </c>
      <c r="E1954" s="171" t="s">
        <v>45</v>
      </c>
      <c r="F1954" s="171" t="s">
        <v>162</v>
      </c>
      <c r="G1954" s="171" t="s">
        <v>163</v>
      </c>
      <c r="H1954" s="176">
        <v>1</v>
      </c>
      <c r="I1954" s="177">
        <v>2700</v>
      </c>
      <c r="J1954" s="175">
        <v>46089</v>
      </c>
      <c r="K1954" s="171" t="s">
        <v>113</v>
      </c>
      <c r="L1954" s="171" t="s">
        <v>114</v>
      </c>
      <c r="M1954" s="178">
        <v>0</v>
      </c>
      <c r="N1954" s="176"/>
      <c r="O1954" s="176"/>
      <c r="P1954" s="179">
        <v>10.38</v>
      </c>
    </row>
    <row r="1955" spans="1:16" ht="19.5" hidden="1" customHeight="1">
      <c r="A1955" s="171" t="s">
        <v>3332</v>
      </c>
      <c r="B1955" s="175">
        <v>46102</v>
      </c>
      <c r="C1955" s="171" t="s">
        <v>127</v>
      </c>
      <c r="D1955" s="171" t="s">
        <v>130</v>
      </c>
      <c r="E1955" s="171" t="s">
        <v>45</v>
      </c>
      <c r="F1955" s="171" t="s">
        <v>162</v>
      </c>
      <c r="G1955" s="171" t="s">
        <v>163</v>
      </c>
      <c r="H1955" s="176">
        <v>1</v>
      </c>
      <c r="I1955" s="177">
        <v>2700</v>
      </c>
      <c r="J1955" s="175">
        <v>46089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1651.52</v>
      </c>
    </row>
    <row r="1956" spans="1:16" ht="19.5" hidden="1" customHeight="1">
      <c r="A1956" s="171" t="s">
        <v>3332</v>
      </c>
      <c r="B1956" s="175">
        <v>46102</v>
      </c>
      <c r="C1956" s="171" t="s">
        <v>131</v>
      </c>
      <c r="D1956" s="171" t="s">
        <v>132</v>
      </c>
      <c r="E1956" s="171" t="s">
        <v>45</v>
      </c>
      <c r="F1956" s="171" t="s">
        <v>162</v>
      </c>
      <c r="G1956" s="171" t="s">
        <v>163</v>
      </c>
      <c r="H1956" s="176">
        <v>1</v>
      </c>
      <c r="I1956" s="177">
        <v>2700</v>
      </c>
      <c r="J1956" s="175">
        <v>46089</v>
      </c>
      <c r="K1956" s="171" t="s">
        <v>113</v>
      </c>
      <c r="L1956" s="171" t="s">
        <v>114</v>
      </c>
      <c r="M1956" s="178">
        <v>0.43</v>
      </c>
      <c r="N1956" s="176"/>
      <c r="O1956" s="176"/>
      <c r="P1956" s="179">
        <v>-1161</v>
      </c>
    </row>
    <row r="1957" spans="1:16" ht="19.5" customHeight="1">
      <c r="A1957" s="171" t="s">
        <v>3332</v>
      </c>
      <c r="B1957" s="175">
        <v>46102</v>
      </c>
      <c r="C1957" s="171" t="s">
        <v>2119</v>
      </c>
      <c r="D1957" s="171" t="s">
        <v>116</v>
      </c>
      <c r="E1957" s="171" t="s">
        <v>45</v>
      </c>
      <c r="F1957" s="171" t="s">
        <v>162</v>
      </c>
      <c r="G1957" s="171" t="s">
        <v>163</v>
      </c>
      <c r="H1957" s="176">
        <v>1</v>
      </c>
      <c r="I1957" s="177">
        <v>2700</v>
      </c>
      <c r="J1957" s="175">
        <v>46089</v>
      </c>
      <c r="K1957" s="171" t="s">
        <v>113</v>
      </c>
      <c r="L1957" s="171" t="s">
        <v>114</v>
      </c>
      <c r="M1957" s="178">
        <v>0.43</v>
      </c>
      <c r="N1957" s="176"/>
      <c r="O1957" s="176"/>
      <c r="P1957" s="179">
        <v>-11.56</v>
      </c>
    </row>
    <row r="1958" spans="1:16" ht="19.5" customHeight="1">
      <c r="A1958" s="171" t="s">
        <v>3332</v>
      </c>
      <c r="B1958" s="175">
        <v>46102</v>
      </c>
      <c r="C1958" s="171" t="s">
        <v>2119</v>
      </c>
      <c r="D1958" s="171" t="s">
        <v>135</v>
      </c>
      <c r="E1958" s="171" t="s">
        <v>45</v>
      </c>
      <c r="F1958" s="171" t="s">
        <v>162</v>
      </c>
      <c r="G1958" s="171" t="s">
        <v>163</v>
      </c>
      <c r="H1958" s="176">
        <v>1</v>
      </c>
      <c r="I1958" s="177">
        <v>0</v>
      </c>
      <c r="J1958" s="175">
        <v>46089</v>
      </c>
      <c r="K1958" s="171" t="s">
        <v>125</v>
      </c>
      <c r="L1958" s="171" t="s">
        <v>125</v>
      </c>
      <c r="M1958" s="178">
        <v>0</v>
      </c>
      <c r="N1958" s="176"/>
      <c r="O1958" s="176"/>
      <c r="P1958" s="179">
        <v>-19.72</v>
      </c>
    </row>
    <row r="1959" spans="1:16" ht="19.5" hidden="1" customHeight="1">
      <c r="A1959" s="171" t="s">
        <v>3168</v>
      </c>
      <c r="B1959" s="175">
        <v>46102</v>
      </c>
      <c r="C1959" s="171" t="s">
        <v>110</v>
      </c>
      <c r="D1959" s="171" t="s">
        <v>24</v>
      </c>
      <c r="E1959" s="171" t="s">
        <v>38</v>
      </c>
      <c r="F1959" s="171" t="s">
        <v>111</v>
      </c>
      <c r="G1959" s="171" t="s">
        <v>112</v>
      </c>
      <c r="H1959" s="176">
        <v>1</v>
      </c>
      <c r="I1959" s="177">
        <v>0</v>
      </c>
      <c r="J1959" s="175">
        <v>46096</v>
      </c>
      <c r="K1959" s="171" t="s">
        <v>113</v>
      </c>
      <c r="L1959" s="171" t="s">
        <v>114</v>
      </c>
      <c r="M1959" s="178">
        <v>0</v>
      </c>
      <c r="N1959" s="176"/>
      <c r="O1959" s="176">
        <v>39</v>
      </c>
      <c r="P1959" s="179">
        <v>-46.77</v>
      </c>
    </row>
    <row r="1960" spans="1:16" ht="19.5" customHeight="1">
      <c r="A1960" s="171" t="s">
        <v>3168</v>
      </c>
      <c r="B1960" s="175">
        <v>46102</v>
      </c>
      <c r="C1960" s="171" t="s">
        <v>2119</v>
      </c>
      <c r="D1960" s="171" t="s">
        <v>116</v>
      </c>
      <c r="E1960" s="171" t="s">
        <v>38</v>
      </c>
      <c r="F1960" s="171" t="s">
        <v>111</v>
      </c>
      <c r="G1960" s="171" t="s">
        <v>112</v>
      </c>
      <c r="H1960" s="176">
        <v>1</v>
      </c>
      <c r="I1960" s="177">
        <v>0</v>
      </c>
      <c r="J1960" s="175">
        <v>46096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-6.12</v>
      </c>
    </row>
    <row r="1961" spans="1:16" ht="19.5" hidden="1" customHeight="1">
      <c r="A1961" s="171" t="s">
        <v>3168</v>
      </c>
      <c r="B1961" s="175">
        <v>46102</v>
      </c>
      <c r="C1961" s="171" t="s">
        <v>110</v>
      </c>
      <c r="D1961" s="171" t="s">
        <v>117</v>
      </c>
      <c r="E1961" s="171" t="s">
        <v>38</v>
      </c>
      <c r="F1961" s="171" t="s">
        <v>111</v>
      </c>
      <c r="G1961" s="171" t="s">
        <v>112</v>
      </c>
      <c r="H1961" s="176">
        <v>1</v>
      </c>
      <c r="I1961" s="177">
        <v>0</v>
      </c>
      <c r="J1961" s="175">
        <v>46096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0</v>
      </c>
    </row>
    <row r="1962" spans="1:16" ht="19.5" hidden="1" customHeight="1">
      <c r="A1962" s="171" t="s">
        <v>3168</v>
      </c>
      <c r="B1962" s="175">
        <v>46102</v>
      </c>
      <c r="C1962" s="171" t="s">
        <v>110</v>
      </c>
      <c r="D1962" s="171" t="s">
        <v>118</v>
      </c>
      <c r="E1962" s="171" t="s">
        <v>38</v>
      </c>
      <c r="F1962" s="171" t="s">
        <v>111</v>
      </c>
      <c r="G1962" s="171" t="s">
        <v>112</v>
      </c>
      <c r="H1962" s="176">
        <v>1</v>
      </c>
      <c r="I1962" s="177">
        <v>0</v>
      </c>
      <c r="J1962" s="175">
        <v>46096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-46.77</v>
      </c>
    </row>
    <row r="1963" spans="1:16" ht="19.5" customHeight="1">
      <c r="A1963" s="171" t="s">
        <v>3168</v>
      </c>
      <c r="B1963" s="175">
        <v>46102</v>
      </c>
      <c r="C1963" s="171" t="s">
        <v>2119</v>
      </c>
      <c r="D1963" s="171" t="s">
        <v>119</v>
      </c>
      <c r="E1963" s="171" t="s">
        <v>38</v>
      </c>
      <c r="F1963" s="171" t="s">
        <v>111</v>
      </c>
      <c r="G1963" s="171" t="s">
        <v>112</v>
      </c>
      <c r="H1963" s="176">
        <v>1</v>
      </c>
      <c r="I1963" s="177">
        <v>0</v>
      </c>
      <c r="J1963" s="175">
        <v>46096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-15</v>
      </c>
    </row>
    <row r="1964" spans="1:16" ht="19.5" hidden="1" customHeight="1">
      <c r="A1964" s="171" t="s">
        <v>3333</v>
      </c>
      <c r="B1964" s="175">
        <v>46102</v>
      </c>
      <c r="C1964" s="171" t="s">
        <v>110</v>
      </c>
      <c r="D1964" s="171" t="s">
        <v>24</v>
      </c>
      <c r="E1964" s="171" t="s">
        <v>79</v>
      </c>
      <c r="F1964" s="171" t="s">
        <v>441</v>
      </c>
      <c r="G1964" s="171" t="s">
        <v>177</v>
      </c>
      <c r="H1964" s="176">
        <v>1</v>
      </c>
      <c r="I1964" s="177">
        <v>4500</v>
      </c>
      <c r="J1964" s="175">
        <v>46098</v>
      </c>
      <c r="K1964" s="171" t="s">
        <v>113</v>
      </c>
      <c r="L1964" s="171" t="s">
        <v>114</v>
      </c>
      <c r="M1964" s="178">
        <v>0.43</v>
      </c>
      <c r="N1964" s="176"/>
      <c r="O1964" s="176">
        <v>40</v>
      </c>
      <c r="P1964" s="179">
        <v>-200.73</v>
      </c>
    </row>
    <row r="1965" spans="1:16" ht="19.5" hidden="1" customHeight="1">
      <c r="A1965" s="171" t="s">
        <v>3333</v>
      </c>
      <c r="B1965" s="175">
        <v>46102</v>
      </c>
      <c r="C1965" s="171" t="s">
        <v>127</v>
      </c>
      <c r="D1965" s="171" t="s">
        <v>128</v>
      </c>
      <c r="E1965" s="171" t="s">
        <v>79</v>
      </c>
      <c r="F1965" s="171" t="s">
        <v>441</v>
      </c>
      <c r="G1965" s="171" t="s">
        <v>177</v>
      </c>
      <c r="H1965" s="176">
        <v>1</v>
      </c>
      <c r="I1965" s="177">
        <v>4500</v>
      </c>
      <c r="J1965" s="175">
        <v>46098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1565.59</v>
      </c>
    </row>
    <row r="1966" spans="1:16" ht="19.5" hidden="1" customHeight="1">
      <c r="A1966" s="171" t="s">
        <v>3333</v>
      </c>
      <c r="B1966" s="175">
        <v>46102</v>
      </c>
      <c r="C1966" s="171" t="s">
        <v>127</v>
      </c>
      <c r="D1966" s="171" t="s">
        <v>129</v>
      </c>
      <c r="E1966" s="171" t="s">
        <v>79</v>
      </c>
      <c r="F1966" s="171" t="s">
        <v>441</v>
      </c>
      <c r="G1966" s="171" t="s">
        <v>177</v>
      </c>
      <c r="H1966" s="176">
        <v>1</v>
      </c>
      <c r="I1966" s="177">
        <v>4500</v>
      </c>
      <c r="J1966" s="175">
        <v>46098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15.66</v>
      </c>
    </row>
    <row r="1967" spans="1:16" ht="19.5" hidden="1" customHeight="1">
      <c r="A1967" s="171" t="s">
        <v>3333</v>
      </c>
      <c r="B1967" s="175">
        <v>46102</v>
      </c>
      <c r="C1967" s="171" t="s">
        <v>127</v>
      </c>
      <c r="D1967" s="171" t="s">
        <v>130</v>
      </c>
      <c r="E1967" s="171" t="s">
        <v>79</v>
      </c>
      <c r="F1967" s="171" t="s">
        <v>441</v>
      </c>
      <c r="G1967" s="171" t="s">
        <v>177</v>
      </c>
      <c r="H1967" s="176">
        <v>1</v>
      </c>
      <c r="I1967" s="177">
        <v>4500</v>
      </c>
      <c r="J1967" s="175">
        <v>46098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2918.75</v>
      </c>
    </row>
    <row r="1968" spans="1:16" ht="19.5" hidden="1" customHeight="1">
      <c r="A1968" s="171" t="s">
        <v>3333</v>
      </c>
      <c r="B1968" s="175">
        <v>46102</v>
      </c>
      <c r="C1968" s="171" t="s">
        <v>131</v>
      </c>
      <c r="D1968" s="171" t="s">
        <v>132</v>
      </c>
      <c r="E1968" s="171" t="s">
        <v>79</v>
      </c>
      <c r="F1968" s="171" t="s">
        <v>441</v>
      </c>
      <c r="G1968" s="171" t="s">
        <v>177</v>
      </c>
      <c r="H1968" s="176">
        <v>1</v>
      </c>
      <c r="I1968" s="177">
        <v>4500</v>
      </c>
      <c r="J1968" s="175">
        <v>46098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-1935</v>
      </c>
    </row>
    <row r="1969" spans="1:16" ht="19.5" hidden="1" customHeight="1">
      <c r="A1969" s="171" t="s">
        <v>3333</v>
      </c>
      <c r="B1969" s="175">
        <v>46102</v>
      </c>
      <c r="C1969" s="171" t="s">
        <v>2119</v>
      </c>
      <c r="D1969" s="171" t="s">
        <v>116</v>
      </c>
      <c r="E1969" s="171" t="s">
        <v>79</v>
      </c>
      <c r="F1969" s="171" t="s">
        <v>441</v>
      </c>
      <c r="G1969" s="171" t="s">
        <v>177</v>
      </c>
      <c r="H1969" s="176">
        <v>1</v>
      </c>
      <c r="I1969" s="177">
        <v>4500</v>
      </c>
      <c r="J1969" s="175">
        <v>46098</v>
      </c>
      <c r="K1969" s="171" t="s">
        <v>113</v>
      </c>
      <c r="L1969" s="171" t="s">
        <v>114</v>
      </c>
      <c r="M1969" s="178">
        <v>0.43</v>
      </c>
      <c r="N1969" s="176"/>
      <c r="O1969" s="176"/>
      <c r="P1969" s="179">
        <v>-9.2200000000000006</v>
      </c>
    </row>
    <row r="1970" spans="1:16" ht="19.5" hidden="1" customHeight="1">
      <c r="A1970" s="171" t="s">
        <v>3334</v>
      </c>
      <c r="B1970" s="175">
        <v>46102</v>
      </c>
      <c r="C1970" s="171" t="s">
        <v>110</v>
      </c>
      <c r="D1970" s="171" t="s">
        <v>24</v>
      </c>
      <c r="E1970" s="171" t="s">
        <v>40</v>
      </c>
      <c r="F1970" s="171" t="s">
        <v>149</v>
      </c>
      <c r="G1970" s="171" t="s">
        <v>112</v>
      </c>
      <c r="H1970" s="176">
        <v>1</v>
      </c>
      <c r="I1970" s="177">
        <v>0</v>
      </c>
      <c r="J1970" s="175">
        <v>46095</v>
      </c>
      <c r="K1970" s="171" t="s">
        <v>113</v>
      </c>
      <c r="L1970" s="171" t="s">
        <v>114</v>
      </c>
      <c r="M1970" s="178">
        <v>0</v>
      </c>
      <c r="N1970" s="176"/>
      <c r="O1970" s="176">
        <v>40</v>
      </c>
      <c r="P1970" s="179">
        <v>-46.77</v>
      </c>
    </row>
    <row r="1971" spans="1:16" ht="19.5" customHeight="1">
      <c r="A1971" s="171" t="s">
        <v>3334</v>
      </c>
      <c r="B1971" s="175">
        <v>46102</v>
      </c>
      <c r="C1971" s="171" t="s">
        <v>2119</v>
      </c>
      <c r="D1971" s="171" t="s">
        <v>116</v>
      </c>
      <c r="E1971" s="171" t="s">
        <v>40</v>
      </c>
      <c r="F1971" s="171" t="s">
        <v>149</v>
      </c>
      <c r="G1971" s="171" t="s">
        <v>112</v>
      </c>
      <c r="H1971" s="176">
        <v>1</v>
      </c>
      <c r="I1971" s="177">
        <v>0</v>
      </c>
      <c r="J1971" s="175">
        <v>46095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-12.27</v>
      </c>
    </row>
    <row r="1972" spans="1:16" ht="19.5" hidden="1" customHeight="1">
      <c r="A1972" s="171" t="s">
        <v>3334</v>
      </c>
      <c r="B1972" s="175">
        <v>46102</v>
      </c>
      <c r="C1972" s="171" t="s">
        <v>110</v>
      </c>
      <c r="D1972" s="171" t="s">
        <v>117</v>
      </c>
      <c r="E1972" s="171" t="s">
        <v>40</v>
      </c>
      <c r="F1972" s="171" t="s">
        <v>149</v>
      </c>
      <c r="G1972" s="171" t="s">
        <v>112</v>
      </c>
      <c r="H1972" s="176">
        <v>1</v>
      </c>
      <c r="I1972" s="177">
        <v>0</v>
      </c>
      <c r="J1972" s="175">
        <v>46095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3334</v>
      </c>
      <c r="B1973" s="175">
        <v>46102</v>
      </c>
      <c r="C1973" s="171" t="s">
        <v>110</v>
      </c>
      <c r="D1973" s="171" t="s">
        <v>118</v>
      </c>
      <c r="E1973" s="171" t="s">
        <v>40</v>
      </c>
      <c r="F1973" s="171" t="s">
        <v>149</v>
      </c>
      <c r="G1973" s="171" t="s">
        <v>112</v>
      </c>
      <c r="H1973" s="176">
        <v>1</v>
      </c>
      <c r="I1973" s="177">
        <v>0</v>
      </c>
      <c r="J1973" s="175">
        <v>46095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-46.77</v>
      </c>
    </row>
    <row r="1974" spans="1:16" ht="19.5" customHeight="1">
      <c r="A1974" s="171" t="s">
        <v>3334</v>
      </c>
      <c r="B1974" s="175">
        <v>46102</v>
      </c>
      <c r="C1974" s="171" t="s">
        <v>2119</v>
      </c>
      <c r="D1974" s="171" t="s">
        <v>119</v>
      </c>
      <c r="E1974" s="171" t="s">
        <v>40</v>
      </c>
      <c r="F1974" s="171" t="s">
        <v>149</v>
      </c>
      <c r="G1974" s="171" t="s">
        <v>112</v>
      </c>
      <c r="H1974" s="176">
        <v>1</v>
      </c>
      <c r="I1974" s="177">
        <v>0</v>
      </c>
      <c r="J1974" s="175">
        <v>46095</v>
      </c>
      <c r="K1974" s="171" t="s">
        <v>113</v>
      </c>
      <c r="L1974" s="171" t="s">
        <v>114</v>
      </c>
      <c r="M1974" s="178">
        <v>0</v>
      </c>
      <c r="N1974" s="176"/>
      <c r="O1974" s="176"/>
      <c r="P1974" s="179">
        <v>-15</v>
      </c>
    </row>
    <row r="1975" spans="1:16" ht="19.5" hidden="1" customHeight="1">
      <c r="A1975" s="171" t="s">
        <v>3333</v>
      </c>
      <c r="B1975" s="175">
        <v>46102</v>
      </c>
      <c r="C1975" s="171" t="s">
        <v>2119</v>
      </c>
      <c r="D1975" s="171" t="s">
        <v>135</v>
      </c>
      <c r="E1975" s="171" t="s">
        <v>79</v>
      </c>
      <c r="F1975" s="171" t="s">
        <v>441</v>
      </c>
      <c r="G1975" s="171" t="s">
        <v>177</v>
      </c>
      <c r="H1975" s="176">
        <v>1</v>
      </c>
      <c r="I1975" s="177">
        <v>0</v>
      </c>
      <c r="J1975" s="175">
        <v>46098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-29.75</v>
      </c>
    </row>
    <row r="1976" spans="1:16" ht="19.5" customHeight="1">
      <c r="A1976" s="171" t="s">
        <v>3335</v>
      </c>
      <c r="B1976" s="175">
        <v>46102</v>
      </c>
      <c r="C1976" s="171" t="s">
        <v>2119</v>
      </c>
      <c r="D1976" s="171" t="s">
        <v>135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46102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-25.12</v>
      </c>
    </row>
    <row r="1977" spans="1:16" ht="19.5" hidden="1" customHeight="1">
      <c r="A1977" s="171" t="s">
        <v>3336</v>
      </c>
      <c r="B1977" s="175">
        <v>46102</v>
      </c>
      <c r="C1977" s="171" t="s">
        <v>110</v>
      </c>
      <c r="D1977" s="171" t="s">
        <v>24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2750</v>
      </c>
      <c r="J1977" s="175">
        <v>46099</v>
      </c>
      <c r="K1977" s="171" t="s">
        <v>113</v>
      </c>
      <c r="L1977" s="171" t="s">
        <v>114</v>
      </c>
      <c r="M1977" s="178">
        <v>0.43</v>
      </c>
      <c r="N1977" s="176"/>
      <c r="O1977" s="176">
        <v>40</v>
      </c>
      <c r="P1977" s="179">
        <v>-140.75</v>
      </c>
    </row>
    <row r="1978" spans="1:16" ht="19.5" hidden="1" customHeight="1">
      <c r="A1978" s="171" t="s">
        <v>3336</v>
      </c>
      <c r="B1978" s="175">
        <v>46102</v>
      </c>
      <c r="C1978" s="171" t="s">
        <v>127</v>
      </c>
      <c r="D1978" s="171" t="s">
        <v>128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2750</v>
      </c>
      <c r="J1978" s="175">
        <v>46099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1243.1400000000001</v>
      </c>
    </row>
    <row r="1979" spans="1:16" ht="19.5" hidden="1" customHeight="1">
      <c r="A1979" s="171" t="s">
        <v>3336</v>
      </c>
      <c r="B1979" s="175">
        <v>46102</v>
      </c>
      <c r="C1979" s="171" t="s">
        <v>127</v>
      </c>
      <c r="D1979" s="171" t="s">
        <v>129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2750</v>
      </c>
      <c r="J1979" s="175">
        <v>46099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12.43</v>
      </c>
    </row>
    <row r="1980" spans="1:16" ht="19.5" hidden="1" customHeight="1">
      <c r="A1980" s="171" t="s">
        <v>3336</v>
      </c>
      <c r="B1980" s="175">
        <v>46102</v>
      </c>
      <c r="C1980" s="171" t="s">
        <v>127</v>
      </c>
      <c r="D1980" s="171" t="s">
        <v>130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2750</v>
      </c>
      <c r="J1980" s="175">
        <v>46099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1494.43</v>
      </c>
    </row>
    <row r="1981" spans="1:16" ht="19.5" hidden="1" customHeight="1">
      <c r="A1981" s="171" t="s">
        <v>3336</v>
      </c>
      <c r="B1981" s="175">
        <v>46102</v>
      </c>
      <c r="C1981" s="171" t="s">
        <v>131</v>
      </c>
      <c r="D1981" s="171" t="s">
        <v>132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2750</v>
      </c>
      <c r="J1981" s="175">
        <v>46099</v>
      </c>
      <c r="K1981" s="171" t="s">
        <v>113</v>
      </c>
      <c r="L1981" s="171" t="s">
        <v>114</v>
      </c>
      <c r="M1981" s="178">
        <v>0.43</v>
      </c>
      <c r="N1981" s="176"/>
      <c r="O1981" s="176"/>
      <c r="P1981" s="179">
        <v>-1182.5</v>
      </c>
    </row>
    <row r="1982" spans="1:16" ht="19.5" customHeight="1">
      <c r="A1982" s="171" t="s">
        <v>3336</v>
      </c>
      <c r="B1982" s="175">
        <v>46102</v>
      </c>
      <c r="C1982" s="171" t="s">
        <v>2119</v>
      </c>
      <c r="D1982" s="171" t="s">
        <v>116</v>
      </c>
      <c r="E1982" s="171" t="s">
        <v>38</v>
      </c>
      <c r="F1982" s="171" t="s">
        <v>111</v>
      </c>
      <c r="G1982" s="171" t="s">
        <v>112</v>
      </c>
      <c r="H1982" s="176">
        <v>1</v>
      </c>
      <c r="I1982" s="177">
        <v>2750</v>
      </c>
      <c r="J1982" s="175">
        <v>46099</v>
      </c>
      <c r="K1982" s="171" t="s">
        <v>113</v>
      </c>
      <c r="L1982" s="171" t="s">
        <v>114</v>
      </c>
      <c r="M1982" s="178">
        <v>0.43</v>
      </c>
      <c r="N1982" s="176"/>
      <c r="O1982" s="176"/>
      <c r="P1982" s="179">
        <v>-7.17</v>
      </c>
    </row>
    <row r="1983" spans="1:16" ht="19.5" hidden="1" customHeight="1">
      <c r="A1983" s="171" t="s">
        <v>3337</v>
      </c>
      <c r="B1983" s="175">
        <v>46102</v>
      </c>
      <c r="C1983" s="171" t="s">
        <v>1315</v>
      </c>
      <c r="D1983" s="171" t="s">
        <v>508</v>
      </c>
      <c r="E1983" s="171" t="s">
        <v>38</v>
      </c>
      <c r="F1983" s="171" t="s">
        <v>111</v>
      </c>
      <c r="G1983" s="171" t="s">
        <v>112</v>
      </c>
      <c r="H1983" s="176">
        <v>1</v>
      </c>
      <c r="I1983" s="177">
        <v>0</v>
      </c>
      <c r="J1983" s="175">
        <v>46100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customHeight="1">
      <c r="A1984" s="171" t="s">
        <v>3337</v>
      </c>
      <c r="B1984" s="175">
        <v>46102</v>
      </c>
      <c r="C1984" s="171" t="s">
        <v>2119</v>
      </c>
      <c r="D1984" s="171" t="s">
        <v>510</v>
      </c>
      <c r="E1984" s="171" t="s">
        <v>38</v>
      </c>
      <c r="F1984" s="171" t="s">
        <v>111</v>
      </c>
      <c r="G1984" s="171" t="s">
        <v>112</v>
      </c>
      <c r="H1984" s="176">
        <v>1</v>
      </c>
      <c r="I1984" s="177">
        <v>0</v>
      </c>
      <c r="J1984" s="175">
        <v>46100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customHeight="1">
      <c r="A1985" s="171" t="s">
        <v>3336</v>
      </c>
      <c r="B1985" s="175">
        <v>46102</v>
      </c>
      <c r="C1985" s="171" t="s">
        <v>2119</v>
      </c>
      <c r="D1985" s="171" t="s">
        <v>135</v>
      </c>
      <c r="E1985" s="171" t="s">
        <v>38</v>
      </c>
      <c r="F1985" s="171" t="s">
        <v>111</v>
      </c>
      <c r="G1985" s="171" t="s">
        <v>112</v>
      </c>
      <c r="H1985" s="176">
        <v>1</v>
      </c>
      <c r="I1985" s="177">
        <v>0</v>
      </c>
      <c r="J1985" s="175">
        <v>46099</v>
      </c>
      <c r="K1985" s="171" t="s">
        <v>125</v>
      </c>
      <c r="L1985" s="171" t="s">
        <v>125</v>
      </c>
      <c r="M1985" s="178">
        <v>0</v>
      </c>
      <c r="N1985" s="176"/>
      <c r="O1985" s="176"/>
      <c r="P1985" s="179">
        <v>-23.62</v>
      </c>
    </row>
    <row r="1986" spans="1:16" ht="19.5" hidden="1" customHeight="1">
      <c r="A1986" s="171" t="s">
        <v>3338</v>
      </c>
      <c r="B1986" s="175">
        <v>46102</v>
      </c>
      <c r="C1986" s="171" t="s">
        <v>110</v>
      </c>
      <c r="D1986" s="171" t="s">
        <v>24</v>
      </c>
      <c r="E1986" s="171" t="s">
        <v>38</v>
      </c>
      <c r="F1986" s="171" t="s">
        <v>111</v>
      </c>
      <c r="G1986" s="171" t="s">
        <v>112</v>
      </c>
      <c r="H1986" s="176">
        <v>1</v>
      </c>
      <c r="I1986" s="177">
        <v>2750</v>
      </c>
      <c r="J1986" s="175">
        <v>46100</v>
      </c>
      <c r="K1986" s="171" t="s">
        <v>113</v>
      </c>
      <c r="L1986" s="171" t="s">
        <v>114</v>
      </c>
      <c r="M1986" s="178">
        <v>0.43</v>
      </c>
      <c r="N1986" s="176"/>
      <c r="O1986" s="176">
        <v>40</v>
      </c>
      <c r="P1986" s="179">
        <v>-140.75</v>
      </c>
    </row>
    <row r="1987" spans="1:16" ht="19.5" hidden="1" customHeight="1">
      <c r="A1987" s="171" t="s">
        <v>3338</v>
      </c>
      <c r="B1987" s="175">
        <v>46102</v>
      </c>
      <c r="C1987" s="171" t="s">
        <v>127</v>
      </c>
      <c r="D1987" s="171" t="s">
        <v>128</v>
      </c>
      <c r="E1987" s="171" t="s">
        <v>38</v>
      </c>
      <c r="F1987" s="171" t="s">
        <v>111</v>
      </c>
      <c r="G1987" s="171" t="s">
        <v>112</v>
      </c>
      <c r="H1987" s="176">
        <v>1</v>
      </c>
      <c r="I1987" s="177">
        <v>2750</v>
      </c>
      <c r="J1987" s="175">
        <v>46100</v>
      </c>
      <c r="K1987" s="171" t="s">
        <v>113</v>
      </c>
      <c r="L1987" s="171" t="s">
        <v>114</v>
      </c>
      <c r="M1987" s="178">
        <v>0</v>
      </c>
      <c r="N1987" s="176"/>
      <c r="O1987" s="176"/>
      <c r="P1987" s="179">
        <v>1320.34</v>
      </c>
    </row>
    <row r="1988" spans="1:16" ht="19.5" hidden="1" customHeight="1">
      <c r="A1988" s="171" t="s">
        <v>3338</v>
      </c>
      <c r="B1988" s="175">
        <v>46102</v>
      </c>
      <c r="C1988" s="171" t="s">
        <v>127</v>
      </c>
      <c r="D1988" s="171" t="s">
        <v>129</v>
      </c>
      <c r="E1988" s="171" t="s">
        <v>38</v>
      </c>
      <c r="F1988" s="171" t="s">
        <v>111</v>
      </c>
      <c r="G1988" s="171" t="s">
        <v>112</v>
      </c>
      <c r="H1988" s="176">
        <v>1</v>
      </c>
      <c r="I1988" s="177">
        <v>2750</v>
      </c>
      <c r="J1988" s="175">
        <v>46100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13.2</v>
      </c>
    </row>
    <row r="1989" spans="1:16" ht="19.5" hidden="1" customHeight="1">
      <c r="A1989" s="171" t="s">
        <v>3338</v>
      </c>
      <c r="B1989" s="175">
        <v>46102</v>
      </c>
      <c r="C1989" s="171" t="s">
        <v>127</v>
      </c>
      <c r="D1989" s="171" t="s">
        <v>130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2750</v>
      </c>
      <c r="J1989" s="175">
        <v>46100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1416.46</v>
      </c>
    </row>
    <row r="1990" spans="1:16" ht="19.5" hidden="1" customHeight="1">
      <c r="A1990" s="171" t="s">
        <v>3338</v>
      </c>
      <c r="B1990" s="175">
        <v>46102</v>
      </c>
      <c r="C1990" s="171" t="s">
        <v>131</v>
      </c>
      <c r="D1990" s="171" t="s">
        <v>132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2750</v>
      </c>
      <c r="J1990" s="175">
        <v>46100</v>
      </c>
      <c r="K1990" s="171" t="s">
        <v>113</v>
      </c>
      <c r="L1990" s="171" t="s">
        <v>114</v>
      </c>
      <c r="M1990" s="178">
        <v>0.43</v>
      </c>
      <c r="N1990" s="176"/>
      <c r="O1990" s="176"/>
      <c r="P1990" s="179">
        <v>-1182.5</v>
      </c>
    </row>
    <row r="1991" spans="1:16" ht="19.5" customHeight="1">
      <c r="A1991" s="171" t="s">
        <v>3338</v>
      </c>
      <c r="B1991" s="175">
        <v>46102</v>
      </c>
      <c r="C1991" s="171" t="s">
        <v>2119</v>
      </c>
      <c r="D1991" s="171" t="s">
        <v>116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2750</v>
      </c>
      <c r="J1991" s="175">
        <v>46100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-7.44</v>
      </c>
    </row>
    <row r="1992" spans="1:16" ht="19.5" hidden="1" customHeight="1">
      <c r="A1992" s="171" t="s">
        <v>3339</v>
      </c>
      <c r="B1992" s="175">
        <v>46102</v>
      </c>
      <c r="C1992" s="171" t="s">
        <v>110</v>
      </c>
      <c r="D1992" s="171" t="s">
        <v>24</v>
      </c>
      <c r="E1992" s="171" t="s">
        <v>79</v>
      </c>
      <c r="F1992" s="171" t="s">
        <v>441</v>
      </c>
      <c r="G1992" s="171" t="s">
        <v>177</v>
      </c>
      <c r="H1992" s="176">
        <v>1</v>
      </c>
      <c r="I1992" s="177">
        <v>4055</v>
      </c>
      <c r="J1992" s="175">
        <v>46092</v>
      </c>
      <c r="K1992" s="171" t="s">
        <v>113</v>
      </c>
      <c r="L1992" s="171" t="s">
        <v>114</v>
      </c>
      <c r="M1992" s="178">
        <v>0.43</v>
      </c>
      <c r="N1992" s="176"/>
      <c r="O1992" s="176">
        <v>42</v>
      </c>
      <c r="P1992" s="179">
        <v>-204.97</v>
      </c>
    </row>
    <row r="1993" spans="1:16" ht="19.5" hidden="1" customHeight="1">
      <c r="A1993" s="171" t="s">
        <v>3339</v>
      </c>
      <c r="B1993" s="175">
        <v>46102</v>
      </c>
      <c r="C1993" s="171" t="s">
        <v>127</v>
      </c>
      <c r="D1993" s="171" t="s">
        <v>128</v>
      </c>
      <c r="E1993" s="171" t="s">
        <v>79</v>
      </c>
      <c r="F1993" s="171" t="s">
        <v>441</v>
      </c>
      <c r="G1993" s="171" t="s">
        <v>177</v>
      </c>
      <c r="H1993" s="176">
        <v>1</v>
      </c>
      <c r="I1993" s="177">
        <v>4055</v>
      </c>
      <c r="J1993" s="175">
        <v>46092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1410.65</v>
      </c>
    </row>
    <row r="1994" spans="1:16" ht="19.5" hidden="1" customHeight="1">
      <c r="A1994" s="171" t="s">
        <v>3339</v>
      </c>
      <c r="B1994" s="175">
        <v>46102</v>
      </c>
      <c r="C1994" s="171" t="s">
        <v>127</v>
      </c>
      <c r="D1994" s="171" t="s">
        <v>129</v>
      </c>
      <c r="E1994" s="171" t="s">
        <v>79</v>
      </c>
      <c r="F1994" s="171" t="s">
        <v>441</v>
      </c>
      <c r="G1994" s="171" t="s">
        <v>177</v>
      </c>
      <c r="H1994" s="176">
        <v>1</v>
      </c>
      <c r="I1994" s="177">
        <v>4055</v>
      </c>
      <c r="J1994" s="175">
        <v>46092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14.11</v>
      </c>
    </row>
    <row r="1995" spans="1:16" ht="19.5" hidden="1" customHeight="1">
      <c r="A1995" s="171" t="s">
        <v>3339</v>
      </c>
      <c r="B1995" s="175">
        <v>46102</v>
      </c>
      <c r="C1995" s="171" t="s">
        <v>127</v>
      </c>
      <c r="D1995" s="171" t="s">
        <v>130</v>
      </c>
      <c r="E1995" s="171" t="s">
        <v>79</v>
      </c>
      <c r="F1995" s="171" t="s">
        <v>441</v>
      </c>
      <c r="G1995" s="171" t="s">
        <v>177</v>
      </c>
      <c r="H1995" s="176">
        <v>1</v>
      </c>
      <c r="I1995" s="177">
        <v>4055</v>
      </c>
      <c r="J1995" s="175">
        <v>46092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2630.24</v>
      </c>
    </row>
    <row r="1996" spans="1:16" ht="19.5" hidden="1" customHeight="1">
      <c r="A1996" s="171" t="s">
        <v>3339</v>
      </c>
      <c r="B1996" s="175">
        <v>46102</v>
      </c>
      <c r="C1996" s="171" t="s">
        <v>131</v>
      </c>
      <c r="D1996" s="171" t="s">
        <v>132</v>
      </c>
      <c r="E1996" s="171" t="s">
        <v>79</v>
      </c>
      <c r="F1996" s="171" t="s">
        <v>441</v>
      </c>
      <c r="G1996" s="171" t="s">
        <v>177</v>
      </c>
      <c r="H1996" s="176">
        <v>1</v>
      </c>
      <c r="I1996" s="177">
        <v>4055</v>
      </c>
      <c r="J1996" s="175">
        <v>46092</v>
      </c>
      <c r="K1996" s="171" t="s">
        <v>113</v>
      </c>
      <c r="L1996" s="171" t="s">
        <v>114</v>
      </c>
      <c r="M1996" s="178">
        <v>0.43</v>
      </c>
      <c r="N1996" s="176"/>
      <c r="O1996" s="176"/>
      <c r="P1996" s="179">
        <v>-1743.65</v>
      </c>
    </row>
    <row r="1997" spans="1:16" ht="19.5" hidden="1" customHeight="1">
      <c r="A1997" s="171" t="s">
        <v>3339</v>
      </c>
      <c r="B1997" s="175">
        <v>46102</v>
      </c>
      <c r="C1997" s="171" t="s">
        <v>2119</v>
      </c>
      <c r="D1997" s="171" t="s">
        <v>116</v>
      </c>
      <c r="E1997" s="171" t="s">
        <v>79</v>
      </c>
      <c r="F1997" s="171" t="s">
        <v>441</v>
      </c>
      <c r="G1997" s="171" t="s">
        <v>177</v>
      </c>
      <c r="H1997" s="176">
        <v>1</v>
      </c>
      <c r="I1997" s="177">
        <v>4055</v>
      </c>
      <c r="J1997" s="175">
        <v>46092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-16.11</v>
      </c>
    </row>
    <row r="1998" spans="1:16" ht="19.5" hidden="1" customHeight="1">
      <c r="A1998" s="171" t="s">
        <v>3340</v>
      </c>
      <c r="B1998" s="175">
        <v>46102</v>
      </c>
      <c r="C1998" s="171" t="s">
        <v>110</v>
      </c>
      <c r="D1998" s="171" t="s">
        <v>24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2750</v>
      </c>
      <c r="J1998" s="175">
        <v>46095</v>
      </c>
      <c r="K1998" s="171" t="s">
        <v>113</v>
      </c>
      <c r="L1998" s="171" t="s">
        <v>114</v>
      </c>
      <c r="M1998" s="178">
        <v>0.43</v>
      </c>
      <c r="N1998" s="176"/>
      <c r="O1998" s="176">
        <v>40</v>
      </c>
      <c r="P1998" s="179">
        <v>-140.75</v>
      </c>
    </row>
    <row r="1999" spans="1:16" ht="19.5" hidden="1" customHeight="1">
      <c r="A1999" s="171" t="s">
        <v>3340</v>
      </c>
      <c r="B1999" s="175">
        <v>46102</v>
      </c>
      <c r="C1999" s="171" t="s">
        <v>127</v>
      </c>
      <c r="D1999" s="171" t="s">
        <v>128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2750</v>
      </c>
      <c r="J1999" s="175">
        <v>46095</v>
      </c>
      <c r="K1999" s="171" t="s">
        <v>113</v>
      </c>
      <c r="L1999" s="171" t="s">
        <v>114</v>
      </c>
      <c r="M1999" s="178">
        <v>0</v>
      </c>
      <c r="N1999" s="176"/>
      <c r="O1999" s="176"/>
      <c r="P1999" s="179">
        <v>1381.18</v>
      </c>
    </row>
    <row r="2000" spans="1:16" ht="19.5" hidden="1" customHeight="1">
      <c r="A2000" s="171" t="s">
        <v>3340</v>
      </c>
      <c r="B2000" s="175">
        <v>46102</v>
      </c>
      <c r="C2000" s="171" t="s">
        <v>127</v>
      </c>
      <c r="D2000" s="171" t="s">
        <v>129</v>
      </c>
      <c r="E2000" s="171" t="s">
        <v>38</v>
      </c>
      <c r="F2000" s="171" t="s">
        <v>111</v>
      </c>
      <c r="G2000" s="171" t="s">
        <v>112</v>
      </c>
      <c r="H2000" s="176">
        <v>1</v>
      </c>
      <c r="I2000" s="177">
        <v>2750</v>
      </c>
      <c r="J2000" s="175">
        <v>46095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0</v>
      </c>
    </row>
    <row r="2001" spans="1:16" ht="19.5" hidden="1" customHeight="1">
      <c r="A2001" s="171" t="s">
        <v>3340</v>
      </c>
      <c r="B2001" s="175">
        <v>46102</v>
      </c>
      <c r="C2001" s="171" t="s">
        <v>127</v>
      </c>
      <c r="D2001" s="171" t="s">
        <v>130</v>
      </c>
      <c r="E2001" s="171" t="s">
        <v>38</v>
      </c>
      <c r="F2001" s="171" t="s">
        <v>111</v>
      </c>
      <c r="G2001" s="171" t="s">
        <v>112</v>
      </c>
      <c r="H2001" s="176">
        <v>1</v>
      </c>
      <c r="I2001" s="177">
        <v>2750</v>
      </c>
      <c r="J2001" s="175">
        <v>46095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1368.82</v>
      </c>
    </row>
    <row r="2002" spans="1:16" ht="19.5" hidden="1" customHeight="1">
      <c r="A2002" s="171" t="s">
        <v>3340</v>
      </c>
      <c r="B2002" s="175">
        <v>46102</v>
      </c>
      <c r="C2002" s="171" t="s">
        <v>131</v>
      </c>
      <c r="D2002" s="171" t="s">
        <v>132</v>
      </c>
      <c r="E2002" s="171" t="s">
        <v>38</v>
      </c>
      <c r="F2002" s="171" t="s">
        <v>111</v>
      </c>
      <c r="G2002" s="171" t="s">
        <v>112</v>
      </c>
      <c r="H2002" s="176">
        <v>1</v>
      </c>
      <c r="I2002" s="177">
        <v>2750</v>
      </c>
      <c r="J2002" s="175">
        <v>46095</v>
      </c>
      <c r="K2002" s="171" t="s">
        <v>113</v>
      </c>
      <c r="L2002" s="171" t="s">
        <v>114</v>
      </c>
      <c r="M2002" s="178">
        <v>0.43</v>
      </c>
      <c r="N2002" s="176"/>
      <c r="O2002" s="176"/>
      <c r="P2002" s="179">
        <v>-1182.5</v>
      </c>
    </row>
    <row r="2003" spans="1:16" ht="19.5" customHeight="1">
      <c r="A2003" s="171" t="s">
        <v>3340</v>
      </c>
      <c r="B2003" s="175">
        <v>46102</v>
      </c>
      <c r="C2003" s="171" t="s">
        <v>2119</v>
      </c>
      <c r="D2003" s="171" t="s">
        <v>116</v>
      </c>
      <c r="E2003" s="171" t="s">
        <v>38</v>
      </c>
      <c r="F2003" s="171" t="s">
        <v>111</v>
      </c>
      <c r="G2003" s="171" t="s">
        <v>112</v>
      </c>
      <c r="H2003" s="176">
        <v>1</v>
      </c>
      <c r="I2003" s="177">
        <v>2750</v>
      </c>
      <c r="J2003" s="175">
        <v>46095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-17.100000000000001</v>
      </c>
    </row>
    <row r="2004" spans="1:16" ht="19.5" customHeight="1">
      <c r="A2004" s="171" t="s">
        <v>3338</v>
      </c>
      <c r="B2004" s="175">
        <v>46102</v>
      </c>
      <c r="C2004" s="171" t="s">
        <v>2119</v>
      </c>
      <c r="D2004" s="171" t="s">
        <v>135</v>
      </c>
      <c r="E2004" s="171" t="s">
        <v>38</v>
      </c>
      <c r="F2004" s="171" t="s">
        <v>111</v>
      </c>
      <c r="G2004" s="171" t="s">
        <v>112</v>
      </c>
      <c r="H2004" s="176">
        <v>1</v>
      </c>
      <c r="I2004" s="177">
        <v>0</v>
      </c>
      <c r="J2004" s="175">
        <v>46100</v>
      </c>
      <c r="K2004" s="171" t="s">
        <v>125</v>
      </c>
      <c r="L2004" s="171" t="s">
        <v>125</v>
      </c>
      <c r="M2004" s="178">
        <v>0</v>
      </c>
      <c r="N2004" s="176"/>
      <c r="O2004" s="176"/>
      <c r="P2004" s="179">
        <v>-25.09</v>
      </c>
    </row>
    <row r="2005" spans="1:16" ht="19.5" customHeight="1">
      <c r="A2005" s="171" t="s">
        <v>3340</v>
      </c>
      <c r="B2005" s="175">
        <v>46102</v>
      </c>
      <c r="C2005" s="171" t="s">
        <v>2119</v>
      </c>
      <c r="D2005" s="171" t="s">
        <v>135</v>
      </c>
      <c r="E2005" s="171" t="s">
        <v>38</v>
      </c>
      <c r="F2005" s="171" t="s">
        <v>111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-7.6</v>
      </c>
    </row>
    <row r="2006" spans="1:16" ht="19.5" hidden="1" customHeight="1">
      <c r="A2006" s="171" t="s">
        <v>3341</v>
      </c>
      <c r="B2006" s="175">
        <v>46102</v>
      </c>
      <c r="C2006" s="171" t="s">
        <v>110</v>
      </c>
      <c r="D2006" s="171" t="s">
        <v>24</v>
      </c>
      <c r="E2006" s="171" t="s">
        <v>45</v>
      </c>
      <c r="F2006" s="171" t="s">
        <v>162</v>
      </c>
      <c r="G2006" s="171" t="s">
        <v>163</v>
      </c>
      <c r="H2006" s="176">
        <v>1</v>
      </c>
      <c r="I2006" s="177">
        <v>2750</v>
      </c>
      <c r="J2006" s="175">
        <v>46100</v>
      </c>
      <c r="K2006" s="171" t="s">
        <v>113</v>
      </c>
      <c r="L2006" s="171" t="s">
        <v>114</v>
      </c>
      <c r="M2006" s="178">
        <v>0.43</v>
      </c>
      <c r="N2006" s="176"/>
      <c r="O2006" s="176">
        <v>40</v>
      </c>
      <c r="P2006" s="179">
        <v>-140.75</v>
      </c>
    </row>
    <row r="2007" spans="1:16" ht="19.5" hidden="1" customHeight="1">
      <c r="A2007" s="171" t="s">
        <v>3341</v>
      </c>
      <c r="B2007" s="175">
        <v>46102</v>
      </c>
      <c r="C2007" s="171" t="s">
        <v>127</v>
      </c>
      <c r="D2007" s="171" t="s">
        <v>128</v>
      </c>
      <c r="E2007" s="171" t="s">
        <v>45</v>
      </c>
      <c r="F2007" s="171" t="s">
        <v>162</v>
      </c>
      <c r="G2007" s="171" t="s">
        <v>163</v>
      </c>
      <c r="H2007" s="176">
        <v>1</v>
      </c>
      <c r="I2007" s="177">
        <v>2750</v>
      </c>
      <c r="J2007" s="175">
        <v>46100</v>
      </c>
      <c r="K2007" s="171" t="s">
        <v>113</v>
      </c>
      <c r="L2007" s="171" t="s">
        <v>114</v>
      </c>
      <c r="M2007" s="178">
        <v>0</v>
      </c>
      <c r="N2007" s="176"/>
      <c r="O2007" s="176"/>
      <c r="P2007" s="179">
        <v>1380.95</v>
      </c>
    </row>
    <row r="2008" spans="1:16" ht="19.5" hidden="1" customHeight="1">
      <c r="A2008" s="171" t="s">
        <v>3341</v>
      </c>
      <c r="B2008" s="175">
        <v>46102</v>
      </c>
      <c r="C2008" s="171" t="s">
        <v>127</v>
      </c>
      <c r="D2008" s="171" t="s">
        <v>129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2750</v>
      </c>
      <c r="J2008" s="175">
        <v>46100</v>
      </c>
      <c r="K2008" s="171" t="s">
        <v>113</v>
      </c>
      <c r="L2008" s="171" t="s">
        <v>114</v>
      </c>
      <c r="M2008" s="178">
        <v>0</v>
      </c>
      <c r="N2008" s="176"/>
      <c r="O2008" s="176"/>
      <c r="P2008" s="179">
        <v>0</v>
      </c>
    </row>
    <row r="2009" spans="1:16" ht="19.5" hidden="1" customHeight="1">
      <c r="A2009" s="171" t="s">
        <v>3341</v>
      </c>
      <c r="B2009" s="175">
        <v>46102</v>
      </c>
      <c r="C2009" s="171" t="s">
        <v>127</v>
      </c>
      <c r="D2009" s="171" t="s">
        <v>130</v>
      </c>
      <c r="E2009" s="171" t="s">
        <v>45</v>
      </c>
      <c r="F2009" s="171" t="s">
        <v>162</v>
      </c>
      <c r="G2009" s="171" t="s">
        <v>163</v>
      </c>
      <c r="H2009" s="176">
        <v>1</v>
      </c>
      <c r="I2009" s="177">
        <v>2750</v>
      </c>
      <c r="J2009" s="175">
        <v>46100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1369.05</v>
      </c>
    </row>
    <row r="2010" spans="1:16" ht="19.5" hidden="1" customHeight="1">
      <c r="A2010" s="171" t="s">
        <v>3341</v>
      </c>
      <c r="B2010" s="175">
        <v>46102</v>
      </c>
      <c r="C2010" s="171" t="s">
        <v>131</v>
      </c>
      <c r="D2010" s="171" t="s">
        <v>132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2750</v>
      </c>
      <c r="J2010" s="175">
        <v>46100</v>
      </c>
      <c r="K2010" s="171" t="s">
        <v>113</v>
      </c>
      <c r="L2010" s="171" t="s">
        <v>114</v>
      </c>
      <c r="M2010" s="178">
        <v>0.43</v>
      </c>
      <c r="N2010" s="176"/>
      <c r="O2010" s="176"/>
      <c r="P2010" s="179">
        <v>-1182.5</v>
      </c>
    </row>
    <row r="2011" spans="1:16" ht="19.5" hidden="1" customHeight="1">
      <c r="A2011" s="171" t="s">
        <v>3342</v>
      </c>
      <c r="B2011" s="175">
        <v>46102</v>
      </c>
      <c r="C2011" s="171" t="s">
        <v>110</v>
      </c>
      <c r="D2011" s="171" t="s">
        <v>24</v>
      </c>
      <c r="E2011" s="171" t="s">
        <v>79</v>
      </c>
      <c r="F2011" s="171" t="s">
        <v>441</v>
      </c>
      <c r="G2011" s="171" t="s">
        <v>177</v>
      </c>
      <c r="H2011" s="176">
        <v>1</v>
      </c>
      <c r="I2011" s="177">
        <v>4500</v>
      </c>
      <c r="J2011" s="175">
        <v>46087</v>
      </c>
      <c r="K2011" s="171" t="s">
        <v>113</v>
      </c>
      <c r="L2011" s="171" t="s">
        <v>114</v>
      </c>
      <c r="M2011" s="178">
        <v>0.43</v>
      </c>
      <c r="N2011" s="176"/>
      <c r="O2011" s="176">
        <v>44</v>
      </c>
      <c r="P2011" s="179">
        <v>-234.56</v>
      </c>
    </row>
    <row r="2012" spans="1:16" ht="19.5" hidden="1" customHeight="1">
      <c r="A2012" s="171" t="s">
        <v>3342</v>
      </c>
      <c r="B2012" s="175">
        <v>46102</v>
      </c>
      <c r="C2012" s="171" t="s">
        <v>127</v>
      </c>
      <c r="D2012" s="171" t="s">
        <v>128</v>
      </c>
      <c r="E2012" s="171" t="s">
        <v>79</v>
      </c>
      <c r="F2012" s="171" t="s">
        <v>441</v>
      </c>
      <c r="G2012" s="171" t="s">
        <v>177</v>
      </c>
      <c r="H2012" s="176">
        <v>1</v>
      </c>
      <c r="I2012" s="177">
        <v>4500</v>
      </c>
      <c r="J2012" s="175">
        <v>46087</v>
      </c>
      <c r="K2012" s="171" t="s">
        <v>113</v>
      </c>
      <c r="L2012" s="171" t="s">
        <v>114</v>
      </c>
      <c r="M2012" s="178">
        <v>0</v>
      </c>
      <c r="N2012" s="176"/>
      <c r="O2012" s="176"/>
      <c r="P2012" s="179">
        <v>1568.57</v>
      </c>
    </row>
    <row r="2013" spans="1:16" ht="19.5" hidden="1" customHeight="1">
      <c r="A2013" s="171" t="s">
        <v>3342</v>
      </c>
      <c r="B2013" s="175">
        <v>46102</v>
      </c>
      <c r="C2013" s="171" t="s">
        <v>127</v>
      </c>
      <c r="D2013" s="171" t="s">
        <v>129</v>
      </c>
      <c r="E2013" s="171" t="s">
        <v>79</v>
      </c>
      <c r="F2013" s="171" t="s">
        <v>441</v>
      </c>
      <c r="G2013" s="171" t="s">
        <v>177</v>
      </c>
      <c r="H2013" s="176">
        <v>1</v>
      </c>
      <c r="I2013" s="177">
        <v>4500</v>
      </c>
      <c r="J2013" s="175">
        <v>46087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15.69</v>
      </c>
    </row>
    <row r="2014" spans="1:16" ht="19.5" hidden="1" customHeight="1">
      <c r="A2014" s="171" t="s">
        <v>3342</v>
      </c>
      <c r="B2014" s="175">
        <v>46102</v>
      </c>
      <c r="C2014" s="171" t="s">
        <v>127</v>
      </c>
      <c r="D2014" s="171" t="s">
        <v>130</v>
      </c>
      <c r="E2014" s="171" t="s">
        <v>79</v>
      </c>
      <c r="F2014" s="171" t="s">
        <v>441</v>
      </c>
      <c r="G2014" s="171" t="s">
        <v>177</v>
      </c>
      <c r="H2014" s="176">
        <v>1</v>
      </c>
      <c r="I2014" s="177">
        <v>4500</v>
      </c>
      <c r="J2014" s="175">
        <v>46087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2915.74</v>
      </c>
    </row>
    <row r="2015" spans="1:16" ht="19.5" hidden="1" customHeight="1">
      <c r="A2015" s="171" t="s">
        <v>3342</v>
      </c>
      <c r="B2015" s="175">
        <v>46102</v>
      </c>
      <c r="C2015" s="171" t="s">
        <v>131</v>
      </c>
      <c r="D2015" s="171" t="s">
        <v>132</v>
      </c>
      <c r="E2015" s="171" t="s">
        <v>79</v>
      </c>
      <c r="F2015" s="171" t="s">
        <v>441</v>
      </c>
      <c r="G2015" s="171" t="s">
        <v>177</v>
      </c>
      <c r="H2015" s="176">
        <v>1</v>
      </c>
      <c r="I2015" s="177">
        <v>4500</v>
      </c>
      <c r="J2015" s="175">
        <v>46087</v>
      </c>
      <c r="K2015" s="171" t="s">
        <v>113</v>
      </c>
      <c r="L2015" s="171" t="s">
        <v>114</v>
      </c>
      <c r="M2015" s="178">
        <v>0.43</v>
      </c>
      <c r="N2015" s="176"/>
      <c r="O2015" s="176"/>
      <c r="P2015" s="179">
        <v>-1935</v>
      </c>
    </row>
    <row r="2016" spans="1:16" ht="19.5" hidden="1" customHeight="1">
      <c r="A2016" s="171" t="s">
        <v>3342</v>
      </c>
      <c r="B2016" s="175">
        <v>46102</v>
      </c>
      <c r="C2016" s="171" t="s">
        <v>2119</v>
      </c>
      <c r="D2016" s="171" t="s">
        <v>116</v>
      </c>
      <c r="E2016" s="171" t="s">
        <v>79</v>
      </c>
      <c r="F2016" s="171" t="s">
        <v>441</v>
      </c>
      <c r="G2016" s="171" t="s">
        <v>177</v>
      </c>
      <c r="H2016" s="176">
        <v>1</v>
      </c>
      <c r="I2016" s="177">
        <v>4500</v>
      </c>
      <c r="J2016" s="175">
        <v>46087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-19.920000000000002</v>
      </c>
    </row>
    <row r="2017" spans="1:16" ht="19.5" hidden="1" customHeight="1">
      <c r="A2017" s="171" t="s">
        <v>3343</v>
      </c>
      <c r="B2017" s="175">
        <v>46102</v>
      </c>
      <c r="C2017" s="171" t="s">
        <v>110</v>
      </c>
      <c r="D2017" s="171" t="s">
        <v>24</v>
      </c>
      <c r="E2017" s="171" t="s">
        <v>45</v>
      </c>
      <c r="F2017" s="171" t="s">
        <v>162</v>
      </c>
      <c r="G2017" s="171" t="s">
        <v>163</v>
      </c>
      <c r="H2017" s="176">
        <v>1</v>
      </c>
      <c r="I2017" s="177">
        <v>0</v>
      </c>
      <c r="J2017" s="175">
        <v>46098</v>
      </c>
      <c r="K2017" s="171" t="s">
        <v>113</v>
      </c>
      <c r="L2017" s="171" t="s">
        <v>114</v>
      </c>
      <c r="M2017" s="178">
        <v>0</v>
      </c>
      <c r="N2017" s="176"/>
      <c r="O2017" s="176">
        <v>40</v>
      </c>
      <c r="P2017" s="179">
        <v>-46.77</v>
      </c>
    </row>
    <row r="2018" spans="1:16" ht="19.5" customHeight="1">
      <c r="A2018" s="171" t="s">
        <v>3343</v>
      </c>
      <c r="B2018" s="175">
        <v>46102</v>
      </c>
      <c r="C2018" s="171" t="s">
        <v>2119</v>
      </c>
      <c r="D2018" s="171" t="s">
        <v>116</v>
      </c>
      <c r="E2018" s="171" t="s">
        <v>45</v>
      </c>
      <c r="F2018" s="171" t="s">
        <v>162</v>
      </c>
      <c r="G2018" s="171" t="s">
        <v>163</v>
      </c>
      <c r="H2018" s="176">
        <v>1</v>
      </c>
      <c r="I2018" s="177">
        <v>0</v>
      </c>
      <c r="J2018" s="175">
        <v>46098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-10.25</v>
      </c>
    </row>
    <row r="2019" spans="1:16" ht="19.5" hidden="1" customHeight="1">
      <c r="A2019" s="171" t="s">
        <v>3342</v>
      </c>
      <c r="B2019" s="175">
        <v>46102</v>
      </c>
      <c r="C2019" s="171" t="s">
        <v>2119</v>
      </c>
      <c r="D2019" s="171" t="s">
        <v>135</v>
      </c>
      <c r="E2019" s="171" t="s">
        <v>79</v>
      </c>
      <c r="F2019" s="171" t="s">
        <v>441</v>
      </c>
      <c r="G2019" s="171" t="s">
        <v>177</v>
      </c>
      <c r="H2019" s="176">
        <v>1</v>
      </c>
      <c r="I2019" s="177">
        <v>0</v>
      </c>
      <c r="J2019" s="175">
        <v>46087</v>
      </c>
      <c r="K2019" s="171" t="s">
        <v>125</v>
      </c>
      <c r="L2019" s="171" t="s">
        <v>125</v>
      </c>
      <c r="M2019" s="178">
        <v>0</v>
      </c>
      <c r="N2019" s="176"/>
      <c r="O2019" s="176"/>
      <c r="P2019" s="179">
        <v>-29.8</v>
      </c>
    </row>
    <row r="2020" spans="1:16" ht="19.5" hidden="1" customHeight="1">
      <c r="A2020" s="171" t="s">
        <v>3344</v>
      </c>
      <c r="B2020" s="175">
        <v>46102</v>
      </c>
      <c r="C2020" s="171" t="s">
        <v>110</v>
      </c>
      <c r="D2020" s="171" t="s">
        <v>24</v>
      </c>
      <c r="E2020" s="171" t="s">
        <v>78</v>
      </c>
      <c r="F2020" s="171" t="s">
        <v>176</v>
      </c>
      <c r="G2020" s="171" t="s">
        <v>177</v>
      </c>
      <c r="H2020" s="176">
        <v>1</v>
      </c>
      <c r="I2020" s="177">
        <v>0</v>
      </c>
      <c r="J2020" s="175">
        <v>46080</v>
      </c>
      <c r="K2020" s="171" t="s">
        <v>113</v>
      </c>
      <c r="L2020" s="171" t="s">
        <v>114</v>
      </c>
      <c r="M2020" s="178">
        <v>0</v>
      </c>
      <c r="N2020" s="176"/>
      <c r="O2020" s="176">
        <v>41</v>
      </c>
      <c r="P2020" s="179">
        <v>-56.94</v>
      </c>
    </row>
    <row r="2021" spans="1:16" ht="19.5" hidden="1" customHeight="1">
      <c r="A2021" s="171" t="s">
        <v>3344</v>
      </c>
      <c r="B2021" s="175">
        <v>46102</v>
      </c>
      <c r="C2021" s="171" t="s">
        <v>2119</v>
      </c>
      <c r="D2021" s="171" t="s">
        <v>116</v>
      </c>
      <c r="E2021" s="171" t="s">
        <v>78</v>
      </c>
      <c r="F2021" s="171" t="s">
        <v>176</v>
      </c>
      <c r="G2021" s="171" t="s">
        <v>177</v>
      </c>
      <c r="H2021" s="176">
        <v>1</v>
      </c>
      <c r="I2021" s="177">
        <v>0</v>
      </c>
      <c r="J2021" s="175">
        <v>46080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-22.01</v>
      </c>
    </row>
    <row r="2022" spans="1:16" ht="19.5" hidden="1" customHeight="1">
      <c r="A2022" s="171" t="s">
        <v>3343</v>
      </c>
      <c r="B2022" s="175">
        <v>46102</v>
      </c>
      <c r="C2022" s="171" t="s">
        <v>110</v>
      </c>
      <c r="D2022" s="171" t="s">
        <v>117</v>
      </c>
      <c r="E2022" s="171" t="s">
        <v>45</v>
      </c>
      <c r="F2022" s="171" t="s">
        <v>162</v>
      </c>
      <c r="G2022" s="171" t="s">
        <v>163</v>
      </c>
      <c r="H2022" s="176">
        <v>1</v>
      </c>
      <c r="I2022" s="177">
        <v>0</v>
      </c>
      <c r="J2022" s="175">
        <v>46098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0</v>
      </c>
    </row>
    <row r="2023" spans="1:16" ht="19.5" hidden="1" customHeight="1">
      <c r="A2023" s="171" t="s">
        <v>3343</v>
      </c>
      <c r="B2023" s="175">
        <v>46102</v>
      </c>
      <c r="C2023" s="171" t="s">
        <v>110</v>
      </c>
      <c r="D2023" s="171" t="s">
        <v>118</v>
      </c>
      <c r="E2023" s="171" t="s">
        <v>45</v>
      </c>
      <c r="F2023" s="171" t="s">
        <v>162</v>
      </c>
      <c r="G2023" s="171" t="s">
        <v>163</v>
      </c>
      <c r="H2023" s="176">
        <v>1</v>
      </c>
      <c r="I2023" s="177">
        <v>0</v>
      </c>
      <c r="J2023" s="175">
        <v>46098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-46.77</v>
      </c>
    </row>
    <row r="2024" spans="1:16" ht="19.5" customHeight="1">
      <c r="A2024" s="171" t="s">
        <v>3343</v>
      </c>
      <c r="B2024" s="175">
        <v>46102</v>
      </c>
      <c r="C2024" s="171" t="s">
        <v>2119</v>
      </c>
      <c r="D2024" s="171" t="s">
        <v>119</v>
      </c>
      <c r="E2024" s="171" t="s">
        <v>45</v>
      </c>
      <c r="F2024" s="171" t="s">
        <v>162</v>
      </c>
      <c r="G2024" s="171" t="s">
        <v>163</v>
      </c>
      <c r="H2024" s="176">
        <v>1</v>
      </c>
      <c r="I2024" s="177">
        <v>0</v>
      </c>
      <c r="J2024" s="175">
        <v>46098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-15</v>
      </c>
    </row>
    <row r="2025" spans="1:16" ht="19.5" hidden="1" customHeight="1">
      <c r="A2025" s="171" t="s">
        <v>3344</v>
      </c>
      <c r="B2025" s="175">
        <v>46102</v>
      </c>
      <c r="C2025" s="171" t="s">
        <v>110</v>
      </c>
      <c r="D2025" s="171" t="s">
        <v>117</v>
      </c>
      <c r="E2025" s="171" t="s">
        <v>78</v>
      </c>
      <c r="F2025" s="171" t="s">
        <v>176</v>
      </c>
      <c r="G2025" s="171" t="s">
        <v>177</v>
      </c>
      <c r="H2025" s="176">
        <v>1</v>
      </c>
      <c r="I2025" s="177">
        <v>0</v>
      </c>
      <c r="J2025" s="175">
        <v>46080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0</v>
      </c>
    </row>
    <row r="2026" spans="1:16" ht="19.5" hidden="1" customHeight="1">
      <c r="A2026" s="171" t="s">
        <v>3344</v>
      </c>
      <c r="B2026" s="175">
        <v>46102</v>
      </c>
      <c r="C2026" s="171" t="s">
        <v>110</v>
      </c>
      <c r="D2026" s="171" t="s">
        <v>118</v>
      </c>
      <c r="E2026" s="171" t="s">
        <v>78</v>
      </c>
      <c r="F2026" s="171" t="s">
        <v>176</v>
      </c>
      <c r="G2026" s="171" t="s">
        <v>177</v>
      </c>
      <c r="H2026" s="176">
        <v>1</v>
      </c>
      <c r="I2026" s="177">
        <v>0</v>
      </c>
      <c r="J2026" s="175">
        <v>46080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-56.94</v>
      </c>
    </row>
    <row r="2027" spans="1:16" ht="19.5" hidden="1" customHeight="1">
      <c r="A2027" s="171" t="s">
        <v>3345</v>
      </c>
      <c r="B2027" s="175">
        <v>46102</v>
      </c>
      <c r="C2027" s="171" t="s">
        <v>110</v>
      </c>
      <c r="D2027" s="171" t="s">
        <v>24</v>
      </c>
      <c r="E2027" s="171" t="s">
        <v>38</v>
      </c>
      <c r="F2027" s="171" t="s">
        <v>111</v>
      </c>
      <c r="G2027" s="171" t="s">
        <v>112</v>
      </c>
      <c r="H2027" s="176">
        <v>1</v>
      </c>
      <c r="I2027" s="177">
        <v>2750</v>
      </c>
      <c r="J2027" s="175">
        <v>46098</v>
      </c>
      <c r="K2027" s="171" t="s">
        <v>113</v>
      </c>
      <c r="L2027" s="171" t="s">
        <v>114</v>
      </c>
      <c r="M2027" s="178">
        <v>0.43</v>
      </c>
      <c r="N2027" s="176"/>
      <c r="O2027" s="176">
        <v>40</v>
      </c>
      <c r="P2027" s="179">
        <v>-140.75</v>
      </c>
    </row>
    <row r="2028" spans="1:16" ht="19.5" hidden="1" customHeight="1">
      <c r="A2028" s="171" t="s">
        <v>3345</v>
      </c>
      <c r="B2028" s="175">
        <v>46102</v>
      </c>
      <c r="C2028" s="171" t="s">
        <v>127</v>
      </c>
      <c r="D2028" s="171" t="s">
        <v>128</v>
      </c>
      <c r="E2028" s="171" t="s">
        <v>38</v>
      </c>
      <c r="F2028" s="171" t="s">
        <v>111</v>
      </c>
      <c r="G2028" s="171" t="s">
        <v>112</v>
      </c>
      <c r="H2028" s="176">
        <v>1</v>
      </c>
      <c r="I2028" s="177">
        <v>2750</v>
      </c>
      <c r="J2028" s="175">
        <v>46098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1366.32</v>
      </c>
    </row>
    <row r="2029" spans="1:16" ht="19.5" hidden="1" customHeight="1">
      <c r="A2029" s="171" t="s">
        <v>3345</v>
      </c>
      <c r="B2029" s="175">
        <v>46102</v>
      </c>
      <c r="C2029" s="171" t="s">
        <v>127</v>
      </c>
      <c r="D2029" s="171" t="s">
        <v>129</v>
      </c>
      <c r="E2029" s="171" t="s">
        <v>38</v>
      </c>
      <c r="F2029" s="171" t="s">
        <v>111</v>
      </c>
      <c r="G2029" s="171" t="s">
        <v>112</v>
      </c>
      <c r="H2029" s="176">
        <v>1</v>
      </c>
      <c r="I2029" s="177">
        <v>2750</v>
      </c>
      <c r="J2029" s="175">
        <v>46098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0</v>
      </c>
    </row>
    <row r="2030" spans="1:16" ht="19.5" hidden="1" customHeight="1">
      <c r="A2030" s="171" t="s">
        <v>3345</v>
      </c>
      <c r="B2030" s="175">
        <v>46102</v>
      </c>
      <c r="C2030" s="171" t="s">
        <v>127</v>
      </c>
      <c r="D2030" s="171" t="s">
        <v>130</v>
      </c>
      <c r="E2030" s="171" t="s">
        <v>38</v>
      </c>
      <c r="F2030" s="171" t="s">
        <v>111</v>
      </c>
      <c r="G2030" s="171" t="s">
        <v>112</v>
      </c>
      <c r="H2030" s="176">
        <v>1</v>
      </c>
      <c r="I2030" s="177">
        <v>2750</v>
      </c>
      <c r="J2030" s="175">
        <v>46098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1383.68</v>
      </c>
    </row>
    <row r="2031" spans="1:16" ht="19.5" hidden="1" customHeight="1">
      <c r="A2031" s="171" t="s">
        <v>3345</v>
      </c>
      <c r="B2031" s="175">
        <v>46102</v>
      </c>
      <c r="C2031" s="171" t="s">
        <v>131</v>
      </c>
      <c r="D2031" s="171" t="s">
        <v>132</v>
      </c>
      <c r="E2031" s="171" t="s">
        <v>38</v>
      </c>
      <c r="F2031" s="171" t="s">
        <v>111</v>
      </c>
      <c r="G2031" s="171" t="s">
        <v>112</v>
      </c>
      <c r="H2031" s="176">
        <v>1</v>
      </c>
      <c r="I2031" s="177">
        <v>2750</v>
      </c>
      <c r="J2031" s="175">
        <v>46098</v>
      </c>
      <c r="K2031" s="171" t="s">
        <v>113</v>
      </c>
      <c r="L2031" s="171" t="s">
        <v>114</v>
      </c>
      <c r="M2031" s="178">
        <v>0.43</v>
      </c>
      <c r="N2031" s="176"/>
      <c r="O2031" s="176"/>
      <c r="P2031" s="179">
        <v>-1182.5</v>
      </c>
    </row>
    <row r="2032" spans="1:16" ht="19.5" customHeight="1">
      <c r="A2032" s="171" t="s">
        <v>3345</v>
      </c>
      <c r="B2032" s="175">
        <v>46102</v>
      </c>
      <c r="C2032" s="171" t="s">
        <v>2119</v>
      </c>
      <c r="D2032" s="171" t="s">
        <v>116</v>
      </c>
      <c r="E2032" s="171" t="s">
        <v>38</v>
      </c>
      <c r="F2032" s="171" t="s">
        <v>111</v>
      </c>
      <c r="G2032" s="171" t="s">
        <v>112</v>
      </c>
      <c r="H2032" s="176">
        <v>1</v>
      </c>
      <c r="I2032" s="177">
        <v>2750</v>
      </c>
      <c r="J2032" s="175">
        <v>46098</v>
      </c>
      <c r="K2032" s="171" t="s">
        <v>113</v>
      </c>
      <c r="L2032" s="171" t="s">
        <v>114</v>
      </c>
      <c r="M2032" s="178">
        <v>0.43</v>
      </c>
      <c r="N2032" s="176"/>
      <c r="O2032" s="176"/>
      <c r="P2032" s="179">
        <v>-5.66</v>
      </c>
    </row>
    <row r="2033" spans="1:16" ht="19.5" hidden="1" customHeight="1">
      <c r="A2033" s="171" t="s">
        <v>3346</v>
      </c>
      <c r="B2033" s="175">
        <v>46102</v>
      </c>
      <c r="C2033" s="171" t="s">
        <v>110</v>
      </c>
      <c r="D2033" s="171" t="s">
        <v>24</v>
      </c>
      <c r="E2033" s="171" t="s">
        <v>44</v>
      </c>
      <c r="F2033" s="171" t="s">
        <v>213</v>
      </c>
      <c r="G2033" s="171" t="s">
        <v>214</v>
      </c>
      <c r="H2033" s="176">
        <v>1</v>
      </c>
      <c r="I2033" s="177">
        <v>2500</v>
      </c>
      <c r="J2033" s="175">
        <v>46100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-134.37</v>
      </c>
    </row>
    <row r="2034" spans="1:16" ht="19.5" hidden="1" customHeight="1">
      <c r="A2034" s="171" t="s">
        <v>3346</v>
      </c>
      <c r="B2034" s="175">
        <v>46102</v>
      </c>
      <c r="C2034" s="171" t="s">
        <v>127</v>
      </c>
      <c r="D2034" s="171" t="s">
        <v>128</v>
      </c>
      <c r="E2034" s="171" t="s">
        <v>44</v>
      </c>
      <c r="F2034" s="171" t="s">
        <v>213</v>
      </c>
      <c r="G2034" s="171" t="s">
        <v>214</v>
      </c>
      <c r="H2034" s="176">
        <v>1</v>
      </c>
      <c r="I2034" s="177">
        <v>2500</v>
      </c>
      <c r="J2034" s="175">
        <v>46100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1344.11</v>
      </c>
    </row>
    <row r="2035" spans="1:16" ht="19.5" hidden="1" customHeight="1">
      <c r="A2035" s="171" t="s">
        <v>3346</v>
      </c>
      <c r="B2035" s="175">
        <v>46102</v>
      </c>
      <c r="C2035" s="171" t="s">
        <v>127</v>
      </c>
      <c r="D2035" s="171" t="s">
        <v>129</v>
      </c>
      <c r="E2035" s="171" t="s">
        <v>44</v>
      </c>
      <c r="F2035" s="171" t="s">
        <v>213</v>
      </c>
      <c r="G2035" s="171" t="s">
        <v>214</v>
      </c>
      <c r="H2035" s="176">
        <v>1</v>
      </c>
      <c r="I2035" s="177">
        <v>2500</v>
      </c>
      <c r="J2035" s="175">
        <v>46100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13.44</v>
      </c>
    </row>
    <row r="2036" spans="1:16" ht="19.5" hidden="1" customHeight="1">
      <c r="A2036" s="171" t="s">
        <v>3346</v>
      </c>
      <c r="B2036" s="175">
        <v>46102</v>
      </c>
      <c r="C2036" s="171" t="s">
        <v>127</v>
      </c>
      <c r="D2036" s="171" t="s">
        <v>130</v>
      </c>
      <c r="E2036" s="171" t="s">
        <v>44</v>
      </c>
      <c r="F2036" s="171" t="s">
        <v>213</v>
      </c>
      <c r="G2036" s="171" t="s">
        <v>214</v>
      </c>
      <c r="H2036" s="176">
        <v>1</v>
      </c>
      <c r="I2036" s="177">
        <v>2500</v>
      </c>
      <c r="J2036" s="175">
        <v>46100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1142.45</v>
      </c>
    </row>
    <row r="2037" spans="1:16" ht="19.5" hidden="1" customHeight="1">
      <c r="A2037" s="171" t="s">
        <v>3346</v>
      </c>
      <c r="B2037" s="175">
        <v>46102</v>
      </c>
      <c r="C2037" s="171" t="s">
        <v>131</v>
      </c>
      <c r="D2037" s="171" t="s">
        <v>132</v>
      </c>
      <c r="E2037" s="171" t="s">
        <v>44</v>
      </c>
      <c r="F2037" s="171" t="s">
        <v>213</v>
      </c>
      <c r="G2037" s="171" t="s">
        <v>214</v>
      </c>
      <c r="H2037" s="176">
        <v>1</v>
      </c>
      <c r="I2037" s="177">
        <v>2500</v>
      </c>
      <c r="J2037" s="175">
        <v>46100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-1075</v>
      </c>
    </row>
    <row r="2038" spans="1:16" ht="19.5" customHeight="1">
      <c r="A2038" s="171" t="s">
        <v>3346</v>
      </c>
      <c r="B2038" s="175">
        <v>46102</v>
      </c>
      <c r="C2038" s="171" t="s">
        <v>2119</v>
      </c>
      <c r="D2038" s="171" t="s">
        <v>116</v>
      </c>
      <c r="E2038" s="171" t="s">
        <v>44</v>
      </c>
      <c r="F2038" s="171" t="s">
        <v>213</v>
      </c>
      <c r="G2038" s="171" t="s">
        <v>214</v>
      </c>
      <c r="H2038" s="176">
        <v>1</v>
      </c>
      <c r="I2038" s="177">
        <v>2500</v>
      </c>
      <c r="J2038" s="175">
        <v>46100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-5.0599999999999996</v>
      </c>
    </row>
    <row r="2039" spans="1:16" ht="19.5" hidden="1" customHeight="1">
      <c r="A2039" s="171" t="s">
        <v>3347</v>
      </c>
      <c r="B2039" s="175">
        <v>46102</v>
      </c>
      <c r="C2039" s="171" t="s">
        <v>110</v>
      </c>
      <c r="D2039" s="171" t="s">
        <v>24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2750</v>
      </c>
      <c r="J2039" s="175">
        <v>46101</v>
      </c>
      <c r="K2039" s="171" t="s">
        <v>113</v>
      </c>
      <c r="L2039" s="171" t="s">
        <v>114</v>
      </c>
      <c r="M2039" s="178">
        <v>0.43</v>
      </c>
      <c r="N2039" s="176"/>
      <c r="O2039" s="176">
        <v>40</v>
      </c>
      <c r="P2039" s="179">
        <v>-140.75</v>
      </c>
    </row>
    <row r="2040" spans="1:16" ht="19.5" hidden="1" customHeight="1">
      <c r="A2040" s="171" t="s">
        <v>3347</v>
      </c>
      <c r="B2040" s="175">
        <v>46102</v>
      </c>
      <c r="C2040" s="171" t="s">
        <v>127</v>
      </c>
      <c r="D2040" s="171" t="s">
        <v>128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2750</v>
      </c>
      <c r="J2040" s="175">
        <v>46101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1315.04</v>
      </c>
    </row>
    <row r="2041" spans="1:16" ht="19.5" hidden="1" customHeight="1">
      <c r="A2041" s="171" t="s">
        <v>3347</v>
      </c>
      <c r="B2041" s="175">
        <v>46102</v>
      </c>
      <c r="C2041" s="171" t="s">
        <v>127</v>
      </c>
      <c r="D2041" s="171" t="s">
        <v>129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2750</v>
      </c>
      <c r="J2041" s="175">
        <v>46101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13.15</v>
      </c>
    </row>
    <row r="2042" spans="1:16" ht="19.5" hidden="1" customHeight="1">
      <c r="A2042" s="171" t="s">
        <v>3347</v>
      </c>
      <c r="B2042" s="175">
        <v>46102</v>
      </c>
      <c r="C2042" s="171" t="s">
        <v>127</v>
      </c>
      <c r="D2042" s="171" t="s">
        <v>130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2750</v>
      </c>
      <c r="J2042" s="175">
        <v>46101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1421.81</v>
      </c>
    </row>
    <row r="2043" spans="1:16" ht="19.5" hidden="1" customHeight="1">
      <c r="A2043" s="171" t="s">
        <v>3347</v>
      </c>
      <c r="B2043" s="175">
        <v>46102</v>
      </c>
      <c r="C2043" s="171" t="s">
        <v>131</v>
      </c>
      <c r="D2043" s="171" t="s">
        <v>132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2750</v>
      </c>
      <c r="J2043" s="175">
        <v>46101</v>
      </c>
      <c r="K2043" s="171" t="s">
        <v>113</v>
      </c>
      <c r="L2043" s="171" t="s">
        <v>114</v>
      </c>
      <c r="M2043" s="178">
        <v>0.43</v>
      </c>
      <c r="N2043" s="176"/>
      <c r="O2043" s="176"/>
      <c r="P2043" s="179">
        <v>-1182.5</v>
      </c>
    </row>
    <row r="2044" spans="1:16" ht="19.5" customHeight="1">
      <c r="A2044" s="171" t="s">
        <v>3347</v>
      </c>
      <c r="B2044" s="175">
        <v>46102</v>
      </c>
      <c r="C2044" s="171" t="s">
        <v>2119</v>
      </c>
      <c r="D2044" s="171" t="s">
        <v>116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46101</v>
      </c>
      <c r="K2044" s="171" t="s">
        <v>113</v>
      </c>
      <c r="L2044" s="171" t="s">
        <v>114</v>
      </c>
      <c r="M2044" s="178">
        <v>0.43</v>
      </c>
      <c r="N2044" s="176"/>
      <c r="O2044" s="176"/>
      <c r="P2044" s="179">
        <v>-8.08</v>
      </c>
    </row>
    <row r="2045" spans="1:16" ht="19.5" hidden="1" customHeight="1">
      <c r="A2045" s="171" t="s">
        <v>3348</v>
      </c>
      <c r="B2045" s="175">
        <v>46102</v>
      </c>
      <c r="C2045" s="171" t="s">
        <v>1315</v>
      </c>
      <c r="D2045" s="171" t="s">
        <v>508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0</v>
      </c>
      <c r="J2045" s="175">
        <v>46099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-5</v>
      </c>
    </row>
    <row r="2046" spans="1:16" ht="19.5" customHeight="1">
      <c r="A2046" s="171" t="s">
        <v>3348</v>
      </c>
      <c r="B2046" s="175">
        <v>46102</v>
      </c>
      <c r="C2046" s="171" t="s">
        <v>2119</v>
      </c>
      <c r="D2046" s="171" t="s">
        <v>510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0</v>
      </c>
      <c r="J2046" s="175">
        <v>46099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-10</v>
      </c>
    </row>
    <row r="2047" spans="1:16" ht="19.5" customHeight="1">
      <c r="A2047" s="171" t="s">
        <v>3346</v>
      </c>
      <c r="B2047" s="175">
        <v>46102</v>
      </c>
      <c r="C2047" s="171" t="s">
        <v>2119</v>
      </c>
      <c r="D2047" s="171" t="s">
        <v>135</v>
      </c>
      <c r="E2047" s="171" t="s">
        <v>44</v>
      </c>
      <c r="F2047" s="171" t="s">
        <v>213</v>
      </c>
      <c r="G2047" s="171" t="s">
        <v>214</v>
      </c>
      <c r="H2047" s="176">
        <v>1</v>
      </c>
      <c r="I2047" s="177">
        <v>0</v>
      </c>
      <c r="J2047" s="175">
        <v>46100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-25.54</v>
      </c>
    </row>
    <row r="2048" spans="1:16" ht="19.5" customHeight="1">
      <c r="A2048" s="171" t="s">
        <v>3347</v>
      </c>
      <c r="B2048" s="175">
        <v>46102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46101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-24.99</v>
      </c>
    </row>
    <row r="2049" spans="1:16" ht="19.5" hidden="1" customHeight="1">
      <c r="A2049" s="171" t="s">
        <v>3349</v>
      </c>
      <c r="B2049" s="175">
        <v>46102</v>
      </c>
      <c r="C2049" s="171" t="s">
        <v>110</v>
      </c>
      <c r="D2049" s="171" t="s">
        <v>24</v>
      </c>
      <c r="E2049" s="171" t="s">
        <v>41</v>
      </c>
      <c r="F2049" s="171" t="s">
        <v>138</v>
      </c>
      <c r="G2049" s="171" t="s">
        <v>112</v>
      </c>
      <c r="H2049" s="176">
        <v>1</v>
      </c>
      <c r="I2049" s="177">
        <v>2650</v>
      </c>
      <c r="J2049" s="175">
        <v>46099</v>
      </c>
      <c r="K2049" s="171" t="s">
        <v>113</v>
      </c>
      <c r="L2049" s="171" t="s">
        <v>114</v>
      </c>
      <c r="M2049" s="178">
        <v>0.43</v>
      </c>
      <c r="N2049" s="176"/>
      <c r="O2049" s="176">
        <v>40</v>
      </c>
      <c r="P2049" s="179">
        <v>-138.19999999999999</v>
      </c>
    </row>
    <row r="2050" spans="1:16" ht="19.5" hidden="1" customHeight="1">
      <c r="A2050" s="171" t="s">
        <v>3349</v>
      </c>
      <c r="B2050" s="175">
        <v>46102</v>
      </c>
      <c r="C2050" s="171" t="s">
        <v>127</v>
      </c>
      <c r="D2050" s="171" t="s">
        <v>128</v>
      </c>
      <c r="E2050" s="171" t="s">
        <v>41</v>
      </c>
      <c r="F2050" s="171" t="s">
        <v>138</v>
      </c>
      <c r="G2050" s="171" t="s">
        <v>112</v>
      </c>
      <c r="H2050" s="176">
        <v>1</v>
      </c>
      <c r="I2050" s="177">
        <v>2650</v>
      </c>
      <c r="J2050" s="175">
        <v>46099</v>
      </c>
      <c r="K2050" s="171" t="s">
        <v>113</v>
      </c>
      <c r="L2050" s="171" t="s">
        <v>114</v>
      </c>
      <c r="M2050" s="178">
        <v>0</v>
      </c>
      <c r="N2050" s="176"/>
      <c r="O2050" s="176"/>
      <c r="P2050" s="179">
        <v>1233.33</v>
      </c>
    </row>
    <row r="2051" spans="1:16" ht="19.5" hidden="1" customHeight="1">
      <c r="A2051" s="171" t="s">
        <v>3349</v>
      </c>
      <c r="B2051" s="175">
        <v>46102</v>
      </c>
      <c r="C2051" s="171" t="s">
        <v>127</v>
      </c>
      <c r="D2051" s="171" t="s">
        <v>129</v>
      </c>
      <c r="E2051" s="171" t="s">
        <v>41</v>
      </c>
      <c r="F2051" s="171" t="s">
        <v>138</v>
      </c>
      <c r="G2051" s="171" t="s">
        <v>112</v>
      </c>
      <c r="H2051" s="176">
        <v>1</v>
      </c>
      <c r="I2051" s="177">
        <v>2650</v>
      </c>
      <c r="J2051" s="175">
        <v>46099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12.33</v>
      </c>
    </row>
    <row r="2052" spans="1:16" ht="19.5" hidden="1" customHeight="1">
      <c r="A2052" s="171" t="s">
        <v>3349</v>
      </c>
      <c r="B2052" s="175">
        <v>46102</v>
      </c>
      <c r="C2052" s="171" t="s">
        <v>127</v>
      </c>
      <c r="D2052" s="171" t="s">
        <v>130</v>
      </c>
      <c r="E2052" s="171" t="s">
        <v>41</v>
      </c>
      <c r="F2052" s="171" t="s">
        <v>138</v>
      </c>
      <c r="G2052" s="171" t="s">
        <v>112</v>
      </c>
      <c r="H2052" s="176">
        <v>1</v>
      </c>
      <c r="I2052" s="177">
        <v>2650</v>
      </c>
      <c r="J2052" s="175">
        <v>46099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1404.34</v>
      </c>
    </row>
    <row r="2053" spans="1:16" ht="19.5" hidden="1" customHeight="1">
      <c r="A2053" s="171" t="s">
        <v>3349</v>
      </c>
      <c r="B2053" s="175">
        <v>46102</v>
      </c>
      <c r="C2053" s="171" t="s">
        <v>131</v>
      </c>
      <c r="D2053" s="171" t="s">
        <v>132</v>
      </c>
      <c r="E2053" s="171" t="s">
        <v>41</v>
      </c>
      <c r="F2053" s="171" t="s">
        <v>138</v>
      </c>
      <c r="G2053" s="171" t="s">
        <v>112</v>
      </c>
      <c r="H2053" s="176">
        <v>1</v>
      </c>
      <c r="I2053" s="177">
        <v>2650</v>
      </c>
      <c r="J2053" s="175">
        <v>46099</v>
      </c>
      <c r="K2053" s="171" t="s">
        <v>113</v>
      </c>
      <c r="L2053" s="171" t="s">
        <v>114</v>
      </c>
      <c r="M2053" s="178">
        <v>0.43</v>
      </c>
      <c r="N2053" s="176"/>
      <c r="O2053" s="176"/>
      <c r="P2053" s="179">
        <v>-1139.5</v>
      </c>
    </row>
    <row r="2054" spans="1:16" ht="19.5" customHeight="1">
      <c r="A2054" s="171" t="s">
        <v>3349</v>
      </c>
      <c r="B2054" s="175">
        <v>46102</v>
      </c>
      <c r="C2054" s="171" t="s">
        <v>2119</v>
      </c>
      <c r="D2054" s="171" t="s">
        <v>116</v>
      </c>
      <c r="E2054" s="171" t="s">
        <v>41</v>
      </c>
      <c r="F2054" s="171" t="s">
        <v>138</v>
      </c>
      <c r="G2054" s="171" t="s">
        <v>112</v>
      </c>
      <c r="H2054" s="176">
        <v>1</v>
      </c>
      <c r="I2054" s="177">
        <v>2650</v>
      </c>
      <c r="J2054" s="175">
        <v>46099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-5.5</v>
      </c>
    </row>
    <row r="2055" spans="1:16" ht="19.5" customHeight="1">
      <c r="A2055" s="171" t="s">
        <v>3349</v>
      </c>
      <c r="B2055" s="175">
        <v>46102</v>
      </c>
      <c r="C2055" s="171" t="s">
        <v>2119</v>
      </c>
      <c r="D2055" s="171" t="s">
        <v>135</v>
      </c>
      <c r="E2055" s="171" t="s">
        <v>41</v>
      </c>
      <c r="F2055" s="171" t="s">
        <v>138</v>
      </c>
      <c r="G2055" s="171" t="s">
        <v>112</v>
      </c>
      <c r="H2055" s="176">
        <v>1</v>
      </c>
      <c r="I2055" s="177">
        <v>0</v>
      </c>
      <c r="J2055" s="175">
        <v>46099</v>
      </c>
      <c r="K2055" s="171" t="s">
        <v>125</v>
      </c>
      <c r="L2055" s="171" t="s">
        <v>125</v>
      </c>
      <c r="M2055" s="178">
        <v>0</v>
      </c>
      <c r="N2055" s="176"/>
      <c r="O2055" s="176"/>
      <c r="P2055" s="179">
        <v>-23.43</v>
      </c>
    </row>
    <row r="2056" spans="1:16" ht="19.5" hidden="1" customHeight="1">
      <c r="A2056" s="171" t="s">
        <v>3350</v>
      </c>
      <c r="B2056" s="175">
        <v>46102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2750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>
        <v>40</v>
      </c>
      <c r="P2056" s="179">
        <v>-140.75</v>
      </c>
    </row>
    <row r="2057" spans="1:16" ht="19.5" hidden="1" customHeight="1">
      <c r="A2057" s="171" t="s">
        <v>3350</v>
      </c>
      <c r="B2057" s="175">
        <v>46102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2750</v>
      </c>
      <c r="J2057" s="175">
        <v>46094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687.66</v>
      </c>
    </row>
    <row r="2058" spans="1:16" ht="19.5" hidden="1" customHeight="1">
      <c r="A2058" s="171" t="s">
        <v>3350</v>
      </c>
      <c r="B2058" s="175">
        <v>46102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2750</v>
      </c>
      <c r="J2058" s="175">
        <v>46094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6.88</v>
      </c>
    </row>
    <row r="2059" spans="1:16" ht="19.5" hidden="1" customHeight="1">
      <c r="A2059" s="171" t="s">
        <v>3350</v>
      </c>
      <c r="B2059" s="175">
        <v>46102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2750</v>
      </c>
      <c r="J2059" s="175">
        <v>46094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2055.46</v>
      </c>
    </row>
    <row r="2060" spans="1:16" ht="19.5" hidden="1" customHeight="1">
      <c r="A2060" s="171" t="s">
        <v>3350</v>
      </c>
      <c r="B2060" s="175">
        <v>46102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2750</v>
      </c>
      <c r="J2060" s="175">
        <v>46094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-1182.5</v>
      </c>
    </row>
    <row r="2061" spans="1:16" ht="19.5" customHeight="1">
      <c r="A2061" s="171" t="s">
        <v>3350</v>
      </c>
      <c r="B2061" s="175">
        <v>46102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2750</v>
      </c>
      <c r="J2061" s="175">
        <v>46094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-25</v>
      </c>
    </row>
    <row r="2062" spans="1:16" ht="19.5" hidden="1" customHeight="1">
      <c r="A2062" s="171" t="s">
        <v>3351</v>
      </c>
      <c r="B2062" s="175">
        <v>46102</v>
      </c>
      <c r="C2062" s="171" t="s">
        <v>110</v>
      </c>
      <c r="D2062" s="171" t="s">
        <v>24</v>
      </c>
      <c r="E2062" s="171" t="s">
        <v>38</v>
      </c>
      <c r="F2062" s="171" t="s">
        <v>111</v>
      </c>
      <c r="G2062" s="171" t="s">
        <v>112</v>
      </c>
      <c r="H2062" s="176">
        <v>1</v>
      </c>
      <c r="I2062" s="177">
        <v>2750</v>
      </c>
      <c r="J2062" s="175">
        <v>46101</v>
      </c>
      <c r="K2062" s="171" t="s">
        <v>113</v>
      </c>
      <c r="L2062" s="171" t="s">
        <v>114</v>
      </c>
      <c r="M2062" s="178">
        <v>0.43</v>
      </c>
      <c r="N2062" s="176"/>
      <c r="O2062" s="176">
        <v>40</v>
      </c>
      <c r="P2062" s="179">
        <v>-140.75</v>
      </c>
    </row>
    <row r="2063" spans="1:16" ht="19.5" hidden="1" customHeight="1">
      <c r="A2063" s="171" t="s">
        <v>3351</v>
      </c>
      <c r="B2063" s="175">
        <v>46102</v>
      </c>
      <c r="C2063" s="171" t="s">
        <v>127</v>
      </c>
      <c r="D2063" s="171" t="s">
        <v>128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46101</v>
      </c>
      <c r="K2063" s="171" t="s">
        <v>113</v>
      </c>
      <c r="L2063" s="171" t="s">
        <v>114</v>
      </c>
      <c r="M2063" s="178">
        <v>0</v>
      </c>
      <c r="N2063" s="176"/>
      <c r="O2063" s="176"/>
      <c r="P2063" s="179">
        <v>116</v>
      </c>
    </row>
    <row r="2064" spans="1:16" ht="19.5" hidden="1" customHeight="1">
      <c r="A2064" s="171" t="s">
        <v>3351</v>
      </c>
      <c r="B2064" s="175">
        <v>46102</v>
      </c>
      <c r="C2064" s="171" t="s">
        <v>127</v>
      </c>
      <c r="D2064" s="171" t="s">
        <v>129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46101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1.1599999999999999</v>
      </c>
    </row>
    <row r="2065" spans="1:16" ht="19.5" hidden="1" customHeight="1">
      <c r="A2065" s="171" t="s">
        <v>3351</v>
      </c>
      <c r="B2065" s="175">
        <v>46102</v>
      </c>
      <c r="C2065" s="171" t="s">
        <v>127</v>
      </c>
      <c r="D2065" s="171" t="s">
        <v>130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46101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2632.84</v>
      </c>
    </row>
    <row r="2066" spans="1:16" ht="19.5" hidden="1" customHeight="1">
      <c r="A2066" s="171" t="s">
        <v>3351</v>
      </c>
      <c r="B2066" s="175">
        <v>46102</v>
      </c>
      <c r="C2066" s="171" t="s">
        <v>131</v>
      </c>
      <c r="D2066" s="171" t="s">
        <v>132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46101</v>
      </c>
      <c r="K2066" s="171" t="s">
        <v>113</v>
      </c>
      <c r="L2066" s="171" t="s">
        <v>114</v>
      </c>
      <c r="M2066" s="178">
        <v>0.43</v>
      </c>
      <c r="N2066" s="176"/>
      <c r="O2066" s="176"/>
      <c r="P2066" s="179">
        <v>-1182.5</v>
      </c>
    </row>
    <row r="2067" spans="1:16" ht="19.5" hidden="1" customHeight="1">
      <c r="A2067" s="171" t="s">
        <v>3352</v>
      </c>
      <c r="B2067" s="175">
        <v>46102</v>
      </c>
      <c r="C2067" s="171" t="s">
        <v>1315</v>
      </c>
      <c r="D2067" s="171" t="s">
        <v>508</v>
      </c>
      <c r="E2067" s="171" t="s">
        <v>39</v>
      </c>
      <c r="F2067" s="171" t="s">
        <v>141</v>
      </c>
      <c r="G2067" s="171" t="s">
        <v>112</v>
      </c>
      <c r="H2067" s="176">
        <v>1</v>
      </c>
      <c r="I2067" s="177">
        <v>0</v>
      </c>
      <c r="J2067" s="175">
        <v>46101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-5</v>
      </c>
    </row>
    <row r="2068" spans="1:16" ht="19.5" customHeight="1">
      <c r="A2068" s="171" t="s">
        <v>3352</v>
      </c>
      <c r="B2068" s="175">
        <v>46102</v>
      </c>
      <c r="C2068" s="171" t="s">
        <v>2119</v>
      </c>
      <c r="D2068" s="171" t="s">
        <v>510</v>
      </c>
      <c r="E2068" s="171" t="s">
        <v>39</v>
      </c>
      <c r="F2068" s="171" t="s">
        <v>141</v>
      </c>
      <c r="G2068" s="171" t="s">
        <v>112</v>
      </c>
      <c r="H2068" s="176">
        <v>1</v>
      </c>
      <c r="I2068" s="177">
        <v>0</v>
      </c>
      <c r="J2068" s="175">
        <v>46101</v>
      </c>
      <c r="K2068" s="171" t="s">
        <v>113</v>
      </c>
      <c r="L2068" s="171" t="s">
        <v>114</v>
      </c>
      <c r="M2068" s="178">
        <v>0</v>
      </c>
      <c r="N2068" s="176"/>
      <c r="O2068" s="176"/>
      <c r="P2068" s="179">
        <v>-10</v>
      </c>
    </row>
    <row r="2069" spans="1:16" ht="19.5" hidden="1" customHeight="1">
      <c r="A2069" s="171" t="s">
        <v>3253</v>
      </c>
      <c r="B2069" s="175">
        <v>46102</v>
      </c>
      <c r="C2069" s="171" t="s">
        <v>110</v>
      </c>
      <c r="D2069" s="171" t="s">
        <v>24</v>
      </c>
      <c r="E2069" s="171" t="s">
        <v>39</v>
      </c>
      <c r="F2069" s="171" t="s">
        <v>141</v>
      </c>
      <c r="G2069" s="171" t="s">
        <v>112</v>
      </c>
      <c r="H2069" s="176">
        <v>1</v>
      </c>
      <c r="I2069" s="177">
        <v>0</v>
      </c>
      <c r="J2069" s="175">
        <v>46097</v>
      </c>
      <c r="K2069" s="171" t="s">
        <v>113</v>
      </c>
      <c r="L2069" s="171" t="s">
        <v>114</v>
      </c>
      <c r="M2069" s="178">
        <v>0</v>
      </c>
      <c r="N2069" s="176"/>
      <c r="O2069" s="176">
        <v>39</v>
      </c>
      <c r="P2069" s="179">
        <v>-46.77</v>
      </c>
    </row>
    <row r="2070" spans="1:16" ht="19.5" customHeight="1">
      <c r="A2070" s="171" t="s">
        <v>3253</v>
      </c>
      <c r="B2070" s="175">
        <v>46102</v>
      </c>
      <c r="C2070" s="171" t="s">
        <v>2119</v>
      </c>
      <c r="D2070" s="171" t="s">
        <v>116</v>
      </c>
      <c r="E2070" s="171" t="s">
        <v>39</v>
      </c>
      <c r="F2070" s="171" t="s">
        <v>141</v>
      </c>
      <c r="G2070" s="171" t="s">
        <v>112</v>
      </c>
      <c r="H2070" s="176">
        <v>1</v>
      </c>
      <c r="I2070" s="177">
        <v>0</v>
      </c>
      <c r="J2070" s="175">
        <v>46097</v>
      </c>
      <c r="K2070" s="171" t="s">
        <v>113</v>
      </c>
      <c r="L2070" s="171" t="s">
        <v>114</v>
      </c>
      <c r="M2070" s="178">
        <v>0</v>
      </c>
      <c r="N2070" s="176"/>
      <c r="O2070" s="176"/>
      <c r="P2070" s="179">
        <v>-9.69</v>
      </c>
    </row>
    <row r="2071" spans="1:16" ht="19.5" customHeight="1">
      <c r="A2071" s="171" t="s">
        <v>3350</v>
      </c>
      <c r="B2071" s="175">
        <v>46102</v>
      </c>
      <c r="C2071" s="171" t="s">
        <v>2119</v>
      </c>
      <c r="D2071" s="171" t="s">
        <v>135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0</v>
      </c>
      <c r="J2071" s="175">
        <v>46094</v>
      </c>
      <c r="K2071" s="171" t="s">
        <v>125</v>
      </c>
      <c r="L2071" s="171" t="s">
        <v>125</v>
      </c>
      <c r="M2071" s="178">
        <v>0</v>
      </c>
      <c r="N2071" s="176"/>
      <c r="O2071" s="176"/>
      <c r="P2071" s="179">
        <v>-13.07</v>
      </c>
    </row>
    <row r="2072" spans="1:16" ht="19.5" hidden="1" customHeight="1">
      <c r="A2072" s="171" t="s">
        <v>3253</v>
      </c>
      <c r="B2072" s="175">
        <v>46102</v>
      </c>
      <c r="C2072" s="171" t="s">
        <v>110</v>
      </c>
      <c r="D2072" s="171" t="s">
        <v>117</v>
      </c>
      <c r="E2072" s="171" t="s">
        <v>39</v>
      </c>
      <c r="F2072" s="171" t="s">
        <v>141</v>
      </c>
      <c r="G2072" s="171" t="s">
        <v>112</v>
      </c>
      <c r="H2072" s="176">
        <v>1</v>
      </c>
      <c r="I2072" s="177">
        <v>0</v>
      </c>
      <c r="J2072" s="175">
        <v>46097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0</v>
      </c>
    </row>
    <row r="2073" spans="1:16" ht="19.5" hidden="1" customHeight="1">
      <c r="A2073" s="171" t="s">
        <v>3253</v>
      </c>
      <c r="B2073" s="175">
        <v>46102</v>
      </c>
      <c r="C2073" s="171" t="s">
        <v>110</v>
      </c>
      <c r="D2073" s="171" t="s">
        <v>118</v>
      </c>
      <c r="E2073" s="171" t="s">
        <v>39</v>
      </c>
      <c r="F2073" s="171" t="s">
        <v>141</v>
      </c>
      <c r="G2073" s="171" t="s">
        <v>112</v>
      </c>
      <c r="H2073" s="176">
        <v>1</v>
      </c>
      <c r="I2073" s="177">
        <v>0</v>
      </c>
      <c r="J2073" s="175">
        <v>46097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-46.77</v>
      </c>
    </row>
    <row r="2074" spans="1:16" ht="19.5" customHeight="1">
      <c r="A2074" s="171" t="s">
        <v>3253</v>
      </c>
      <c r="B2074" s="175">
        <v>46102</v>
      </c>
      <c r="C2074" s="171" t="s">
        <v>2119</v>
      </c>
      <c r="D2074" s="171" t="s">
        <v>119</v>
      </c>
      <c r="E2074" s="171" t="s">
        <v>39</v>
      </c>
      <c r="F2074" s="171" t="s">
        <v>141</v>
      </c>
      <c r="G2074" s="171" t="s">
        <v>112</v>
      </c>
      <c r="H2074" s="176">
        <v>1</v>
      </c>
      <c r="I2074" s="177">
        <v>0</v>
      </c>
      <c r="J2074" s="175">
        <v>46097</v>
      </c>
      <c r="K2074" s="171" t="s">
        <v>113</v>
      </c>
      <c r="L2074" s="171" t="s">
        <v>114</v>
      </c>
      <c r="M2074" s="178">
        <v>0</v>
      </c>
      <c r="N2074" s="176"/>
      <c r="O2074" s="176"/>
      <c r="P2074" s="179">
        <v>-15</v>
      </c>
    </row>
    <row r="2075" spans="1:16" ht="19.5" hidden="1" customHeight="1">
      <c r="A2075" s="171" t="s">
        <v>3353</v>
      </c>
      <c r="B2075" s="175">
        <v>46102</v>
      </c>
      <c r="C2075" s="171" t="s">
        <v>110</v>
      </c>
      <c r="D2075" s="171" t="s">
        <v>24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46098</v>
      </c>
      <c r="K2075" s="171" t="s">
        <v>113</v>
      </c>
      <c r="L2075" s="171" t="s">
        <v>114</v>
      </c>
      <c r="M2075" s="178">
        <v>0.43</v>
      </c>
      <c r="N2075" s="176"/>
      <c r="O2075" s="176">
        <v>40</v>
      </c>
      <c r="P2075" s="179">
        <v>-140.75</v>
      </c>
    </row>
    <row r="2076" spans="1:16" ht="19.5" hidden="1" customHeight="1">
      <c r="A2076" s="171" t="s">
        <v>3353</v>
      </c>
      <c r="B2076" s="175">
        <v>46102</v>
      </c>
      <c r="C2076" s="171" t="s">
        <v>127</v>
      </c>
      <c r="D2076" s="171" t="s">
        <v>128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2750</v>
      </c>
      <c r="J2076" s="175">
        <v>46098</v>
      </c>
      <c r="K2076" s="171" t="s">
        <v>113</v>
      </c>
      <c r="L2076" s="171" t="s">
        <v>114</v>
      </c>
      <c r="M2076" s="178">
        <v>0</v>
      </c>
      <c r="N2076" s="176"/>
      <c r="O2076" s="176"/>
      <c r="P2076" s="179">
        <v>1221.9000000000001</v>
      </c>
    </row>
    <row r="2077" spans="1:16" ht="19.5" hidden="1" customHeight="1">
      <c r="A2077" s="171" t="s">
        <v>3353</v>
      </c>
      <c r="B2077" s="175">
        <v>46102</v>
      </c>
      <c r="C2077" s="171" t="s">
        <v>127</v>
      </c>
      <c r="D2077" s="171" t="s">
        <v>129</v>
      </c>
      <c r="E2077" s="171" t="s">
        <v>38</v>
      </c>
      <c r="F2077" s="171" t="s">
        <v>111</v>
      </c>
      <c r="G2077" s="171" t="s">
        <v>112</v>
      </c>
      <c r="H2077" s="176">
        <v>1</v>
      </c>
      <c r="I2077" s="177">
        <v>2750</v>
      </c>
      <c r="J2077" s="175">
        <v>46098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12.22</v>
      </c>
    </row>
    <row r="2078" spans="1:16" ht="19.5" hidden="1" customHeight="1">
      <c r="A2078" s="171" t="s">
        <v>3353</v>
      </c>
      <c r="B2078" s="175">
        <v>46102</v>
      </c>
      <c r="C2078" s="171" t="s">
        <v>127</v>
      </c>
      <c r="D2078" s="171" t="s">
        <v>130</v>
      </c>
      <c r="E2078" s="171" t="s">
        <v>38</v>
      </c>
      <c r="F2078" s="171" t="s">
        <v>111</v>
      </c>
      <c r="G2078" s="171" t="s">
        <v>112</v>
      </c>
      <c r="H2078" s="176">
        <v>1</v>
      </c>
      <c r="I2078" s="177">
        <v>2750</v>
      </c>
      <c r="J2078" s="175">
        <v>46098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1515.88</v>
      </c>
    </row>
    <row r="2079" spans="1:16" ht="19.5" hidden="1" customHeight="1">
      <c r="A2079" s="171" t="s">
        <v>3353</v>
      </c>
      <c r="B2079" s="175">
        <v>46102</v>
      </c>
      <c r="C2079" s="171" t="s">
        <v>131</v>
      </c>
      <c r="D2079" s="171" t="s">
        <v>132</v>
      </c>
      <c r="E2079" s="171" t="s">
        <v>38</v>
      </c>
      <c r="F2079" s="171" t="s">
        <v>111</v>
      </c>
      <c r="G2079" s="171" t="s">
        <v>112</v>
      </c>
      <c r="H2079" s="176">
        <v>1</v>
      </c>
      <c r="I2079" s="177">
        <v>2750</v>
      </c>
      <c r="J2079" s="175">
        <v>46098</v>
      </c>
      <c r="K2079" s="171" t="s">
        <v>113</v>
      </c>
      <c r="L2079" s="171" t="s">
        <v>114</v>
      </c>
      <c r="M2079" s="178">
        <v>0.43</v>
      </c>
      <c r="N2079" s="176"/>
      <c r="O2079" s="176"/>
      <c r="P2079" s="179">
        <v>-1182.5</v>
      </c>
    </row>
    <row r="2080" spans="1:16" ht="19.5" customHeight="1">
      <c r="A2080" s="171" t="s">
        <v>3353</v>
      </c>
      <c r="B2080" s="175">
        <v>46102</v>
      </c>
      <c r="C2080" s="171" t="s">
        <v>2119</v>
      </c>
      <c r="D2080" s="171" t="s">
        <v>116</v>
      </c>
      <c r="E2080" s="171" t="s">
        <v>38</v>
      </c>
      <c r="F2080" s="171" t="s">
        <v>111</v>
      </c>
      <c r="G2080" s="171" t="s">
        <v>112</v>
      </c>
      <c r="H2080" s="176">
        <v>1</v>
      </c>
      <c r="I2080" s="177">
        <v>2750</v>
      </c>
      <c r="J2080" s="175">
        <v>46098</v>
      </c>
      <c r="K2080" s="171" t="s">
        <v>113</v>
      </c>
      <c r="L2080" s="171" t="s">
        <v>114</v>
      </c>
      <c r="M2080" s="178">
        <v>0.43</v>
      </c>
      <c r="N2080" s="176"/>
      <c r="O2080" s="176"/>
      <c r="P2080" s="179">
        <v>-9.06</v>
      </c>
    </row>
    <row r="2081" spans="1:16" ht="19.5" customHeight="1">
      <c r="A2081" s="171" t="s">
        <v>3353</v>
      </c>
      <c r="B2081" s="175">
        <v>46102</v>
      </c>
      <c r="C2081" s="171" t="s">
        <v>2119</v>
      </c>
      <c r="D2081" s="171" t="s">
        <v>135</v>
      </c>
      <c r="E2081" s="171" t="s">
        <v>38</v>
      </c>
      <c r="F2081" s="171" t="s">
        <v>111</v>
      </c>
      <c r="G2081" s="171" t="s">
        <v>112</v>
      </c>
      <c r="H2081" s="176">
        <v>1</v>
      </c>
      <c r="I2081" s="177">
        <v>0</v>
      </c>
      <c r="J2081" s="175">
        <v>46098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-23.22</v>
      </c>
    </row>
    <row r="2082" spans="1:16" ht="19.5" hidden="1" customHeight="1">
      <c r="A2082" s="171" t="s">
        <v>3354</v>
      </c>
      <c r="B2082" s="175">
        <v>46102</v>
      </c>
      <c r="C2082" s="171" t="s">
        <v>110</v>
      </c>
      <c r="D2082" s="171" t="s">
        <v>24</v>
      </c>
      <c r="E2082" s="171" t="s">
        <v>41</v>
      </c>
      <c r="F2082" s="171" t="s">
        <v>138</v>
      </c>
      <c r="G2082" s="171" t="s">
        <v>112</v>
      </c>
      <c r="H2082" s="176">
        <v>1</v>
      </c>
      <c r="I2082" s="177">
        <v>0</v>
      </c>
      <c r="J2082" s="175">
        <v>46097</v>
      </c>
      <c r="K2082" s="171" t="s">
        <v>113</v>
      </c>
      <c r="L2082" s="171" t="s">
        <v>114</v>
      </c>
      <c r="M2082" s="178">
        <v>0</v>
      </c>
      <c r="N2082" s="176"/>
      <c r="O2082" s="176">
        <v>39</v>
      </c>
      <c r="P2082" s="179">
        <v>-46.77</v>
      </c>
    </row>
    <row r="2083" spans="1:16" ht="19.5" customHeight="1">
      <c r="A2083" s="171" t="s">
        <v>3354</v>
      </c>
      <c r="B2083" s="175">
        <v>46102</v>
      </c>
      <c r="C2083" s="171" t="s">
        <v>2119</v>
      </c>
      <c r="D2083" s="171" t="s">
        <v>116</v>
      </c>
      <c r="E2083" s="171" t="s">
        <v>41</v>
      </c>
      <c r="F2083" s="171" t="s">
        <v>138</v>
      </c>
      <c r="G2083" s="171" t="s">
        <v>112</v>
      </c>
      <c r="H2083" s="176">
        <v>1</v>
      </c>
      <c r="I2083" s="177">
        <v>0</v>
      </c>
      <c r="J2083" s="175">
        <v>46097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-8.19</v>
      </c>
    </row>
    <row r="2084" spans="1:16" ht="19.5" hidden="1" customHeight="1">
      <c r="A2084" s="171" t="s">
        <v>3354</v>
      </c>
      <c r="B2084" s="175">
        <v>46102</v>
      </c>
      <c r="C2084" s="171" t="s">
        <v>110</v>
      </c>
      <c r="D2084" s="171" t="s">
        <v>117</v>
      </c>
      <c r="E2084" s="171" t="s">
        <v>41</v>
      </c>
      <c r="F2084" s="171" t="s">
        <v>138</v>
      </c>
      <c r="G2084" s="171" t="s">
        <v>112</v>
      </c>
      <c r="H2084" s="176">
        <v>1</v>
      </c>
      <c r="I2084" s="177">
        <v>0</v>
      </c>
      <c r="J2084" s="175">
        <v>46097</v>
      </c>
      <c r="K2084" s="171" t="s">
        <v>113</v>
      </c>
      <c r="L2084" s="171" t="s">
        <v>114</v>
      </c>
      <c r="M2084" s="178">
        <v>0</v>
      </c>
      <c r="N2084" s="176"/>
      <c r="O2084" s="176"/>
      <c r="P2084" s="179">
        <v>0</v>
      </c>
    </row>
    <row r="2085" spans="1:16" ht="19.5" hidden="1" customHeight="1">
      <c r="A2085" s="171" t="s">
        <v>3354</v>
      </c>
      <c r="B2085" s="175">
        <v>46102</v>
      </c>
      <c r="C2085" s="171" t="s">
        <v>110</v>
      </c>
      <c r="D2085" s="171" t="s">
        <v>118</v>
      </c>
      <c r="E2085" s="171" t="s">
        <v>41</v>
      </c>
      <c r="F2085" s="171" t="s">
        <v>138</v>
      </c>
      <c r="G2085" s="171" t="s">
        <v>112</v>
      </c>
      <c r="H2085" s="176">
        <v>1</v>
      </c>
      <c r="I2085" s="177">
        <v>0</v>
      </c>
      <c r="J2085" s="175">
        <v>46097</v>
      </c>
      <c r="K2085" s="171" t="s">
        <v>113</v>
      </c>
      <c r="L2085" s="171" t="s">
        <v>114</v>
      </c>
      <c r="M2085" s="178">
        <v>0</v>
      </c>
      <c r="N2085" s="176"/>
      <c r="O2085" s="176"/>
      <c r="P2085" s="179">
        <v>-46.77</v>
      </c>
    </row>
    <row r="2086" spans="1:16" ht="19.5" customHeight="1">
      <c r="A2086" s="171" t="s">
        <v>3354</v>
      </c>
      <c r="B2086" s="175">
        <v>46102</v>
      </c>
      <c r="C2086" s="171" t="s">
        <v>2119</v>
      </c>
      <c r="D2086" s="171" t="s">
        <v>119</v>
      </c>
      <c r="E2086" s="171" t="s">
        <v>41</v>
      </c>
      <c r="F2086" s="171" t="s">
        <v>138</v>
      </c>
      <c r="G2086" s="171" t="s">
        <v>112</v>
      </c>
      <c r="H2086" s="176">
        <v>1</v>
      </c>
      <c r="I2086" s="177">
        <v>0</v>
      </c>
      <c r="J2086" s="175">
        <v>46097</v>
      </c>
      <c r="K2086" s="171" t="s">
        <v>113</v>
      </c>
      <c r="L2086" s="171" t="s">
        <v>114</v>
      </c>
      <c r="M2086" s="178">
        <v>0</v>
      </c>
      <c r="N2086" s="176"/>
      <c r="O2086" s="176"/>
      <c r="P2086" s="179">
        <v>-15</v>
      </c>
    </row>
    <row r="2087" spans="1:16" ht="19.5" customHeight="1">
      <c r="A2087" s="171" t="s">
        <v>3355</v>
      </c>
      <c r="B2087" s="175">
        <v>46102</v>
      </c>
      <c r="C2087" s="171" t="s">
        <v>2119</v>
      </c>
      <c r="D2087" s="171" t="s">
        <v>135</v>
      </c>
      <c r="E2087" s="171" t="s">
        <v>38</v>
      </c>
      <c r="F2087" s="171" t="s">
        <v>111</v>
      </c>
      <c r="G2087" s="171" t="s">
        <v>112</v>
      </c>
      <c r="H2087" s="176">
        <v>1</v>
      </c>
      <c r="I2087" s="177">
        <v>0</v>
      </c>
      <c r="J2087" s="175">
        <v>46102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-17.88</v>
      </c>
    </row>
    <row r="2088" spans="1:16" ht="19.5" hidden="1" customHeight="1">
      <c r="A2088" s="171" t="s">
        <v>3356</v>
      </c>
      <c r="B2088" s="175">
        <v>46102</v>
      </c>
      <c r="C2088" s="171" t="s">
        <v>110</v>
      </c>
      <c r="D2088" s="171" t="s">
        <v>24</v>
      </c>
      <c r="E2088" s="171" t="s">
        <v>38</v>
      </c>
      <c r="F2088" s="171" t="s">
        <v>111</v>
      </c>
      <c r="G2088" s="171" t="s">
        <v>112</v>
      </c>
      <c r="H2088" s="176">
        <v>1</v>
      </c>
      <c r="I2088" s="177">
        <v>2750</v>
      </c>
      <c r="J2088" s="175">
        <v>46101</v>
      </c>
      <c r="K2088" s="171" t="s">
        <v>113</v>
      </c>
      <c r="L2088" s="171" t="s">
        <v>114</v>
      </c>
      <c r="M2088" s="178">
        <v>0.43</v>
      </c>
      <c r="N2088" s="176"/>
      <c r="O2088" s="176">
        <v>40</v>
      </c>
      <c r="P2088" s="179">
        <v>-140.75</v>
      </c>
    </row>
    <row r="2089" spans="1:16" ht="19.5" hidden="1" customHeight="1">
      <c r="A2089" s="171" t="s">
        <v>3356</v>
      </c>
      <c r="B2089" s="175">
        <v>46102</v>
      </c>
      <c r="C2089" s="171" t="s">
        <v>127</v>
      </c>
      <c r="D2089" s="171" t="s">
        <v>128</v>
      </c>
      <c r="E2089" s="171" t="s">
        <v>38</v>
      </c>
      <c r="F2089" s="171" t="s">
        <v>111</v>
      </c>
      <c r="G2089" s="171" t="s">
        <v>112</v>
      </c>
      <c r="H2089" s="176">
        <v>1</v>
      </c>
      <c r="I2089" s="177">
        <v>2750</v>
      </c>
      <c r="J2089" s="175">
        <v>46101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1487.82</v>
      </c>
    </row>
    <row r="2090" spans="1:16" ht="19.5" hidden="1" customHeight="1">
      <c r="A2090" s="171" t="s">
        <v>3356</v>
      </c>
      <c r="B2090" s="175">
        <v>46102</v>
      </c>
      <c r="C2090" s="171" t="s">
        <v>127</v>
      </c>
      <c r="D2090" s="171" t="s">
        <v>129</v>
      </c>
      <c r="E2090" s="171" t="s">
        <v>38</v>
      </c>
      <c r="F2090" s="171" t="s">
        <v>111</v>
      </c>
      <c r="G2090" s="171" t="s">
        <v>112</v>
      </c>
      <c r="H2090" s="176">
        <v>1</v>
      </c>
      <c r="I2090" s="177">
        <v>2750</v>
      </c>
      <c r="J2090" s="175">
        <v>46101</v>
      </c>
      <c r="K2090" s="171" t="s">
        <v>113</v>
      </c>
      <c r="L2090" s="171" t="s">
        <v>114</v>
      </c>
      <c r="M2090" s="178">
        <v>0</v>
      </c>
      <c r="N2090" s="176"/>
      <c r="O2090" s="176"/>
      <c r="P2090" s="179">
        <v>0</v>
      </c>
    </row>
    <row r="2091" spans="1:16" ht="19.5" hidden="1" customHeight="1">
      <c r="A2091" s="171" t="s">
        <v>3356</v>
      </c>
      <c r="B2091" s="175">
        <v>46102</v>
      </c>
      <c r="C2091" s="171" t="s">
        <v>127</v>
      </c>
      <c r="D2091" s="171" t="s">
        <v>130</v>
      </c>
      <c r="E2091" s="171" t="s">
        <v>38</v>
      </c>
      <c r="F2091" s="171" t="s">
        <v>111</v>
      </c>
      <c r="G2091" s="171" t="s">
        <v>112</v>
      </c>
      <c r="H2091" s="176">
        <v>1</v>
      </c>
      <c r="I2091" s="177">
        <v>2750</v>
      </c>
      <c r="J2091" s="175">
        <v>46101</v>
      </c>
      <c r="K2091" s="171" t="s">
        <v>113</v>
      </c>
      <c r="L2091" s="171" t="s">
        <v>114</v>
      </c>
      <c r="M2091" s="178">
        <v>0</v>
      </c>
      <c r="N2091" s="176"/>
      <c r="O2091" s="176"/>
      <c r="P2091" s="179">
        <v>1262.18</v>
      </c>
    </row>
    <row r="2092" spans="1:16" ht="19.5" hidden="1" customHeight="1">
      <c r="A2092" s="171" t="s">
        <v>3356</v>
      </c>
      <c r="B2092" s="175">
        <v>46102</v>
      </c>
      <c r="C2092" s="171" t="s">
        <v>131</v>
      </c>
      <c r="D2092" s="171" t="s">
        <v>132</v>
      </c>
      <c r="E2092" s="171" t="s">
        <v>38</v>
      </c>
      <c r="F2092" s="171" t="s">
        <v>111</v>
      </c>
      <c r="G2092" s="171" t="s">
        <v>112</v>
      </c>
      <c r="H2092" s="176">
        <v>1</v>
      </c>
      <c r="I2092" s="177">
        <v>2750</v>
      </c>
      <c r="J2092" s="175">
        <v>46101</v>
      </c>
      <c r="K2092" s="171" t="s">
        <v>113</v>
      </c>
      <c r="L2092" s="171" t="s">
        <v>114</v>
      </c>
      <c r="M2092" s="178">
        <v>0.43</v>
      </c>
      <c r="N2092" s="176"/>
      <c r="O2092" s="176"/>
      <c r="P2092" s="179">
        <v>-1182.5</v>
      </c>
    </row>
    <row r="2093" spans="1:16" ht="19.5" hidden="1" customHeight="1">
      <c r="A2093" s="171" t="s">
        <v>3357</v>
      </c>
      <c r="B2093" s="175">
        <v>46102</v>
      </c>
      <c r="C2093" s="171" t="s">
        <v>110</v>
      </c>
      <c r="D2093" s="171" t="s">
        <v>24</v>
      </c>
      <c r="E2093" s="171" t="s">
        <v>42</v>
      </c>
      <c r="F2093" s="171" t="s">
        <v>248</v>
      </c>
      <c r="G2093" s="171" t="s">
        <v>112</v>
      </c>
      <c r="H2093" s="176">
        <v>1</v>
      </c>
      <c r="I2093" s="177">
        <v>2650</v>
      </c>
      <c r="J2093" s="175">
        <v>46100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-138.19999999999999</v>
      </c>
    </row>
    <row r="2094" spans="1:16" ht="19.5" hidden="1" customHeight="1">
      <c r="A2094" s="171" t="s">
        <v>3357</v>
      </c>
      <c r="B2094" s="175">
        <v>46102</v>
      </c>
      <c r="C2094" s="171" t="s">
        <v>127</v>
      </c>
      <c r="D2094" s="171" t="s">
        <v>128</v>
      </c>
      <c r="E2094" s="171" t="s">
        <v>42</v>
      </c>
      <c r="F2094" s="171" t="s">
        <v>248</v>
      </c>
      <c r="G2094" s="171" t="s">
        <v>112</v>
      </c>
      <c r="H2094" s="176">
        <v>1</v>
      </c>
      <c r="I2094" s="177">
        <v>2650</v>
      </c>
      <c r="J2094" s="175">
        <v>46100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1360.61</v>
      </c>
    </row>
    <row r="2095" spans="1:16" ht="19.5" hidden="1" customHeight="1">
      <c r="A2095" s="171" t="s">
        <v>3357</v>
      </c>
      <c r="B2095" s="175">
        <v>46102</v>
      </c>
      <c r="C2095" s="171" t="s">
        <v>127</v>
      </c>
      <c r="D2095" s="171" t="s">
        <v>129</v>
      </c>
      <c r="E2095" s="171" t="s">
        <v>42</v>
      </c>
      <c r="F2095" s="171" t="s">
        <v>248</v>
      </c>
      <c r="G2095" s="171" t="s">
        <v>112</v>
      </c>
      <c r="H2095" s="176">
        <v>1</v>
      </c>
      <c r="I2095" s="177">
        <v>2650</v>
      </c>
      <c r="J2095" s="175">
        <v>46100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13.61</v>
      </c>
    </row>
    <row r="2096" spans="1:16" ht="19.5" hidden="1" customHeight="1">
      <c r="A2096" s="171" t="s">
        <v>3357</v>
      </c>
      <c r="B2096" s="175">
        <v>46102</v>
      </c>
      <c r="C2096" s="171" t="s">
        <v>127</v>
      </c>
      <c r="D2096" s="171" t="s">
        <v>130</v>
      </c>
      <c r="E2096" s="171" t="s">
        <v>42</v>
      </c>
      <c r="F2096" s="171" t="s">
        <v>248</v>
      </c>
      <c r="G2096" s="171" t="s">
        <v>112</v>
      </c>
      <c r="H2096" s="176">
        <v>1</v>
      </c>
      <c r="I2096" s="177">
        <v>2650</v>
      </c>
      <c r="J2096" s="175">
        <v>46100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1275.78</v>
      </c>
    </row>
    <row r="2097" spans="1:16" ht="19.5" hidden="1" customHeight="1">
      <c r="A2097" s="171" t="s">
        <v>3357</v>
      </c>
      <c r="B2097" s="175">
        <v>46102</v>
      </c>
      <c r="C2097" s="171" t="s">
        <v>131</v>
      </c>
      <c r="D2097" s="171" t="s">
        <v>132</v>
      </c>
      <c r="E2097" s="171" t="s">
        <v>42</v>
      </c>
      <c r="F2097" s="171" t="s">
        <v>248</v>
      </c>
      <c r="G2097" s="171" t="s">
        <v>112</v>
      </c>
      <c r="H2097" s="176">
        <v>1</v>
      </c>
      <c r="I2097" s="177">
        <v>2650</v>
      </c>
      <c r="J2097" s="175">
        <v>46100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-1139.5</v>
      </c>
    </row>
    <row r="2098" spans="1:16" ht="19.5" customHeight="1">
      <c r="A2098" s="171" t="s">
        <v>3357</v>
      </c>
      <c r="B2098" s="175">
        <v>46102</v>
      </c>
      <c r="C2098" s="171" t="s">
        <v>2119</v>
      </c>
      <c r="D2098" s="171" t="s">
        <v>116</v>
      </c>
      <c r="E2098" s="171" t="s">
        <v>42</v>
      </c>
      <c r="F2098" s="171" t="s">
        <v>248</v>
      </c>
      <c r="G2098" s="171" t="s">
        <v>112</v>
      </c>
      <c r="H2098" s="176">
        <v>1</v>
      </c>
      <c r="I2098" s="177">
        <v>2650</v>
      </c>
      <c r="J2098" s="175">
        <v>46100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-7.12</v>
      </c>
    </row>
    <row r="2099" spans="1:16" ht="19.5" hidden="1" customHeight="1">
      <c r="A2099" s="171" t="s">
        <v>3358</v>
      </c>
      <c r="B2099" s="175">
        <v>46102</v>
      </c>
      <c r="C2099" s="171" t="s">
        <v>110</v>
      </c>
      <c r="D2099" s="171" t="s">
        <v>24</v>
      </c>
      <c r="E2099" s="171" t="s">
        <v>77</v>
      </c>
      <c r="F2099" s="171" t="s">
        <v>194</v>
      </c>
      <c r="G2099" s="171" t="s">
        <v>177</v>
      </c>
      <c r="H2099" s="176">
        <v>1</v>
      </c>
      <c r="I2099" s="177">
        <v>6500</v>
      </c>
      <c r="J2099" s="175">
        <v>46090</v>
      </c>
      <c r="K2099" s="171" t="s">
        <v>113</v>
      </c>
      <c r="L2099" s="171" t="s">
        <v>114</v>
      </c>
      <c r="M2099" s="178">
        <v>0.43</v>
      </c>
      <c r="N2099" s="176"/>
      <c r="O2099" s="176">
        <v>43</v>
      </c>
      <c r="P2099" s="179">
        <v>-286.10000000000002</v>
      </c>
    </row>
    <row r="2100" spans="1:16" ht="19.5" hidden="1" customHeight="1">
      <c r="A2100" s="171" t="s">
        <v>3358</v>
      </c>
      <c r="B2100" s="175">
        <v>46102</v>
      </c>
      <c r="C2100" s="171" t="s">
        <v>127</v>
      </c>
      <c r="D2100" s="171" t="s">
        <v>128</v>
      </c>
      <c r="E2100" s="171" t="s">
        <v>77</v>
      </c>
      <c r="F2100" s="171" t="s">
        <v>194</v>
      </c>
      <c r="G2100" s="171" t="s">
        <v>177</v>
      </c>
      <c r="H2100" s="176">
        <v>1</v>
      </c>
      <c r="I2100" s="177">
        <v>6500</v>
      </c>
      <c r="J2100" s="175">
        <v>46090</v>
      </c>
      <c r="K2100" s="171" t="s">
        <v>113</v>
      </c>
      <c r="L2100" s="171" t="s">
        <v>114</v>
      </c>
      <c r="M2100" s="178">
        <v>0</v>
      </c>
      <c r="N2100" s="176"/>
      <c r="O2100" s="176"/>
      <c r="P2100" s="179">
        <v>1417.14</v>
      </c>
    </row>
    <row r="2101" spans="1:16" ht="19.5" hidden="1" customHeight="1">
      <c r="A2101" s="171" t="s">
        <v>3358</v>
      </c>
      <c r="B2101" s="175">
        <v>46102</v>
      </c>
      <c r="C2101" s="171" t="s">
        <v>127</v>
      </c>
      <c r="D2101" s="171" t="s">
        <v>129</v>
      </c>
      <c r="E2101" s="171" t="s">
        <v>77</v>
      </c>
      <c r="F2101" s="171" t="s">
        <v>194</v>
      </c>
      <c r="G2101" s="171" t="s">
        <v>177</v>
      </c>
      <c r="H2101" s="176">
        <v>1</v>
      </c>
      <c r="I2101" s="177">
        <v>6500</v>
      </c>
      <c r="J2101" s="175">
        <v>46090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14.17</v>
      </c>
    </row>
    <row r="2102" spans="1:16" ht="19.5" hidden="1" customHeight="1">
      <c r="A2102" s="171" t="s">
        <v>3358</v>
      </c>
      <c r="B2102" s="175">
        <v>46102</v>
      </c>
      <c r="C2102" s="171" t="s">
        <v>127</v>
      </c>
      <c r="D2102" s="171" t="s">
        <v>130</v>
      </c>
      <c r="E2102" s="171" t="s">
        <v>77</v>
      </c>
      <c r="F2102" s="171" t="s">
        <v>194</v>
      </c>
      <c r="G2102" s="171" t="s">
        <v>177</v>
      </c>
      <c r="H2102" s="176">
        <v>1</v>
      </c>
      <c r="I2102" s="177">
        <v>6500</v>
      </c>
      <c r="J2102" s="175">
        <v>46090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5068.6899999999996</v>
      </c>
    </row>
    <row r="2103" spans="1:16" ht="19.5" hidden="1" customHeight="1">
      <c r="A2103" s="171" t="s">
        <v>3358</v>
      </c>
      <c r="B2103" s="175">
        <v>46102</v>
      </c>
      <c r="C2103" s="171" t="s">
        <v>131</v>
      </c>
      <c r="D2103" s="171" t="s">
        <v>132</v>
      </c>
      <c r="E2103" s="171" t="s">
        <v>77</v>
      </c>
      <c r="F2103" s="171" t="s">
        <v>194</v>
      </c>
      <c r="G2103" s="171" t="s">
        <v>177</v>
      </c>
      <c r="H2103" s="176">
        <v>1</v>
      </c>
      <c r="I2103" s="177">
        <v>6500</v>
      </c>
      <c r="J2103" s="175">
        <v>46090</v>
      </c>
      <c r="K2103" s="171" t="s">
        <v>113</v>
      </c>
      <c r="L2103" s="171" t="s">
        <v>114</v>
      </c>
      <c r="M2103" s="178">
        <v>0.43</v>
      </c>
      <c r="N2103" s="176"/>
      <c r="O2103" s="176"/>
      <c r="P2103" s="179">
        <v>-2795</v>
      </c>
    </row>
    <row r="2104" spans="1:16" ht="19.5" hidden="1" customHeight="1">
      <c r="A2104" s="171" t="s">
        <v>3358</v>
      </c>
      <c r="B2104" s="175">
        <v>46102</v>
      </c>
      <c r="C2104" s="171" t="s">
        <v>2119</v>
      </c>
      <c r="D2104" s="171" t="s">
        <v>116</v>
      </c>
      <c r="E2104" s="171" t="s">
        <v>77</v>
      </c>
      <c r="F2104" s="171" t="s">
        <v>194</v>
      </c>
      <c r="G2104" s="171" t="s">
        <v>177</v>
      </c>
      <c r="H2104" s="176">
        <v>1</v>
      </c>
      <c r="I2104" s="177">
        <v>6500</v>
      </c>
      <c r="J2104" s="175">
        <v>46090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-7.18</v>
      </c>
    </row>
    <row r="2105" spans="1:16" ht="19.5" customHeight="1">
      <c r="A2105" s="171" t="s">
        <v>3357</v>
      </c>
      <c r="B2105" s="175">
        <v>46102</v>
      </c>
      <c r="C2105" s="171" t="s">
        <v>2119</v>
      </c>
      <c r="D2105" s="171" t="s">
        <v>135</v>
      </c>
      <c r="E2105" s="171" t="s">
        <v>42</v>
      </c>
      <c r="F2105" s="171" t="s">
        <v>248</v>
      </c>
      <c r="G2105" s="171" t="s">
        <v>112</v>
      </c>
      <c r="H2105" s="176">
        <v>1</v>
      </c>
      <c r="I2105" s="177">
        <v>0</v>
      </c>
      <c r="J2105" s="175">
        <v>46100</v>
      </c>
      <c r="K2105" s="171" t="s">
        <v>125</v>
      </c>
      <c r="L2105" s="171" t="s">
        <v>125</v>
      </c>
      <c r="M2105" s="178">
        <v>0</v>
      </c>
      <c r="N2105" s="176"/>
      <c r="O2105" s="176"/>
      <c r="P2105" s="179">
        <v>-25.85</v>
      </c>
    </row>
    <row r="2106" spans="1:16" ht="19.5" hidden="1" customHeight="1">
      <c r="A2106" s="171" t="s">
        <v>3358</v>
      </c>
      <c r="B2106" s="175">
        <v>46102</v>
      </c>
      <c r="C2106" s="171" t="s">
        <v>110</v>
      </c>
      <c r="D2106" s="171" t="s">
        <v>1369</v>
      </c>
      <c r="E2106" s="171" t="s">
        <v>77</v>
      </c>
      <c r="F2106" s="171" t="s">
        <v>194</v>
      </c>
      <c r="G2106" s="171" t="s">
        <v>177</v>
      </c>
      <c r="H2106" s="176">
        <v>1</v>
      </c>
      <c r="I2106" s="177">
        <v>-6500</v>
      </c>
      <c r="J2106" s="175">
        <v>46090</v>
      </c>
      <c r="K2106" s="171" t="s">
        <v>113</v>
      </c>
      <c r="L2106" s="171" t="s">
        <v>114</v>
      </c>
      <c r="M2106" s="178">
        <v>0.43</v>
      </c>
      <c r="N2106" s="176"/>
      <c r="O2106" s="176"/>
      <c r="P2106" s="179">
        <v>286.10000000000002</v>
      </c>
    </row>
    <row r="2107" spans="1:16" ht="19.5" hidden="1" customHeight="1">
      <c r="A2107" s="171" t="s">
        <v>3358</v>
      </c>
      <c r="B2107" s="175">
        <v>46102</v>
      </c>
      <c r="C2107" s="171" t="s">
        <v>127</v>
      </c>
      <c r="D2107" s="171" t="s">
        <v>128</v>
      </c>
      <c r="E2107" s="171" t="s">
        <v>77</v>
      </c>
      <c r="F2107" s="171" t="s">
        <v>194</v>
      </c>
      <c r="G2107" s="171" t="s">
        <v>177</v>
      </c>
      <c r="H2107" s="176">
        <v>1</v>
      </c>
      <c r="I2107" s="177">
        <v>-6500</v>
      </c>
      <c r="J2107" s="175">
        <v>46090</v>
      </c>
      <c r="K2107" s="171" t="s">
        <v>113</v>
      </c>
      <c r="L2107" s="171" t="s">
        <v>114</v>
      </c>
      <c r="M2107" s="178">
        <v>0</v>
      </c>
      <c r="N2107" s="176"/>
      <c r="O2107" s="176"/>
      <c r="P2107" s="179">
        <v>-1417.14</v>
      </c>
    </row>
    <row r="2108" spans="1:16" ht="19.5" hidden="1" customHeight="1">
      <c r="A2108" s="171" t="s">
        <v>3358</v>
      </c>
      <c r="B2108" s="175">
        <v>46102</v>
      </c>
      <c r="C2108" s="171" t="s">
        <v>127</v>
      </c>
      <c r="D2108" s="171" t="s">
        <v>129</v>
      </c>
      <c r="E2108" s="171" t="s">
        <v>77</v>
      </c>
      <c r="F2108" s="171" t="s">
        <v>194</v>
      </c>
      <c r="G2108" s="171" t="s">
        <v>177</v>
      </c>
      <c r="H2108" s="176">
        <v>1</v>
      </c>
      <c r="I2108" s="177">
        <v>-6500</v>
      </c>
      <c r="J2108" s="175">
        <v>46090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-14.17</v>
      </c>
    </row>
    <row r="2109" spans="1:16" ht="19.5" hidden="1" customHeight="1">
      <c r="A2109" s="171" t="s">
        <v>3358</v>
      </c>
      <c r="B2109" s="175">
        <v>46102</v>
      </c>
      <c r="C2109" s="171" t="s">
        <v>127</v>
      </c>
      <c r="D2109" s="171" t="s">
        <v>130</v>
      </c>
      <c r="E2109" s="171" t="s">
        <v>77</v>
      </c>
      <c r="F2109" s="171" t="s">
        <v>194</v>
      </c>
      <c r="G2109" s="171" t="s">
        <v>177</v>
      </c>
      <c r="H2109" s="176">
        <v>1</v>
      </c>
      <c r="I2109" s="177">
        <v>-6500</v>
      </c>
      <c r="J2109" s="175">
        <v>46090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-5068.6899999999996</v>
      </c>
    </row>
    <row r="2110" spans="1:16" ht="19.5" hidden="1" customHeight="1">
      <c r="A2110" s="171" t="s">
        <v>3358</v>
      </c>
      <c r="B2110" s="175">
        <v>46102</v>
      </c>
      <c r="C2110" s="171" t="s">
        <v>131</v>
      </c>
      <c r="D2110" s="171" t="s">
        <v>132</v>
      </c>
      <c r="E2110" s="171" t="s">
        <v>77</v>
      </c>
      <c r="F2110" s="171" t="s">
        <v>194</v>
      </c>
      <c r="G2110" s="171" t="s">
        <v>177</v>
      </c>
      <c r="H2110" s="176">
        <v>1</v>
      </c>
      <c r="I2110" s="177">
        <v>-6500</v>
      </c>
      <c r="J2110" s="175">
        <v>46090</v>
      </c>
      <c r="K2110" s="171" t="s">
        <v>113</v>
      </c>
      <c r="L2110" s="171" t="s">
        <v>114</v>
      </c>
      <c r="M2110" s="178">
        <v>0.43</v>
      </c>
      <c r="N2110" s="176"/>
      <c r="O2110" s="176"/>
      <c r="P2110" s="179">
        <v>2795</v>
      </c>
    </row>
    <row r="2111" spans="1:16" ht="19.5" hidden="1" customHeight="1">
      <c r="A2111" s="171" t="s">
        <v>3358</v>
      </c>
      <c r="B2111" s="175">
        <v>46102</v>
      </c>
      <c r="C2111" s="171" t="s">
        <v>2119</v>
      </c>
      <c r="D2111" s="171" t="s">
        <v>1370</v>
      </c>
      <c r="E2111" s="171" t="s">
        <v>77</v>
      </c>
      <c r="F2111" s="171" t="s">
        <v>194</v>
      </c>
      <c r="G2111" s="171" t="s">
        <v>177</v>
      </c>
      <c r="H2111" s="176">
        <v>1</v>
      </c>
      <c r="I2111" s="177">
        <v>-6500</v>
      </c>
      <c r="J2111" s="175">
        <v>46090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7.18</v>
      </c>
    </row>
    <row r="2112" spans="1:16" ht="19.5" hidden="1" customHeight="1">
      <c r="A2112" s="171" t="s">
        <v>3359</v>
      </c>
      <c r="B2112" s="175">
        <v>46102</v>
      </c>
      <c r="C2112" s="171" t="s">
        <v>1315</v>
      </c>
      <c r="D2112" s="171" t="s">
        <v>508</v>
      </c>
      <c r="E2112" s="171" t="s">
        <v>38</v>
      </c>
      <c r="F2112" s="171" t="s">
        <v>111</v>
      </c>
      <c r="G2112" s="171" t="s">
        <v>112</v>
      </c>
      <c r="H2112" s="176">
        <v>1</v>
      </c>
      <c r="I2112" s="177">
        <v>0</v>
      </c>
      <c r="J2112" s="175">
        <v>46100</v>
      </c>
      <c r="K2112" s="171" t="s">
        <v>113</v>
      </c>
      <c r="L2112" s="171" t="s">
        <v>114</v>
      </c>
      <c r="M2112" s="178">
        <v>0</v>
      </c>
      <c r="N2112" s="176"/>
      <c r="O2112" s="176"/>
      <c r="P2112" s="179">
        <v>-5</v>
      </c>
    </row>
    <row r="2113" spans="1:16" ht="19.5" customHeight="1">
      <c r="A2113" s="171" t="s">
        <v>3359</v>
      </c>
      <c r="B2113" s="175">
        <v>46102</v>
      </c>
      <c r="C2113" s="171" t="s">
        <v>2119</v>
      </c>
      <c r="D2113" s="171" t="s">
        <v>510</v>
      </c>
      <c r="E2113" s="171" t="s">
        <v>38</v>
      </c>
      <c r="F2113" s="171" t="s">
        <v>111</v>
      </c>
      <c r="G2113" s="171" t="s">
        <v>112</v>
      </c>
      <c r="H2113" s="176">
        <v>1</v>
      </c>
      <c r="I2113" s="177">
        <v>0</v>
      </c>
      <c r="J2113" s="175">
        <v>46100</v>
      </c>
      <c r="K2113" s="171" t="s">
        <v>113</v>
      </c>
      <c r="L2113" s="171" t="s">
        <v>114</v>
      </c>
      <c r="M2113" s="178">
        <v>0</v>
      </c>
      <c r="N2113" s="176"/>
      <c r="O2113" s="176"/>
      <c r="P2113" s="179">
        <v>-10</v>
      </c>
    </row>
    <row r="2114" spans="1:16" ht="19.5" hidden="1" customHeight="1">
      <c r="A2114" s="171" t="s">
        <v>3360</v>
      </c>
      <c r="B2114" s="175">
        <v>46102</v>
      </c>
      <c r="C2114" s="171" t="s">
        <v>110</v>
      </c>
      <c r="D2114" s="171" t="s">
        <v>24</v>
      </c>
      <c r="E2114" s="171" t="s">
        <v>38</v>
      </c>
      <c r="F2114" s="171" t="s">
        <v>111</v>
      </c>
      <c r="G2114" s="171" t="s">
        <v>112</v>
      </c>
      <c r="H2114" s="176">
        <v>1</v>
      </c>
      <c r="I2114" s="177">
        <v>0</v>
      </c>
      <c r="J2114" s="175">
        <v>46097</v>
      </c>
      <c r="K2114" s="171" t="s">
        <v>113</v>
      </c>
      <c r="L2114" s="171" t="s">
        <v>114</v>
      </c>
      <c r="M2114" s="178">
        <v>0</v>
      </c>
      <c r="N2114" s="176"/>
      <c r="O2114" s="176">
        <v>39</v>
      </c>
      <c r="P2114" s="179">
        <v>-46.77</v>
      </c>
    </row>
    <row r="2115" spans="1:16" ht="19.5" customHeight="1">
      <c r="A2115" s="171" t="s">
        <v>3360</v>
      </c>
      <c r="B2115" s="175">
        <v>46102</v>
      </c>
      <c r="C2115" s="171" t="s">
        <v>2119</v>
      </c>
      <c r="D2115" s="171" t="s">
        <v>116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46097</v>
      </c>
      <c r="K2115" s="171" t="s">
        <v>113</v>
      </c>
      <c r="L2115" s="171" t="s">
        <v>114</v>
      </c>
      <c r="M2115" s="178">
        <v>0</v>
      </c>
      <c r="N2115" s="176"/>
      <c r="O2115" s="176"/>
      <c r="P2115" s="179">
        <v>-6.27</v>
      </c>
    </row>
    <row r="2116" spans="1:16" ht="19.5" hidden="1" customHeight="1">
      <c r="A2116" s="171" t="s">
        <v>3360</v>
      </c>
      <c r="B2116" s="175">
        <v>46102</v>
      </c>
      <c r="C2116" s="171" t="s">
        <v>110</v>
      </c>
      <c r="D2116" s="171" t="s">
        <v>117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0</v>
      </c>
      <c r="J2116" s="175">
        <v>46097</v>
      </c>
      <c r="K2116" s="171" t="s">
        <v>113</v>
      </c>
      <c r="L2116" s="171" t="s">
        <v>114</v>
      </c>
      <c r="M2116" s="178">
        <v>0</v>
      </c>
      <c r="N2116" s="176"/>
      <c r="O2116" s="176"/>
      <c r="P2116" s="179">
        <v>0</v>
      </c>
    </row>
    <row r="2117" spans="1:16" ht="19.5" hidden="1" customHeight="1">
      <c r="A2117" s="171" t="s">
        <v>3360</v>
      </c>
      <c r="B2117" s="175">
        <v>46102</v>
      </c>
      <c r="C2117" s="171" t="s">
        <v>110</v>
      </c>
      <c r="D2117" s="171" t="s">
        <v>118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0</v>
      </c>
      <c r="J2117" s="175">
        <v>46097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-46.77</v>
      </c>
    </row>
    <row r="2118" spans="1:16" ht="19.5" customHeight="1">
      <c r="A2118" s="171" t="s">
        <v>3360</v>
      </c>
      <c r="B2118" s="175">
        <v>46102</v>
      </c>
      <c r="C2118" s="171" t="s">
        <v>2119</v>
      </c>
      <c r="D2118" s="171" t="s">
        <v>119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0</v>
      </c>
      <c r="J2118" s="175">
        <v>46097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-15</v>
      </c>
    </row>
    <row r="2119" spans="1:16" ht="19.5" customHeight="1">
      <c r="A2119" s="171" t="s">
        <v>3203</v>
      </c>
      <c r="B2119" s="175">
        <v>46102</v>
      </c>
      <c r="C2119" s="171" t="s">
        <v>2119</v>
      </c>
      <c r="D2119" s="171" t="s">
        <v>135</v>
      </c>
      <c r="E2119" s="171" t="s">
        <v>41</v>
      </c>
      <c r="F2119" s="171" t="s">
        <v>138</v>
      </c>
      <c r="G2119" s="171" t="s">
        <v>112</v>
      </c>
      <c r="H2119" s="176">
        <v>1</v>
      </c>
      <c r="I2119" s="177">
        <v>0</v>
      </c>
      <c r="J2119" s="175">
        <v>46100</v>
      </c>
      <c r="K2119" s="171" t="s">
        <v>125</v>
      </c>
      <c r="L2119" s="171" t="s">
        <v>125</v>
      </c>
      <c r="M2119" s="178">
        <v>0</v>
      </c>
      <c r="N2119" s="176"/>
      <c r="O2119" s="176"/>
      <c r="P2119" s="179">
        <v>19.86</v>
      </c>
    </row>
    <row r="2120" spans="1:16" ht="19.5" hidden="1" customHeight="1">
      <c r="A2120" s="171" t="s">
        <v>3361</v>
      </c>
      <c r="B2120" s="175">
        <v>46102</v>
      </c>
      <c r="C2120" s="171" t="s">
        <v>2119</v>
      </c>
      <c r="D2120" s="171" t="s">
        <v>135</v>
      </c>
      <c r="E2120" s="171" t="s">
        <v>70</v>
      </c>
      <c r="F2120" s="171" t="s">
        <v>509</v>
      </c>
      <c r="G2120" s="171" t="s">
        <v>177</v>
      </c>
      <c r="H2120" s="176">
        <v>1</v>
      </c>
      <c r="I2120" s="177">
        <v>0</v>
      </c>
      <c r="J2120" s="175">
        <v>46102</v>
      </c>
      <c r="K2120" s="171" t="s">
        <v>125</v>
      </c>
      <c r="L2120" s="171" t="s">
        <v>125</v>
      </c>
      <c r="M2120" s="178">
        <v>0</v>
      </c>
      <c r="N2120" s="176"/>
      <c r="O2120" s="176"/>
      <c r="P2120" s="179">
        <v>-24.65</v>
      </c>
    </row>
    <row r="2121" spans="1:16" ht="19.5" hidden="1" customHeight="1">
      <c r="A2121" s="171" t="s">
        <v>3362</v>
      </c>
      <c r="B2121" s="175">
        <v>46102</v>
      </c>
      <c r="C2121" s="171" t="s">
        <v>110</v>
      </c>
      <c r="D2121" s="171" t="s">
        <v>24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46098</v>
      </c>
      <c r="K2121" s="171" t="s">
        <v>113</v>
      </c>
      <c r="L2121" s="171" t="s">
        <v>114</v>
      </c>
      <c r="M2121" s="178">
        <v>0.43</v>
      </c>
      <c r="N2121" s="176"/>
      <c r="O2121" s="176">
        <v>40</v>
      </c>
      <c r="P2121" s="179">
        <v>-140.75</v>
      </c>
    </row>
    <row r="2122" spans="1:16" ht="19.5" hidden="1" customHeight="1">
      <c r="A2122" s="171" t="s">
        <v>3362</v>
      </c>
      <c r="B2122" s="175">
        <v>46102</v>
      </c>
      <c r="C2122" s="171" t="s">
        <v>127</v>
      </c>
      <c r="D2122" s="171" t="s">
        <v>128</v>
      </c>
      <c r="E2122" s="171" t="s">
        <v>38</v>
      </c>
      <c r="F2122" s="171" t="s">
        <v>111</v>
      </c>
      <c r="G2122" s="171" t="s">
        <v>112</v>
      </c>
      <c r="H2122" s="176">
        <v>1</v>
      </c>
      <c r="I2122" s="177">
        <v>2750</v>
      </c>
      <c r="J2122" s="175">
        <v>46098</v>
      </c>
      <c r="K2122" s="171" t="s">
        <v>113</v>
      </c>
      <c r="L2122" s="171" t="s">
        <v>114</v>
      </c>
      <c r="M2122" s="178">
        <v>0</v>
      </c>
      <c r="N2122" s="176"/>
      <c r="O2122" s="176"/>
      <c r="P2122" s="179">
        <v>1251.43</v>
      </c>
    </row>
    <row r="2123" spans="1:16" ht="19.5" hidden="1" customHeight="1">
      <c r="A2123" s="171" t="s">
        <v>3362</v>
      </c>
      <c r="B2123" s="175">
        <v>46102</v>
      </c>
      <c r="C2123" s="171" t="s">
        <v>127</v>
      </c>
      <c r="D2123" s="171" t="s">
        <v>129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2750</v>
      </c>
      <c r="J2123" s="175">
        <v>46098</v>
      </c>
      <c r="K2123" s="171" t="s">
        <v>113</v>
      </c>
      <c r="L2123" s="171" t="s">
        <v>114</v>
      </c>
      <c r="M2123" s="178">
        <v>0</v>
      </c>
      <c r="N2123" s="176"/>
      <c r="O2123" s="176"/>
      <c r="P2123" s="179">
        <v>12.51</v>
      </c>
    </row>
    <row r="2124" spans="1:16" ht="19.5" hidden="1" customHeight="1">
      <c r="A2124" s="171" t="s">
        <v>3362</v>
      </c>
      <c r="B2124" s="175">
        <v>46102</v>
      </c>
      <c r="C2124" s="171" t="s">
        <v>127</v>
      </c>
      <c r="D2124" s="171" t="s">
        <v>130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2750</v>
      </c>
      <c r="J2124" s="175">
        <v>46098</v>
      </c>
      <c r="K2124" s="171" t="s">
        <v>113</v>
      </c>
      <c r="L2124" s="171" t="s">
        <v>114</v>
      </c>
      <c r="M2124" s="178">
        <v>0</v>
      </c>
      <c r="N2124" s="176"/>
      <c r="O2124" s="176"/>
      <c r="P2124" s="179">
        <v>1486.06</v>
      </c>
    </row>
    <row r="2125" spans="1:16" ht="19.5" hidden="1" customHeight="1">
      <c r="A2125" s="171" t="s">
        <v>3362</v>
      </c>
      <c r="B2125" s="175">
        <v>46102</v>
      </c>
      <c r="C2125" s="171" t="s">
        <v>131</v>
      </c>
      <c r="D2125" s="171" t="s">
        <v>132</v>
      </c>
      <c r="E2125" s="171" t="s">
        <v>38</v>
      </c>
      <c r="F2125" s="171" t="s">
        <v>111</v>
      </c>
      <c r="G2125" s="171" t="s">
        <v>112</v>
      </c>
      <c r="H2125" s="176">
        <v>1</v>
      </c>
      <c r="I2125" s="177">
        <v>2750</v>
      </c>
      <c r="J2125" s="175">
        <v>46098</v>
      </c>
      <c r="K2125" s="171" t="s">
        <v>113</v>
      </c>
      <c r="L2125" s="171" t="s">
        <v>114</v>
      </c>
      <c r="M2125" s="178">
        <v>0.43</v>
      </c>
      <c r="N2125" s="176"/>
      <c r="O2125" s="176"/>
      <c r="P2125" s="179">
        <v>-1182.5</v>
      </c>
    </row>
    <row r="2126" spans="1:16" ht="19.5" customHeight="1">
      <c r="A2126" s="171" t="s">
        <v>3362</v>
      </c>
      <c r="B2126" s="175">
        <v>46102</v>
      </c>
      <c r="C2126" s="171" t="s">
        <v>2119</v>
      </c>
      <c r="D2126" s="171" t="s">
        <v>116</v>
      </c>
      <c r="E2126" s="171" t="s">
        <v>38</v>
      </c>
      <c r="F2126" s="171" t="s">
        <v>111</v>
      </c>
      <c r="G2126" s="171" t="s">
        <v>112</v>
      </c>
      <c r="H2126" s="176">
        <v>1</v>
      </c>
      <c r="I2126" s="177">
        <v>2750</v>
      </c>
      <c r="J2126" s="175">
        <v>46098</v>
      </c>
      <c r="K2126" s="171" t="s">
        <v>113</v>
      </c>
      <c r="L2126" s="171" t="s">
        <v>114</v>
      </c>
      <c r="M2126" s="178">
        <v>0.43</v>
      </c>
      <c r="N2126" s="176"/>
      <c r="O2126" s="176"/>
      <c r="P2126" s="179">
        <v>-6.17</v>
      </c>
    </row>
    <row r="2127" spans="1:16" ht="19.5" hidden="1" customHeight="1">
      <c r="A2127" s="171" t="s">
        <v>2493</v>
      </c>
      <c r="B2127" s="175">
        <v>46102</v>
      </c>
      <c r="C2127" s="171" t="s">
        <v>2119</v>
      </c>
      <c r="D2127" s="171" t="s">
        <v>135</v>
      </c>
      <c r="E2127" s="171" t="s">
        <v>77</v>
      </c>
      <c r="F2127" s="171" t="s">
        <v>194</v>
      </c>
      <c r="G2127" s="171" t="s">
        <v>177</v>
      </c>
      <c r="H2127" s="176">
        <v>1</v>
      </c>
      <c r="I2127" s="177">
        <v>0</v>
      </c>
      <c r="J2127" s="175">
        <v>46090</v>
      </c>
      <c r="K2127" s="171" t="s">
        <v>125</v>
      </c>
      <c r="L2127" s="171" t="s">
        <v>125</v>
      </c>
      <c r="M2127" s="178">
        <v>0</v>
      </c>
      <c r="N2127" s="176"/>
      <c r="O2127" s="176"/>
      <c r="P2127" s="179">
        <v>26.93</v>
      </c>
    </row>
    <row r="2128" spans="1:16" ht="19.5" customHeight="1">
      <c r="A2128" s="171" t="s">
        <v>3362</v>
      </c>
      <c r="B2128" s="175">
        <v>46102</v>
      </c>
      <c r="C2128" s="171" t="s">
        <v>2119</v>
      </c>
      <c r="D2128" s="171" t="s">
        <v>135</v>
      </c>
      <c r="E2128" s="171" t="s">
        <v>38</v>
      </c>
      <c r="F2128" s="171" t="s">
        <v>111</v>
      </c>
      <c r="G2128" s="171" t="s">
        <v>112</v>
      </c>
      <c r="H2128" s="176">
        <v>1</v>
      </c>
      <c r="I2128" s="177">
        <v>0</v>
      </c>
      <c r="J2128" s="175">
        <v>46098</v>
      </c>
      <c r="K2128" s="171" t="s">
        <v>125</v>
      </c>
      <c r="L2128" s="171" t="s">
        <v>125</v>
      </c>
      <c r="M2128" s="178">
        <v>0</v>
      </c>
      <c r="N2128" s="176"/>
      <c r="O2128" s="176"/>
      <c r="P2128" s="179">
        <v>-23.78</v>
      </c>
    </row>
    <row r="2129" spans="1:16" ht="19.5" hidden="1" customHeight="1">
      <c r="A2129" s="171" t="s">
        <v>3363</v>
      </c>
      <c r="B2129" s="175">
        <v>46102</v>
      </c>
      <c r="C2129" s="171" t="s">
        <v>110</v>
      </c>
      <c r="D2129" s="171" t="s">
        <v>24</v>
      </c>
      <c r="E2129" s="171" t="s">
        <v>38</v>
      </c>
      <c r="F2129" s="171" t="s">
        <v>111</v>
      </c>
      <c r="G2129" s="171" t="s">
        <v>112</v>
      </c>
      <c r="H2129" s="176">
        <v>1</v>
      </c>
      <c r="I2129" s="177">
        <v>0</v>
      </c>
      <c r="J2129" s="175">
        <v>46092</v>
      </c>
      <c r="K2129" s="171" t="s">
        <v>113</v>
      </c>
      <c r="L2129" s="171" t="s">
        <v>114</v>
      </c>
      <c r="M2129" s="178">
        <v>0</v>
      </c>
      <c r="N2129" s="176"/>
      <c r="O2129" s="176">
        <v>42</v>
      </c>
      <c r="P2129" s="179">
        <v>-46.77</v>
      </c>
    </row>
    <row r="2130" spans="1:16" ht="19.5" customHeight="1">
      <c r="A2130" s="171" t="s">
        <v>3363</v>
      </c>
      <c r="B2130" s="175">
        <v>46102</v>
      </c>
      <c r="C2130" s="171" t="s">
        <v>2119</v>
      </c>
      <c r="D2130" s="171" t="s">
        <v>116</v>
      </c>
      <c r="E2130" s="171" t="s">
        <v>38</v>
      </c>
      <c r="F2130" s="171" t="s">
        <v>111</v>
      </c>
      <c r="G2130" s="171" t="s">
        <v>112</v>
      </c>
      <c r="H2130" s="176">
        <v>1</v>
      </c>
      <c r="I2130" s="177">
        <v>0</v>
      </c>
      <c r="J2130" s="175">
        <v>46092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-14.4</v>
      </c>
    </row>
    <row r="2131" spans="1:16" ht="19.5" hidden="1" customHeight="1">
      <c r="A2131" s="171" t="s">
        <v>3364</v>
      </c>
      <c r="B2131" s="175">
        <v>46102</v>
      </c>
      <c r="C2131" s="171" t="s">
        <v>110</v>
      </c>
      <c r="D2131" s="171" t="s">
        <v>24</v>
      </c>
      <c r="E2131" s="171" t="s">
        <v>38</v>
      </c>
      <c r="F2131" s="171" t="s">
        <v>111</v>
      </c>
      <c r="G2131" s="171" t="s">
        <v>112</v>
      </c>
      <c r="H2131" s="176">
        <v>1</v>
      </c>
      <c r="I2131" s="177">
        <v>0</v>
      </c>
      <c r="J2131" s="175">
        <v>46098</v>
      </c>
      <c r="K2131" s="171" t="s">
        <v>113</v>
      </c>
      <c r="L2131" s="171" t="s">
        <v>114</v>
      </c>
      <c r="M2131" s="178">
        <v>0</v>
      </c>
      <c r="N2131" s="176"/>
      <c r="O2131" s="176">
        <v>40</v>
      </c>
      <c r="P2131" s="179">
        <v>-46.77</v>
      </c>
    </row>
    <row r="2132" spans="1:16" ht="19.5" customHeight="1">
      <c r="A2132" s="171" t="s">
        <v>3364</v>
      </c>
      <c r="B2132" s="175">
        <v>46102</v>
      </c>
      <c r="C2132" s="171" t="s">
        <v>2119</v>
      </c>
      <c r="D2132" s="171" t="s">
        <v>116</v>
      </c>
      <c r="E2132" s="171" t="s">
        <v>38</v>
      </c>
      <c r="F2132" s="171" t="s">
        <v>111</v>
      </c>
      <c r="G2132" s="171" t="s">
        <v>112</v>
      </c>
      <c r="H2132" s="176">
        <v>1</v>
      </c>
      <c r="I2132" s="177">
        <v>0</v>
      </c>
      <c r="J2132" s="175">
        <v>46098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-6.32</v>
      </c>
    </row>
    <row r="2133" spans="1:16" ht="19.5" hidden="1" customHeight="1">
      <c r="A2133" s="171" t="s">
        <v>3363</v>
      </c>
      <c r="B2133" s="175">
        <v>46102</v>
      </c>
      <c r="C2133" s="171" t="s">
        <v>110</v>
      </c>
      <c r="D2133" s="171" t="s">
        <v>117</v>
      </c>
      <c r="E2133" s="171" t="s">
        <v>38</v>
      </c>
      <c r="F2133" s="171" t="s">
        <v>111</v>
      </c>
      <c r="G2133" s="171" t="s">
        <v>112</v>
      </c>
      <c r="H2133" s="176">
        <v>1</v>
      </c>
      <c r="I2133" s="177">
        <v>0</v>
      </c>
      <c r="J2133" s="175">
        <v>46092</v>
      </c>
      <c r="K2133" s="171" t="s">
        <v>113</v>
      </c>
      <c r="L2133" s="171" t="s">
        <v>114</v>
      </c>
      <c r="M2133" s="178">
        <v>0</v>
      </c>
      <c r="N2133" s="176"/>
      <c r="O2133" s="176"/>
      <c r="P2133" s="179">
        <v>0</v>
      </c>
    </row>
    <row r="2134" spans="1:16" ht="19.5" hidden="1" customHeight="1">
      <c r="A2134" s="171" t="s">
        <v>3363</v>
      </c>
      <c r="B2134" s="175">
        <v>46102</v>
      </c>
      <c r="C2134" s="171" t="s">
        <v>110</v>
      </c>
      <c r="D2134" s="171" t="s">
        <v>118</v>
      </c>
      <c r="E2134" s="171" t="s">
        <v>38</v>
      </c>
      <c r="F2134" s="171" t="s">
        <v>111</v>
      </c>
      <c r="G2134" s="171" t="s">
        <v>112</v>
      </c>
      <c r="H2134" s="176">
        <v>1</v>
      </c>
      <c r="I2134" s="177">
        <v>0</v>
      </c>
      <c r="J2134" s="175">
        <v>46092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-46.77</v>
      </c>
    </row>
    <row r="2135" spans="1:16" ht="19.5" customHeight="1">
      <c r="A2135" s="171" t="s">
        <v>3363</v>
      </c>
      <c r="B2135" s="175">
        <v>46102</v>
      </c>
      <c r="C2135" s="171" t="s">
        <v>2119</v>
      </c>
      <c r="D2135" s="171" t="s">
        <v>119</v>
      </c>
      <c r="E2135" s="171" t="s">
        <v>38</v>
      </c>
      <c r="F2135" s="171" t="s">
        <v>111</v>
      </c>
      <c r="G2135" s="171" t="s">
        <v>112</v>
      </c>
      <c r="H2135" s="176">
        <v>1</v>
      </c>
      <c r="I2135" s="177">
        <v>0</v>
      </c>
      <c r="J2135" s="175">
        <v>46092</v>
      </c>
      <c r="K2135" s="171" t="s">
        <v>113</v>
      </c>
      <c r="L2135" s="171" t="s">
        <v>114</v>
      </c>
      <c r="M2135" s="178">
        <v>0</v>
      </c>
      <c r="N2135" s="176"/>
      <c r="O2135" s="176"/>
      <c r="P2135" s="179">
        <v>-15</v>
      </c>
    </row>
    <row r="2136" spans="1:16" ht="19.5" hidden="1" customHeight="1">
      <c r="A2136" s="171" t="s">
        <v>3365</v>
      </c>
      <c r="B2136" s="175">
        <v>46102</v>
      </c>
      <c r="C2136" s="171" t="s">
        <v>110</v>
      </c>
      <c r="D2136" s="171" t="s">
        <v>24</v>
      </c>
      <c r="E2136" s="171" t="s">
        <v>43</v>
      </c>
      <c r="F2136" s="171" t="s">
        <v>481</v>
      </c>
      <c r="G2136" s="171" t="s">
        <v>214</v>
      </c>
      <c r="H2136" s="176">
        <v>1</v>
      </c>
      <c r="I2136" s="177">
        <v>2750</v>
      </c>
      <c r="J2136" s="175">
        <v>46101</v>
      </c>
      <c r="K2136" s="171" t="s">
        <v>113</v>
      </c>
      <c r="L2136" s="171" t="s">
        <v>114</v>
      </c>
      <c r="M2136" s="178">
        <v>0.43</v>
      </c>
      <c r="N2136" s="176"/>
      <c r="O2136" s="176">
        <v>40</v>
      </c>
      <c r="P2136" s="179">
        <v>-140.75</v>
      </c>
    </row>
    <row r="2137" spans="1:16" ht="19.5" hidden="1" customHeight="1">
      <c r="A2137" s="171" t="s">
        <v>3365</v>
      </c>
      <c r="B2137" s="175">
        <v>46102</v>
      </c>
      <c r="C2137" s="171" t="s">
        <v>127</v>
      </c>
      <c r="D2137" s="171" t="s">
        <v>128</v>
      </c>
      <c r="E2137" s="171" t="s">
        <v>43</v>
      </c>
      <c r="F2137" s="171" t="s">
        <v>481</v>
      </c>
      <c r="G2137" s="171" t="s">
        <v>214</v>
      </c>
      <c r="H2137" s="176">
        <v>1</v>
      </c>
      <c r="I2137" s="177">
        <v>2750</v>
      </c>
      <c r="J2137" s="175">
        <v>46101</v>
      </c>
      <c r="K2137" s="171" t="s">
        <v>113</v>
      </c>
      <c r="L2137" s="171" t="s">
        <v>114</v>
      </c>
      <c r="M2137" s="178">
        <v>0</v>
      </c>
      <c r="N2137" s="176"/>
      <c r="O2137" s="176"/>
      <c r="P2137" s="179">
        <v>1255.44</v>
      </c>
    </row>
    <row r="2138" spans="1:16" ht="19.5" hidden="1" customHeight="1">
      <c r="A2138" s="171" t="s">
        <v>3365</v>
      </c>
      <c r="B2138" s="175">
        <v>46102</v>
      </c>
      <c r="C2138" s="171" t="s">
        <v>127</v>
      </c>
      <c r="D2138" s="171" t="s">
        <v>129</v>
      </c>
      <c r="E2138" s="171" t="s">
        <v>43</v>
      </c>
      <c r="F2138" s="171" t="s">
        <v>481</v>
      </c>
      <c r="G2138" s="171" t="s">
        <v>214</v>
      </c>
      <c r="H2138" s="176">
        <v>1</v>
      </c>
      <c r="I2138" s="177">
        <v>2750</v>
      </c>
      <c r="J2138" s="175">
        <v>46101</v>
      </c>
      <c r="K2138" s="171" t="s">
        <v>113</v>
      </c>
      <c r="L2138" s="171" t="s">
        <v>114</v>
      </c>
      <c r="M2138" s="178">
        <v>0</v>
      </c>
      <c r="N2138" s="176"/>
      <c r="O2138" s="176"/>
      <c r="P2138" s="179">
        <v>12.55</v>
      </c>
    </row>
    <row r="2139" spans="1:16" ht="19.5" hidden="1" customHeight="1">
      <c r="A2139" s="171" t="s">
        <v>3365</v>
      </c>
      <c r="B2139" s="175">
        <v>46102</v>
      </c>
      <c r="C2139" s="171" t="s">
        <v>127</v>
      </c>
      <c r="D2139" s="171" t="s">
        <v>130</v>
      </c>
      <c r="E2139" s="171" t="s">
        <v>43</v>
      </c>
      <c r="F2139" s="171" t="s">
        <v>481</v>
      </c>
      <c r="G2139" s="171" t="s">
        <v>214</v>
      </c>
      <c r="H2139" s="176">
        <v>1</v>
      </c>
      <c r="I2139" s="177">
        <v>2750</v>
      </c>
      <c r="J2139" s="175">
        <v>46101</v>
      </c>
      <c r="K2139" s="171" t="s">
        <v>113</v>
      </c>
      <c r="L2139" s="171" t="s">
        <v>114</v>
      </c>
      <c r="M2139" s="178">
        <v>0</v>
      </c>
      <c r="N2139" s="176"/>
      <c r="O2139" s="176"/>
      <c r="P2139" s="179">
        <v>1482.01</v>
      </c>
    </row>
    <row r="2140" spans="1:16" ht="19.5" hidden="1" customHeight="1">
      <c r="A2140" s="171" t="s">
        <v>3365</v>
      </c>
      <c r="B2140" s="175">
        <v>46102</v>
      </c>
      <c r="C2140" s="171" t="s">
        <v>131</v>
      </c>
      <c r="D2140" s="171" t="s">
        <v>132</v>
      </c>
      <c r="E2140" s="171" t="s">
        <v>43</v>
      </c>
      <c r="F2140" s="171" t="s">
        <v>481</v>
      </c>
      <c r="G2140" s="171" t="s">
        <v>214</v>
      </c>
      <c r="H2140" s="176">
        <v>1</v>
      </c>
      <c r="I2140" s="177">
        <v>2750</v>
      </c>
      <c r="J2140" s="175">
        <v>46101</v>
      </c>
      <c r="K2140" s="171" t="s">
        <v>113</v>
      </c>
      <c r="L2140" s="171" t="s">
        <v>114</v>
      </c>
      <c r="M2140" s="178">
        <v>0.43</v>
      </c>
      <c r="N2140" s="176"/>
      <c r="O2140" s="176"/>
      <c r="P2140" s="179">
        <v>-1182.5</v>
      </c>
    </row>
    <row r="2141" spans="1:16" ht="19.5" customHeight="1">
      <c r="A2141" s="171" t="s">
        <v>3365</v>
      </c>
      <c r="B2141" s="175">
        <v>46102</v>
      </c>
      <c r="C2141" s="171" t="s">
        <v>2119</v>
      </c>
      <c r="D2141" s="171" t="s">
        <v>116</v>
      </c>
      <c r="E2141" s="171" t="s">
        <v>43</v>
      </c>
      <c r="F2141" s="171" t="s">
        <v>481</v>
      </c>
      <c r="G2141" s="171" t="s">
        <v>214</v>
      </c>
      <c r="H2141" s="176">
        <v>1</v>
      </c>
      <c r="I2141" s="177">
        <v>2750</v>
      </c>
      <c r="J2141" s="175">
        <v>46101</v>
      </c>
      <c r="K2141" s="171" t="s">
        <v>113</v>
      </c>
      <c r="L2141" s="171" t="s">
        <v>114</v>
      </c>
      <c r="M2141" s="178">
        <v>0.43</v>
      </c>
      <c r="N2141" s="176"/>
      <c r="O2141" s="176"/>
      <c r="P2141" s="179">
        <v>-5.75</v>
      </c>
    </row>
    <row r="2142" spans="1:16" ht="19.5" hidden="1" customHeight="1">
      <c r="A2142" s="171" t="s">
        <v>3364</v>
      </c>
      <c r="B2142" s="175">
        <v>46102</v>
      </c>
      <c r="C2142" s="171" t="s">
        <v>110</v>
      </c>
      <c r="D2142" s="171" t="s">
        <v>117</v>
      </c>
      <c r="E2142" s="171" t="s">
        <v>38</v>
      </c>
      <c r="F2142" s="171" t="s">
        <v>111</v>
      </c>
      <c r="G2142" s="171" t="s">
        <v>112</v>
      </c>
      <c r="H2142" s="176">
        <v>1</v>
      </c>
      <c r="I2142" s="177">
        <v>0</v>
      </c>
      <c r="J2142" s="175">
        <v>46098</v>
      </c>
      <c r="K2142" s="171" t="s">
        <v>113</v>
      </c>
      <c r="L2142" s="171" t="s">
        <v>114</v>
      </c>
      <c r="M2142" s="178">
        <v>0</v>
      </c>
      <c r="N2142" s="176"/>
      <c r="O2142" s="176"/>
      <c r="P2142" s="179">
        <v>0</v>
      </c>
    </row>
    <row r="2143" spans="1:16" ht="19.5" hidden="1" customHeight="1">
      <c r="A2143" s="171" t="s">
        <v>3364</v>
      </c>
      <c r="B2143" s="175">
        <v>46102</v>
      </c>
      <c r="C2143" s="171" t="s">
        <v>110</v>
      </c>
      <c r="D2143" s="171" t="s">
        <v>118</v>
      </c>
      <c r="E2143" s="171" t="s">
        <v>38</v>
      </c>
      <c r="F2143" s="171" t="s">
        <v>111</v>
      </c>
      <c r="G2143" s="171" t="s">
        <v>112</v>
      </c>
      <c r="H2143" s="176">
        <v>1</v>
      </c>
      <c r="I2143" s="177">
        <v>0</v>
      </c>
      <c r="J2143" s="175">
        <v>46098</v>
      </c>
      <c r="K2143" s="171" t="s">
        <v>113</v>
      </c>
      <c r="L2143" s="171" t="s">
        <v>114</v>
      </c>
      <c r="M2143" s="178">
        <v>0</v>
      </c>
      <c r="N2143" s="176"/>
      <c r="O2143" s="176"/>
      <c r="P2143" s="179">
        <v>-46.77</v>
      </c>
    </row>
    <row r="2144" spans="1:16" ht="19.5" customHeight="1">
      <c r="A2144" s="171" t="s">
        <v>3364</v>
      </c>
      <c r="B2144" s="175">
        <v>46102</v>
      </c>
      <c r="C2144" s="171" t="s">
        <v>2119</v>
      </c>
      <c r="D2144" s="171" t="s">
        <v>119</v>
      </c>
      <c r="E2144" s="171" t="s">
        <v>38</v>
      </c>
      <c r="F2144" s="171" t="s">
        <v>111</v>
      </c>
      <c r="G2144" s="171" t="s">
        <v>112</v>
      </c>
      <c r="H2144" s="176">
        <v>1</v>
      </c>
      <c r="I2144" s="177">
        <v>0</v>
      </c>
      <c r="J2144" s="175">
        <v>46098</v>
      </c>
      <c r="K2144" s="171" t="s">
        <v>113</v>
      </c>
      <c r="L2144" s="171" t="s">
        <v>114</v>
      </c>
      <c r="M2144" s="178">
        <v>0</v>
      </c>
      <c r="N2144" s="176"/>
      <c r="O2144" s="176"/>
      <c r="P2144" s="179">
        <v>-15</v>
      </c>
    </row>
    <row r="2145" spans="1:16" ht="19.5" hidden="1" customHeight="1">
      <c r="A2145" s="171" t="s">
        <v>3366</v>
      </c>
      <c r="B2145" s="175">
        <v>46102</v>
      </c>
      <c r="C2145" s="171" t="s">
        <v>110</v>
      </c>
      <c r="D2145" s="171" t="s">
        <v>24</v>
      </c>
      <c r="E2145" s="171" t="s">
        <v>38</v>
      </c>
      <c r="F2145" s="171" t="s">
        <v>111</v>
      </c>
      <c r="G2145" s="171" t="s">
        <v>112</v>
      </c>
      <c r="H2145" s="176">
        <v>1</v>
      </c>
      <c r="I2145" s="177">
        <v>0</v>
      </c>
      <c r="J2145" s="175">
        <v>46095</v>
      </c>
      <c r="K2145" s="171" t="s">
        <v>113</v>
      </c>
      <c r="L2145" s="171" t="s">
        <v>114</v>
      </c>
      <c r="M2145" s="178">
        <v>0</v>
      </c>
      <c r="N2145" s="176"/>
      <c r="O2145" s="176">
        <v>40</v>
      </c>
      <c r="P2145" s="179">
        <v>-46.77</v>
      </c>
    </row>
    <row r="2146" spans="1:16" ht="19.5" customHeight="1">
      <c r="A2146" s="171" t="s">
        <v>3366</v>
      </c>
      <c r="B2146" s="175">
        <v>46102</v>
      </c>
      <c r="C2146" s="171" t="s">
        <v>2119</v>
      </c>
      <c r="D2146" s="171" t="s">
        <v>116</v>
      </c>
      <c r="E2146" s="171" t="s">
        <v>38</v>
      </c>
      <c r="F2146" s="171" t="s">
        <v>111</v>
      </c>
      <c r="G2146" s="171" t="s">
        <v>112</v>
      </c>
      <c r="H2146" s="176">
        <v>1</v>
      </c>
      <c r="I2146" s="177">
        <v>0</v>
      </c>
      <c r="J2146" s="175">
        <v>46095</v>
      </c>
      <c r="K2146" s="171" t="s">
        <v>113</v>
      </c>
      <c r="L2146" s="171" t="s">
        <v>114</v>
      </c>
      <c r="M2146" s="178">
        <v>0</v>
      </c>
      <c r="N2146" s="176"/>
      <c r="O2146" s="176"/>
      <c r="P2146" s="179">
        <v>-11.23</v>
      </c>
    </row>
    <row r="2147" spans="1:16" ht="19.5" customHeight="1">
      <c r="A2147" s="171" t="s">
        <v>3365</v>
      </c>
      <c r="B2147" s="175">
        <v>46102</v>
      </c>
      <c r="C2147" s="171" t="s">
        <v>2119</v>
      </c>
      <c r="D2147" s="171" t="s">
        <v>135</v>
      </c>
      <c r="E2147" s="171" t="s">
        <v>43</v>
      </c>
      <c r="F2147" s="171" t="s">
        <v>481</v>
      </c>
      <c r="G2147" s="171" t="s">
        <v>214</v>
      </c>
      <c r="H2147" s="176">
        <v>1</v>
      </c>
      <c r="I2147" s="177">
        <v>0</v>
      </c>
      <c r="J2147" s="175">
        <v>46101</v>
      </c>
      <c r="K2147" s="171" t="s">
        <v>125</v>
      </c>
      <c r="L2147" s="171" t="s">
        <v>125</v>
      </c>
      <c r="M2147" s="178">
        <v>0</v>
      </c>
      <c r="N2147" s="176"/>
      <c r="O2147" s="176"/>
      <c r="P2147" s="179">
        <v>-23.85</v>
      </c>
    </row>
    <row r="2148" spans="1:16" ht="19.5" hidden="1" customHeight="1">
      <c r="A2148" s="171" t="s">
        <v>3366</v>
      </c>
      <c r="B2148" s="175">
        <v>46102</v>
      </c>
      <c r="C2148" s="171" t="s">
        <v>110</v>
      </c>
      <c r="D2148" s="171" t="s">
        <v>117</v>
      </c>
      <c r="E2148" s="171" t="s">
        <v>38</v>
      </c>
      <c r="F2148" s="171" t="s">
        <v>111</v>
      </c>
      <c r="G2148" s="171" t="s">
        <v>112</v>
      </c>
      <c r="H2148" s="176">
        <v>1</v>
      </c>
      <c r="I2148" s="177">
        <v>0</v>
      </c>
      <c r="J2148" s="175">
        <v>46095</v>
      </c>
      <c r="K2148" s="171" t="s">
        <v>113</v>
      </c>
      <c r="L2148" s="171" t="s">
        <v>114</v>
      </c>
      <c r="M2148" s="178">
        <v>0</v>
      </c>
      <c r="N2148" s="176"/>
      <c r="O2148" s="176"/>
      <c r="P2148" s="179">
        <v>0</v>
      </c>
    </row>
    <row r="2149" spans="1:16" ht="19.5" hidden="1" customHeight="1">
      <c r="A2149" s="171" t="s">
        <v>3366</v>
      </c>
      <c r="B2149" s="175">
        <v>46102</v>
      </c>
      <c r="C2149" s="171" t="s">
        <v>110</v>
      </c>
      <c r="D2149" s="171" t="s">
        <v>118</v>
      </c>
      <c r="E2149" s="171" t="s">
        <v>38</v>
      </c>
      <c r="F2149" s="171" t="s">
        <v>111</v>
      </c>
      <c r="G2149" s="171" t="s">
        <v>112</v>
      </c>
      <c r="H2149" s="176">
        <v>1</v>
      </c>
      <c r="I2149" s="177">
        <v>0</v>
      </c>
      <c r="J2149" s="175">
        <v>46095</v>
      </c>
      <c r="K2149" s="171" t="s">
        <v>113</v>
      </c>
      <c r="L2149" s="171" t="s">
        <v>114</v>
      </c>
      <c r="M2149" s="178">
        <v>0</v>
      </c>
      <c r="N2149" s="176"/>
      <c r="O2149" s="176"/>
      <c r="P2149" s="179">
        <v>-46.77</v>
      </c>
    </row>
    <row r="2150" spans="1:16" ht="19.5" customHeight="1">
      <c r="A2150" s="171" t="s">
        <v>3366</v>
      </c>
      <c r="B2150" s="175">
        <v>46102</v>
      </c>
      <c r="C2150" s="171" t="s">
        <v>2119</v>
      </c>
      <c r="D2150" s="171" t="s">
        <v>119</v>
      </c>
      <c r="E2150" s="171" t="s">
        <v>38</v>
      </c>
      <c r="F2150" s="171" t="s">
        <v>111</v>
      </c>
      <c r="G2150" s="171" t="s">
        <v>112</v>
      </c>
      <c r="H2150" s="176">
        <v>1</v>
      </c>
      <c r="I2150" s="177">
        <v>0</v>
      </c>
      <c r="J2150" s="175">
        <v>46095</v>
      </c>
      <c r="K2150" s="171" t="s">
        <v>113</v>
      </c>
      <c r="L2150" s="171" t="s">
        <v>114</v>
      </c>
      <c r="M2150" s="178">
        <v>0</v>
      </c>
      <c r="N2150" s="176"/>
      <c r="O2150" s="176"/>
      <c r="P2150" s="179">
        <v>-15</v>
      </c>
    </row>
    <row r="2151" spans="1:16" ht="19.5" hidden="1" customHeight="1">
      <c r="A2151" s="171" t="s">
        <v>3367</v>
      </c>
      <c r="B2151" s="175">
        <v>46102</v>
      </c>
      <c r="C2151" s="171" t="s">
        <v>110</v>
      </c>
      <c r="D2151" s="171" t="s">
        <v>24</v>
      </c>
      <c r="E2151" s="171" t="s">
        <v>38</v>
      </c>
      <c r="F2151" s="171" t="s">
        <v>111</v>
      </c>
      <c r="G2151" s="171" t="s">
        <v>112</v>
      </c>
      <c r="H2151" s="176">
        <v>1</v>
      </c>
      <c r="I2151" s="177">
        <v>2750</v>
      </c>
      <c r="J2151" s="175">
        <v>46100</v>
      </c>
      <c r="K2151" s="171" t="s">
        <v>113</v>
      </c>
      <c r="L2151" s="171" t="s">
        <v>114</v>
      </c>
      <c r="M2151" s="178">
        <v>0.43</v>
      </c>
      <c r="N2151" s="176"/>
      <c r="O2151" s="176">
        <v>40</v>
      </c>
      <c r="P2151" s="179">
        <v>-140.75</v>
      </c>
    </row>
    <row r="2152" spans="1:16" ht="19.5" hidden="1" customHeight="1">
      <c r="A2152" s="171" t="s">
        <v>3367</v>
      </c>
      <c r="B2152" s="175">
        <v>46102</v>
      </c>
      <c r="C2152" s="171" t="s">
        <v>127</v>
      </c>
      <c r="D2152" s="171" t="s">
        <v>128</v>
      </c>
      <c r="E2152" s="171" t="s">
        <v>38</v>
      </c>
      <c r="F2152" s="171" t="s">
        <v>111</v>
      </c>
      <c r="G2152" s="171" t="s">
        <v>112</v>
      </c>
      <c r="H2152" s="176">
        <v>1</v>
      </c>
      <c r="I2152" s="177">
        <v>2750</v>
      </c>
      <c r="J2152" s="175">
        <v>46100</v>
      </c>
      <c r="K2152" s="171" t="s">
        <v>113</v>
      </c>
      <c r="L2152" s="171" t="s">
        <v>114</v>
      </c>
      <c r="M2152" s="178">
        <v>0</v>
      </c>
      <c r="N2152" s="176"/>
      <c r="O2152" s="176"/>
      <c r="P2152" s="179">
        <v>1256.8699999999999</v>
      </c>
    </row>
    <row r="2153" spans="1:16" ht="19.5" hidden="1" customHeight="1">
      <c r="A2153" s="171" t="s">
        <v>3367</v>
      </c>
      <c r="B2153" s="175">
        <v>46102</v>
      </c>
      <c r="C2153" s="171" t="s">
        <v>127</v>
      </c>
      <c r="D2153" s="171" t="s">
        <v>129</v>
      </c>
      <c r="E2153" s="171" t="s">
        <v>38</v>
      </c>
      <c r="F2153" s="171" t="s">
        <v>111</v>
      </c>
      <c r="G2153" s="171" t="s">
        <v>112</v>
      </c>
      <c r="H2153" s="176">
        <v>1</v>
      </c>
      <c r="I2153" s="177">
        <v>2750</v>
      </c>
      <c r="J2153" s="175">
        <v>46100</v>
      </c>
      <c r="K2153" s="171" t="s">
        <v>113</v>
      </c>
      <c r="L2153" s="171" t="s">
        <v>114</v>
      </c>
      <c r="M2153" s="178">
        <v>0</v>
      </c>
      <c r="N2153" s="176"/>
      <c r="O2153" s="176"/>
      <c r="P2153" s="179">
        <v>12.57</v>
      </c>
    </row>
    <row r="2154" spans="1:16" ht="19.5" hidden="1" customHeight="1">
      <c r="A2154" s="171" t="s">
        <v>3367</v>
      </c>
      <c r="B2154" s="175">
        <v>46102</v>
      </c>
      <c r="C2154" s="171" t="s">
        <v>127</v>
      </c>
      <c r="D2154" s="171" t="s">
        <v>130</v>
      </c>
      <c r="E2154" s="171" t="s">
        <v>38</v>
      </c>
      <c r="F2154" s="171" t="s">
        <v>111</v>
      </c>
      <c r="G2154" s="171" t="s">
        <v>112</v>
      </c>
      <c r="H2154" s="176">
        <v>1</v>
      </c>
      <c r="I2154" s="177">
        <v>2750</v>
      </c>
      <c r="J2154" s="175">
        <v>46100</v>
      </c>
      <c r="K2154" s="171" t="s">
        <v>113</v>
      </c>
      <c r="L2154" s="171" t="s">
        <v>114</v>
      </c>
      <c r="M2154" s="178">
        <v>0</v>
      </c>
      <c r="N2154" s="176"/>
      <c r="O2154" s="176"/>
      <c r="P2154" s="179">
        <v>1480.56</v>
      </c>
    </row>
    <row r="2155" spans="1:16" ht="19.5" hidden="1" customHeight="1">
      <c r="A2155" s="171" t="s">
        <v>3367</v>
      </c>
      <c r="B2155" s="175">
        <v>46102</v>
      </c>
      <c r="C2155" s="171" t="s">
        <v>131</v>
      </c>
      <c r="D2155" s="171" t="s">
        <v>132</v>
      </c>
      <c r="E2155" s="171" t="s">
        <v>38</v>
      </c>
      <c r="F2155" s="171" t="s">
        <v>111</v>
      </c>
      <c r="G2155" s="171" t="s">
        <v>112</v>
      </c>
      <c r="H2155" s="176">
        <v>1</v>
      </c>
      <c r="I2155" s="177">
        <v>2750</v>
      </c>
      <c r="J2155" s="175">
        <v>46100</v>
      </c>
      <c r="K2155" s="171" t="s">
        <v>113</v>
      </c>
      <c r="L2155" s="171" t="s">
        <v>114</v>
      </c>
      <c r="M2155" s="178">
        <v>0.43</v>
      </c>
      <c r="N2155" s="176"/>
      <c r="O2155" s="176"/>
      <c r="P2155" s="179">
        <v>-1182.5</v>
      </c>
    </row>
    <row r="2156" spans="1:16" ht="19.5" customHeight="1">
      <c r="A2156" s="171" t="s">
        <v>3367</v>
      </c>
      <c r="B2156" s="175">
        <v>46102</v>
      </c>
      <c r="C2156" s="171" t="s">
        <v>2119</v>
      </c>
      <c r="D2156" s="171" t="s">
        <v>116</v>
      </c>
      <c r="E2156" s="171" t="s">
        <v>38</v>
      </c>
      <c r="F2156" s="171" t="s">
        <v>111</v>
      </c>
      <c r="G2156" s="171" t="s">
        <v>112</v>
      </c>
      <c r="H2156" s="176">
        <v>1</v>
      </c>
      <c r="I2156" s="177">
        <v>2750</v>
      </c>
      <c r="J2156" s="175">
        <v>46100</v>
      </c>
      <c r="K2156" s="171" t="s">
        <v>113</v>
      </c>
      <c r="L2156" s="171" t="s">
        <v>114</v>
      </c>
      <c r="M2156" s="178">
        <v>0.43</v>
      </c>
      <c r="N2156" s="176"/>
      <c r="O2156" s="176"/>
      <c r="P2156" s="179">
        <v>-7.52</v>
      </c>
    </row>
    <row r="2157" spans="1:16" ht="19.5" hidden="1" customHeight="1">
      <c r="A2157" s="171" t="s">
        <v>3368</v>
      </c>
      <c r="B2157" s="175">
        <v>46102</v>
      </c>
      <c r="C2157" s="171" t="s">
        <v>1315</v>
      </c>
      <c r="D2157" s="171" t="s">
        <v>508</v>
      </c>
      <c r="E2157" s="171" t="s">
        <v>79</v>
      </c>
      <c r="F2157" s="171" t="s">
        <v>441</v>
      </c>
      <c r="G2157" s="171" t="s">
        <v>177</v>
      </c>
      <c r="H2157" s="176">
        <v>1</v>
      </c>
      <c r="I2157" s="177">
        <v>0</v>
      </c>
      <c r="J2157" s="175">
        <v>46100</v>
      </c>
      <c r="K2157" s="171" t="s">
        <v>113</v>
      </c>
      <c r="L2157" s="171" t="s">
        <v>114</v>
      </c>
      <c r="M2157" s="178">
        <v>0</v>
      </c>
      <c r="N2157" s="176"/>
      <c r="O2157" s="176"/>
      <c r="P2157" s="179">
        <v>-5</v>
      </c>
    </row>
    <row r="2158" spans="1:16" ht="19.5" hidden="1" customHeight="1">
      <c r="A2158" s="171" t="s">
        <v>3368</v>
      </c>
      <c r="B2158" s="175">
        <v>46102</v>
      </c>
      <c r="C2158" s="171" t="s">
        <v>2119</v>
      </c>
      <c r="D2158" s="171" t="s">
        <v>510</v>
      </c>
      <c r="E2158" s="171" t="s">
        <v>79</v>
      </c>
      <c r="F2158" s="171" t="s">
        <v>441</v>
      </c>
      <c r="G2158" s="171" t="s">
        <v>177</v>
      </c>
      <c r="H2158" s="176">
        <v>1</v>
      </c>
      <c r="I2158" s="177">
        <v>0</v>
      </c>
      <c r="J2158" s="175">
        <v>46100</v>
      </c>
      <c r="K2158" s="171" t="s">
        <v>113</v>
      </c>
      <c r="L2158" s="171" t="s">
        <v>114</v>
      </c>
      <c r="M2158" s="178">
        <v>0</v>
      </c>
      <c r="N2158" s="176"/>
      <c r="O2158" s="176"/>
      <c r="P2158" s="179">
        <v>-10</v>
      </c>
    </row>
    <row r="2159" spans="1:16" ht="19.5" customHeight="1">
      <c r="A2159" s="171" t="s">
        <v>3369</v>
      </c>
      <c r="B2159" s="175">
        <v>46102</v>
      </c>
      <c r="C2159" s="171" t="s">
        <v>2119</v>
      </c>
      <c r="D2159" s="171" t="s">
        <v>135</v>
      </c>
      <c r="E2159" s="171" t="s">
        <v>40</v>
      </c>
      <c r="F2159" s="171" t="s">
        <v>149</v>
      </c>
      <c r="G2159" s="171" t="s">
        <v>112</v>
      </c>
      <c r="H2159" s="176">
        <v>1</v>
      </c>
      <c r="I2159" s="177">
        <v>0</v>
      </c>
      <c r="J2159" s="175">
        <v>46102</v>
      </c>
      <c r="K2159" s="171" t="s">
        <v>125</v>
      </c>
      <c r="L2159" s="171" t="s">
        <v>125</v>
      </c>
      <c r="M2159" s="178">
        <v>0</v>
      </c>
      <c r="N2159" s="176"/>
      <c r="O2159" s="176"/>
      <c r="P2159" s="179">
        <v>-21.55</v>
      </c>
    </row>
    <row r="2160" spans="1:16" ht="19.5" hidden="1" customHeight="1">
      <c r="A2160" s="171" t="s">
        <v>3370</v>
      </c>
      <c r="B2160" s="175">
        <v>46102</v>
      </c>
      <c r="C2160" s="171" t="s">
        <v>110</v>
      </c>
      <c r="D2160" s="171" t="s">
        <v>24</v>
      </c>
      <c r="E2160" s="171" t="s">
        <v>79</v>
      </c>
      <c r="F2160" s="171" t="s">
        <v>441</v>
      </c>
      <c r="G2160" s="171" t="s">
        <v>177</v>
      </c>
      <c r="H2160" s="176">
        <v>1</v>
      </c>
      <c r="I2160" s="177">
        <v>0</v>
      </c>
      <c r="J2160" s="175">
        <v>46095</v>
      </c>
      <c r="K2160" s="171" t="s">
        <v>113</v>
      </c>
      <c r="L2160" s="171" t="s">
        <v>114</v>
      </c>
      <c r="M2160" s="178">
        <v>0</v>
      </c>
      <c r="N2160" s="176"/>
      <c r="O2160" s="176">
        <v>40</v>
      </c>
      <c r="P2160" s="179">
        <v>-56.94</v>
      </c>
    </row>
    <row r="2161" spans="1:16" ht="19.5" hidden="1" customHeight="1">
      <c r="A2161" s="171" t="s">
        <v>3370</v>
      </c>
      <c r="B2161" s="175">
        <v>46102</v>
      </c>
      <c r="C2161" s="171" t="s">
        <v>2119</v>
      </c>
      <c r="D2161" s="171" t="s">
        <v>116</v>
      </c>
      <c r="E2161" s="171" t="s">
        <v>79</v>
      </c>
      <c r="F2161" s="171" t="s">
        <v>441</v>
      </c>
      <c r="G2161" s="171" t="s">
        <v>177</v>
      </c>
      <c r="H2161" s="176">
        <v>1</v>
      </c>
      <c r="I2161" s="177">
        <v>0</v>
      </c>
      <c r="J2161" s="175">
        <v>46095</v>
      </c>
      <c r="K2161" s="171" t="s">
        <v>113</v>
      </c>
      <c r="L2161" s="171" t="s">
        <v>114</v>
      </c>
      <c r="M2161" s="178">
        <v>0</v>
      </c>
      <c r="N2161" s="176"/>
      <c r="O2161" s="176"/>
      <c r="P2161" s="179">
        <v>-7.73</v>
      </c>
    </row>
    <row r="2162" spans="1:16" ht="19.5" hidden="1" customHeight="1">
      <c r="A2162" s="171" t="s">
        <v>3371</v>
      </c>
      <c r="B2162" s="175">
        <v>46102</v>
      </c>
      <c r="C2162" s="171" t="s">
        <v>110</v>
      </c>
      <c r="D2162" s="171" t="s">
        <v>24</v>
      </c>
      <c r="E2162" s="171" t="s">
        <v>38</v>
      </c>
      <c r="F2162" s="171" t="s">
        <v>111</v>
      </c>
      <c r="G2162" s="171" t="s">
        <v>112</v>
      </c>
      <c r="H2162" s="176">
        <v>1</v>
      </c>
      <c r="I2162" s="177">
        <v>2750</v>
      </c>
      <c r="J2162" s="175">
        <v>46100</v>
      </c>
      <c r="K2162" s="171" t="s">
        <v>113</v>
      </c>
      <c r="L2162" s="171" t="s">
        <v>114</v>
      </c>
      <c r="M2162" s="178">
        <v>0.43</v>
      </c>
      <c r="N2162" s="176"/>
      <c r="O2162" s="176">
        <v>40</v>
      </c>
      <c r="P2162" s="179">
        <v>-140.75</v>
      </c>
    </row>
    <row r="2163" spans="1:16" ht="19.5" hidden="1" customHeight="1">
      <c r="A2163" s="171" t="s">
        <v>3371</v>
      </c>
      <c r="B2163" s="175">
        <v>46102</v>
      </c>
      <c r="C2163" s="171" t="s">
        <v>127</v>
      </c>
      <c r="D2163" s="171" t="s">
        <v>128</v>
      </c>
      <c r="E2163" s="171" t="s">
        <v>38</v>
      </c>
      <c r="F2163" s="171" t="s">
        <v>111</v>
      </c>
      <c r="G2163" s="171" t="s">
        <v>112</v>
      </c>
      <c r="H2163" s="176">
        <v>1</v>
      </c>
      <c r="I2163" s="177">
        <v>2750</v>
      </c>
      <c r="J2163" s="175">
        <v>46100</v>
      </c>
      <c r="K2163" s="171" t="s">
        <v>113</v>
      </c>
      <c r="L2163" s="171" t="s">
        <v>114</v>
      </c>
      <c r="M2163" s="178">
        <v>0</v>
      </c>
      <c r="N2163" s="176"/>
      <c r="O2163" s="176"/>
      <c r="P2163" s="179">
        <v>1377.38</v>
      </c>
    </row>
    <row r="2164" spans="1:16" ht="19.5" hidden="1" customHeight="1">
      <c r="A2164" s="171" t="s">
        <v>3371</v>
      </c>
      <c r="B2164" s="175">
        <v>46102</v>
      </c>
      <c r="C2164" s="171" t="s">
        <v>127</v>
      </c>
      <c r="D2164" s="171" t="s">
        <v>129</v>
      </c>
      <c r="E2164" s="171" t="s">
        <v>38</v>
      </c>
      <c r="F2164" s="171" t="s">
        <v>111</v>
      </c>
      <c r="G2164" s="171" t="s">
        <v>112</v>
      </c>
      <c r="H2164" s="176">
        <v>1</v>
      </c>
      <c r="I2164" s="177">
        <v>2750</v>
      </c>
      <c r="J2164" s="175">
        <v>46100</v>
      </c>
      <c r="K2164" s="171" t="s">
        <v>113</v>
      </c>
      <c r="L2164" s="171" t="s">
        <v>114</v>
      </c>
      <c r="M2164" s="178">
        <v>0</v>
      </c>
      <c r="N2164" s="176"/>
      <c r="O2164" s="176"/>
      <c r="P2164" s="179">
        <v>0</v>
      </c>
    </row>
    <row r="2165" spans="1:16" ht="19.5" hidden="1" customHeight="1">
      <c r="A2165" s="171" t="s">
        <v>3371</v>
      </c>
      <c r="B2165" s="175">
        <v>46102</v>
      </c>
      <c r="C2165" s="171" t="s">
        <v>127</v>
      </c>
      <c r="D2165" s="171" t="s">
        <v>130</v>
      </c>
      <c r="E2165" s="171" t="s">
        <v>38</v>
      </c>
      <c r="F2165" s="171" t="s">
        <v>111</v>
      </c>
      <c r="G2165" s="171" t="s">
        <v>112</v>
      </c>
      <c r="H2165" s="176">
        <v>1</v>
      </c>
      <c r="I2165" s="177">
        <v>2750</v>
      </c>
      <c r="J2165" s="175">
        <v>46100</v>
      </c>
      <c r="K2165" s="171" t="s">
        <v>113</v>
      </c>
      <c r="L2165" s="171" t="s">
        <v>114</v>
      </c>
      <c r="M2165" s="178">
        <v>0</v>
      </c>
      <c r="N2165" s="176"/>
      <c r="O2165" s="176"/>
      <c r="P2165" s="179">
        <v>1372.62</v>
      </c>
    </row>
    <row r="2166" spans="1:16" ht="19.5" hidden="1" customHeight="1">
      <c r="A2166" s="171" t="s">
        <v>3371</v>
      </c>
      <c r="B2166" s="175">
        <v>46102</v>
      </c>
      <c r="C2166" s="171" t="s">
        <v>131</v>
      </c>
      <c r="D2166" s="171" t="s">
        <v>132</v>
      </c>
      <c r="E2166" s="171" t="s">
        <v>38</v>
      </c>
      <c r="F2166" s="171" t="s">
        <v>111</v>
      </c>
      <c r="G2166" s="171" t="s">
        <v>112</v>
      </c>
      <c r="H2166" s="176">
        <v>1</v>
      </c>
      <c r="I2166" s="177">
        <v>2750</v>
      </c>
      <c r="J2166" s="175">
        <v>46100</v>
      </c>
      <c r="K2166" s="171" t="s">
        <v>113</v>
      </c>
      <c r="L2166" s="171" t="s">
        <v>114</v>
      </c>
      <c r="M2166" s="178">
        <v>0.43</v>
      </c>
      <c r="N2166" s="176"/>
      <c r="O2166" s="176"/>
      <c r="P2166" s="179">
        <v>-1182.5</v>
      </c>
    </row>
    <row r="2167" spans="1:16" ht="19.5" customHeight="1">
      <c r="A2167" s="171" t="s">
        <v>3371</v>
      </c>
      <c r="B2167" s="175">
        <v>46102</v>
      </c>
      <c r="C2167" s="171" t="s">
        <v>2119</v>
      </c>
      <c r="D2167" s="171" t="s">
        <v>116</v>
      </c>
      <c r="E2167" s="171" t="s">
        <v>38</v>
      </c>
      <c r="F2167" s="171" t="s">
        <v>111</v>
      </c>
      <c r="G2167" s="171" t="s">
        <v>112</v>
      </c>
      <c r="H2167" s="176">
        <v>1</v>
      </c>
      <c r="I2167" s="177">
        <v>2750</v>
      </c>
      <c r="J2167" s="175">
        <v>46100</v>
      </c>
      <c r="K2167" s="171" t="s">
        <v>113</v>
      </c>
      <c r="L2167" s="171" t="s">
        <v>114</v>
      </c>
      <c r="M2167" s="178">
        <v>0.43</v>
      </c>
      <c r="N2167" s="176"/>
      <c r="O2167" s="176"/>
      <c r="P2167" s="179">
        <v>-11.06</v>
      </c>
    </row>
    <row r="2168" spans="1:16" ht="19.5" hidden="1" customHeight="1">
      <c r="A2168" s="171" t="s">
        <v>3370</v>
      </c>
      <c r="B2168" s="175">
        <v>46102</v>
      </c>
      <c r="C2168" s="171" t="s">
        <v>110</v>
      </c>
      <c r="D2168" s="171" t="s">
        <v>117</v>
      </c>
      <c r="E2168" s="171" t="s">
        <v>79</v>
      </c>
      <c r="F2168" s="171" t="s">
        <v>441</v>
      </c>
      <c r="G2168" s="171" t="s">
        <v>177</v>
      </c>
      <c r="H2168" s="176">
        <v>1</v>
      </c>
      <c r="I2168" s="177">
        <v>0</v>
      </c>
      <c r="J2168" s="175">
        <v>46095</v>
      </c>
      <c r="K2168" s="171" t="s">
        <v>113</v>
      </c>
      <c r="L2168" s="171" t="s">
        <v>114</v>
      </c>
      <c r="M2168" s="178">
        <v>0</v>
      </c>
      <c r="N2168" s="176"/>
      <c r="O2168" s="176"/>
      <c r="P2168" s="179">
        <v>0</v>
      </c>
    </row>
    <row r="2169" spans="1:16" ht="19.5" hidden="1" customHeight="1">
      <c r="A2169" s="171" t="s">
        <v>3370</v>
      </c>
      <c r="B2169" s="175">
        <v>46102</v>
      </c>
      <c r="C2169" s="171" t="s">
        <v>110</v>
      </c>
      <c r="D2169" s="171" t="s">
        <v>118</v>
      </c>
      <c r="E2169" s="171" t="s">
        <v>79</v>
      </c>
      <c r="F2169" s="171" t="s">
        <v>441</v>
      </c>
      <c r="G2169" s="171" t="s">
        <v>177</v>
      </c>
      <c r="H2169" s="176">
        <v>1</v>
      </c>
      <c r="I2169" s="177">
        <v>0</v>
      </c>
      <c r="J2169" s="175">
        <v>46095</v>
      </c>
      <c r="K2169" s="171" t="s">
        <v>113</v>
      </c>
      <c r="L2169" s="171" t="s">
        <v>114</v>
      </c>
      <c r="M2169" s="178">
        <v>0</v>
      </c>
      <c r="N2169" s="176"/>
      <c r="O2169" s="176"/>
      <c r="P2169" s="179">
        <v>-56.94</v>
      </c>
    </row>
    <row r="2170" spans="1:16" ht="19.5" hidden="1" customHeight="1">
      <c r="A2170" s="171" t="s">
        <v>3370</v>
      </c>
      <c r="B2170" s="175">
        <v>46102</v>
      </c>
      <c r="C2170" s="171" t="s">
        <v>2119</v>
      </c>
      <c r="D2170" s="171" t="s">
        <v>119</v>
      </c>
      <c r="E2170" s="171" t="s">
        <v>79</v>
      </c>
      <c r="F2170" s="171" t="s">
        <v>441</v>
      </c>
      <c r="G2170" s="171" t="s">
        <v>177</v>
      </c>
      <c r="H2170" s="176">
        <v>1</v>
      </c>
      <c r="I2170" s="177">
        <v>0</v>
      </c>
      <c r="J2170" s="175">
        <v>46095</v>
      </c>
      <c r="K2170" s="171" t="s">
        <v>113</v>
      </c>
      <c r="L2170" s="171" t="s">
        <v>114</v>
      </c>
      <c r="M2170" s="178">
        <v>0</v>
      </c>
      <c r="N2170" s="176"/>
      <c r="O2170" s="176"/>
      <c r="P2170" s="179">
        <v>-15</v>
      </c>
    </row>
    <row r="2171" spans="1:16" ht="19.5" customHeight="1">
      <c r="A2171" s="171" t="s">
        <v>3041</v>
      </c>
      <c r="B2171" s="175">
        <v>46102</v>
      </c>
      <c r="C2171" s="171" t="s">
        <v>2119</v>
      </c>
      <c r="D2171" s="171" t="s">
        <v>135</v>
      </c>
      <c r="E2171" s="171" t="s">
        <v>38</v>
      </c>
      <c r="F2171" s="171" t="s">
        <v>111</v>
      </c>
      <c r="G2171" s="171" t="s">
        <v>112</v>
      </c>
      <c r="H2171" s="176">
        <v>1</v>
      </c>
      <c r="I2171" s="177">
        <v>0</v>
      </c>
      <c r="J2171" s="175">
        <v>46098</v>
      </c>
      <c r="K2171" s="171" t="s">
        <v>125</v>
      </c>
      <c r="L2171" s="171" t="s">
        <v>125</v>
      </c>
      <c r="M2171" s="178">
        <v>0</v>
      </c>
      <c r="N2171" s="176"/>
      <c r="O2171" s="176"/>
      <c r="P2171" s="179">
        <v>22.08</v>
      </c>
    </row>
    <row r="2172" spans="1:16" ht="19.5" hidden="1" customHeight="1">
      <c r="A2172" s="171" t="s">
        <v>3245</v>
      </c>
      <c r="B2172" s="175">
        <v>46102</v>
      </c>
      <c r="C2172" s="171" t="s">
        <v>110</v>
      </c>
      <c r="D2172" s="171" t="s">
        <v>24</v>
      </c>
      <c r="E2172" s="171" t="s">
        <v>45</v>
      </c>
      <c r="F2172" s="171" t="s">
        <v>162</v>
      </c>
      <c r="G2172" s="171" t="s">
        <v>163</v>
      </c>
      <c r="H2172" s="176">
        <v>1</v>
      </c>
      <c r="I2172" s="177">
        <v>0</v>
      </c>
      <c r="J2172" s="175">
        <v>46099</v>
      </c>
      <c r="K2172" s="171" t="s">
        <v>113</v>
      </c>
      <c r="L2172" s="171" t="s">
        <v>114</v>
      </c>
      <c r="M2172" s="178">
        <v>0</v>
      </c>
      <c r="N2172" s="176"/>
      <c r="O2172" s="176">
        <v>40</v>
      </c>
      <c r="P2172" s="179">
        <v>-46.77</v>
      </c>
    </row>
    <row r="2173" spans="1:16" ht="19.5" customHeight="1">
      <c r="A2173" s="171" t="s">
        <v>3245</v>
      </c>
      <c r="B2173" s="175">
        <v>46102</v>
      </c>
      <c r="C2173" s="171" t="s">
        <v>2119</v>
      </c>
      <c r="D2173" s="171" t="s">
        <v>116</v>
      </c>
      <c r="E2173" s="171" t="s">
        <v>45</v>
      </c>
      <c r="F2173" s="171" t="s">
        <v>162</v>
      </c>
      <c r="G2173" s="171" t="s">
        <v>163</v>
      </c>
      <c r="H2173" s="176">
        <v>1</v>
      </c>
      <c r="I2173" s="177">
        <v>0</v>
      </c>
      <c r="J2173" s="175">
        <v>46099</v>
      </c>
      <c r="K2173" s="171" t="s">
        <v>113</v>
      </c>
      <c r="L2173" s="171" t="s">
        <v>114</v>
      </c>
      <c r="M2173" s="178">
        <v>0</v>
      </c>
      <c r="N2173" s="176"/>
      <c r="O2173" s="176"/>
      <c r="P2173" s="179">
        <v>-7.78</v>
      </c>
    </row>
    <row r="2174" spans="1:16" ht="19.5" hidden="1" customHeight="1">
      <c r="A2174" s="171" t="s">
        <v>3245</v>
      </c>
      <c r="B2174" s="175">
        <v>46102</v>
      </c>
      <c r="C2174" s="171" t="s">
        <v>110</v>
      </c>
      <c r="D2174" s="171" t="s">
        <v>117</v>
      </c>
      <c r="E2174" s="171" t="s">
        <v>45</v>
      </c>
      <c r="F2174" s="171" t="s">
        <v>162</v>
      </c>
      <c r="G2174" s="171" t="s">
        <v>163</v>
      </c>
      <c r="H2174" s="176">
        <v>1</v>
      </c>
      <c r="I2174" s="177">
        <v>0</v>
      </c>
      <c r="J2174" s="175">
        <v>46099</v>
      </c>
      <c r="K2174" s="171" t="s">
        <v>113</v>
      </c>
      <c r="L2174" s="171" t="s">
        <v>114</v>
      </c>
      <c r="M2174" s="178">
        <v>0</v>
      </c>
      <c r="N2174" s="176"/>
      <c r="O2174" s="176"/>
      <c r="P2174" s="179">
        <v>0</v>
      </c>
    </row>
    <row r="2175" spans="1:16" ht="19.5" hidden="1" customHeight="1">
      <c r="A2175" s="171" t="s">
        <v>3245</v>
      </c>
      <c r="B2175" s="175">
        <v>46102</v>
      </c>
      <c r="C2175" s="171" t="s">
        <v>110</v>
      </c>
      <c r="D2175" s="171" t="s">
        <v>118</v>
      </c>
      <c r="E2175" s="171" t="s">
        <v>45</v>
      </c>
      <c r="F2175" s="171" t="s">
        <v>162</v>
      </c>
      <c r="G2175" s="171" t="s">
        <v>163</v>
      </c>
      <c r="H2175" s="176">
        <v>1</v>
      </c>
      <c r="I2175" s="177">
        <v>0</v>
      </c>
      <c r="J2175" s="175">
        <v>46099</v>
      </c>
      <c r="K2175" s="171" t="s">
        <v>113</v>
      </c>
      <c r="L2175" s="171" t="s">
        <v>114</v>
      </c>
      <c r="M2175" s="178">
        <v>0</v>
      </c>
      <c r="N2175" s="176"/>
      <c r="O2175" s="176"/>
      <c r="P2175" s="179">
        <v>-46.77</v>
      </c>
    </row>
    <row r="2176" spans="1:16" ht="19.5" customHeight="1">
      <c r="A2176" s="171" t="s">
        <v>3245</v>
      </c>
      <c r="B2176" s="175">
        <v>46102</v>
      </c>
      <c r="C2176" s="171" t="s">
        <v>2119</v>
      </c>
      <c r="D2176" s="171" t="s">
        <v>119</v>
      </c>
      <c r="E2176" s="171" t="s">
        <v>45</v>
      </c>
      <c r="F2176" s="171" t="s">
        <v>162</v>
      </c>
      <c r="G2176" s="171" t="s">
        <v>163</v>
      </c>
      <c r="H2176" s="176">
        <v>1</v>
      </c>
      <c r="I2176" s="177">
        <v>0</v>
      </c>
      <c r="J2176" s="175">
        <v>46099</v>
      </c>
      <c r="K2176" s="171" t="s">
        <v>113</v>
      </c>
      <c r="L2176" s="171" t="s">
        <v>114</v>
      </c>
      <c r="M2176" s="178">
        <v>0</v>
      </c>
      <c r="N2176" s="176"/>
      <c r="O2176" s="176"/>
      <c r="P2176" s="179">
        <v>-15</v>
      </c>
    </row>
    <row r="2177" spans="1:16" ht="19.5" hidden="1" customHeight="1">
      <c r="A2177" s="171" t="s">
        <v>3372</v>
      </c>
      <c r="B2177" s="175">
        <v>46102</v>
      </c>
      <c r="C2177" s="171" t="s">
        <v>110</v>
      </c>
      <c r="D2177" s="171" t="s">
        <v>24</v>
      </c>
      <c r="E2177" s="171" t="s">
        <v>44</v>
      </c>
      <c r="F2177" s="171" t="s">
        <v>213</v>
      </c>
      <c r="G2177" s="171" t="s">
        <v>214</v>
      </c>
      <c r="H2177" s="176">
        <v>1</v>
      </c>
      <c r="I2177" s="177">
        <v>0</v>
      </c>
      <c r="J2177" s="175">
        <v>46098</v>
      </c>
      <c r="K2177" s="171" t="s">
        <v>113</v>
      </c>
      <c r="L2177" s="171" t="s">
        <v>114</v>
      </c>
      <c r="M2177" s="178">
        <v>0</v>
      </c>
      <c r="N2177" s="176"/>
      <c r="O2177" s="176">
        <v>40</v>
      </c>
      <c r="P2177" s="179">
        <v>-46.77</v>
      </c>
    </row>
    <row r="2178" spans="1:16" ht="19.5" customHeight="1">
      <c r="A2178" s="171" t="s">
        <v>3372</v>
      </c>
      <c r="B2178" s="175">
        <v>46102</v>
      </c>
      <c r="C2178" s="171" t="s">
        <v>2119</v>
      </c>
      <c r="D2178" s="171" t="s">
        <v>116</v>
      </c>
      <c r="E2178" s="171" t="s">
        <v>44</v>
      </c>
      <c r="F2178" s="171" t="s">
        <v>213</v>
      </c>
      <c r="G2178" s="171" t="s">
        <v>214</v>
      </c>
      <c r="H2178" s="176">
        <v>1</v>
      </c>
      <c r="I2178" s="177">
        <v>0</v>
      </c>
      <c r="J2178" s="175">
        <v>46098</v>
      </c>
      <c r="K2178" s="171" t="s">
        <v>113</v>
      </c>
      <c r="L2178" s="171" t="s">
        <v>114</v>
      </c>
      <c r="M2178" s="178">
        <v>0</v>
      </c>
      <c r="N2178" s="176"/>
      <c r="O2178" s="176"/>
      <c r="P2178" s="179">
        <v>-7.4</v>
      </c>
    </row>
    <row r="2179" spans="1:16" ht="19.5" hidden="1" customHeight="1">
      <c r="A2179" s="171" t="s">
        <v>3372</v>
      </c>
      <c r="B2179" s="175">
        <v>46102</v>
      </c>
      <c r="C2179" s="171" t="s">
        <v>110</v>
      </c>
      <c r="D2179" s="171" t="s">
        <v>117</v>
      </c>
      <c r="E2179" s="171" t="s">
        <v>44</v>
      </c>
      <c r="F2179" s="171" t="s">
        <v>213</v>
      </c>
      <c r="G2179" s="171" t="s">
        <v>214</v>
      </c>
      <c r="H2179" s="176">
        <v>1</v>
      </c>
      <c r="I2179" s="177">
        <v>0</v>
      </c>
      <c r="J2179" s="175">
        <v>46098</v>
      </c>
      <c r="K2179" s="171" t="s">
        <v>113</v>
      </c>
      <c r="L2179" s="171" t="s">
        <v>114</v>
      </c>
      <c r="M2179" s="178">
        <v>0</v>
      </c>
      <c r="N2179" s="176"/>
      <c r="O2179" s="176"/>
      <c r="P2179" s="179">
        <v>0</v>
      </c>
    </row>
    <row r="2180" spans="1:16" ht="19.5" hidden="1" customHeight="1">
      <c r="A2180" s="171" t="s">
        <v>3372</v>
      </c>
      <c r="B2180" s="175">
        <v>46102</v>
      </c>
      <c r="C2180" s="171" t="s">
        <v>110</v>
      </c>
      <c r="D2180" s="171" t="s">
        <v>118</v>
      </c>
      <c r="E2180" s="171" t="s">
        <v>44</v>
      </c>
      <c r="F2180" s="171" t="s">
        <v>213</v>
      </c>
      <c r="G2180" s="171" t="s">
        <v>214</v>
      </c>
      <c r="H2180" s="176">
        <v>1</v>
      </c>
      <c r="I2180" s="177">
        <v>0</v>
      </c>
      <c r="J2180" s="175">
        <v>46098</v>
      </c>
      <c r="K2180" s="171" t="s">
        <v>113</v>
      </c>
      <c r="L2180" s="171" t="s">
        <v>114</v>
      </c>
      <c r="M2180" s="178">
        <v>0</v>
      </c>
      <c r="N2180" s="176"/>
      <c r="O2180" s="176"/>
      <c r="P2180" s="179">
        <v>-46.77</v>
      </c>
    </row>
    <row r="2181" spans="1:16" ht="19.5" customHeight="1">
      <c r="A2181" s="171" t="s">
        <v>3372</v>
      </c>
      <c r="B2181" s="175">
        <v>46102</v>
      </c>
      <c r="C2181" s="171" t="s">
        <v>2119</v>
      </c>
      <c r="D2181" s="171" t="s">
        <v>119</v>
      </c>
      <c r="E2181" s="171" t="s">
        <v>44</v>
      </c>
      <c r="F2181" s="171" t="s">
        <v>213</v>
      </c>
      <c r="G2181" s="171" t="s">
        <v>214</v>
      </c>
      <c r="H2181" s="176">
        <v>1</v>
      </c>
      <c r="I2181" s="177">
        <v>0</v>
      </c>
      <c r="J2181" s="175">
        <v>46098</v>
      </c>
      <c r="K2181" s="171" t="s">
        <v>113</v>
      </c>
      <c r="L2181" s="171" t="s">
        <v>114</v>
      </c>
      <c r="M2181" s="178">
        <v>0</v>
      </c>
      <c r="N2181" s="176"/>
      <c r="O2181" s="176"/>
      <c r="P2181" s="179">
        <v>-15</v>
      </c>
    </row>
    <row r="2182" spans="1:16" ht="19.5" hidden="1" customHeight="1">
      <c r="A2182" s="171" t="s">
        <v>3373</v>
      </c>
      <c r="B2182" s="175">
        <v>46102</v>
      </c>
      <c r="C2182" s="171" t="s">
        <v>110</v>
      </c>
      <c r="D2182" s="171" t="s">
        <v>24</v>
      </c>
      <c r="E2182" s="171" t="s">
        <v>40</v>
      </c>
      <c r="F2182" s="171" t="s">
        <v>149</v>
      </c>
      <c r="G2182" s="171" t="s">
        <v>112</v>
      </c>
      <c r="H2182" s="176">
        <v>1</v>
      </c>
      <c r="I2182" s="177">
        <v>0</v>
      </c>
      <c r="J2182" s="175">
        <v>46099</v>
      </c>
      <c r="K2182" s="171" t="s">
        <v>113</v>
      </c>
      <c r="L2182" s="171" t="s">
        <v>114</v>
      </c>
      <c r="M2182" s="178">
        <v>0</v>
      </c>
      <c r="N2182" s="176"/>
      <c r="O2182" s="176">
        <v>40</v>
      </c>
      <c r="P2182" s="179">
        <v>-46.77</v>
      </c>
    </row>
    <row r="2183" spans="1:16" ht="19.5" customHeight="1">
      <c r="A2183" s="171" t="s">
        <v>3373</v>
      </c>
      <c r="B2183" s="175">
        <v>46102</v>
      </c>
      <c r="C2183" s="171" t="s">
        <v>2119</v>
      </c>
      <c r="D2183" s="171" t="s">
        <v>116</v>
      </c>
      <c r="E2183" s="171" t="s">
        <v>40</v>
      </c>
      <c r="F2183" s="171" t="s">
        <v>149</v>
      </c>
      <c r="G2183" s="171" t="s">
        <v>112</v>
      </c>
      <c r="H2183" s="176">
        <v>1</v>
      </c>
      <c r="I2183" s="177">
        <v>0</v>
      </c>
      <c r="J2183" s="175">
        <v>46099</v>
      </c>
      <c r="K2183" s="171" t="s">
        <v>113</v>
      </c>
      <c r="L2183" s="171" t="s">
        <v>114</v>
      </c>
      <c r="M2183" s="178">
        <v>0</v>
      </c>
      <c r="N2183" s="176"/>
      <c r="O2183" s="176"/>
      <c r="P2183" s="179">
        <v>-8.09</v>
      </c>
    </row>
    <row r="2184" spans="1:16" ht="19.5" hidden="1" customHeight="1">
      <c r="A2184" s="171" t="s">
        <v>3373</v>
      </c>
      <c r="B2184" s="175">
        <v>46102</v>
      </c>
      <c r="C2184" s="171" t="s">
        <v>110</v>
      </c>
      <c r="D2184" s="171" t="s">
        <v>117</v>
      </c>
      <c r="E2184" s="171" t="s">
        <v>40</v>
      </c>
      <c r="F2184" s="171" t="s">
        <v>149</v>
      </c>
      <c r="G2184" s="171" t="s">
        <v>112</v>
      </c>
      <c r="H2184" s="176">
        <v>1</v>
      </c>
      <c r="I2184" s="177">
        <v>0</v>
      </c>
      <c r="J2184" s="175">
        <v>46099</v>
      </c>
      <c r="K2184" s="171" t="s">
        <v>113</v>
      </c>
      <c r="L2184" s="171" t="s">
        <v>114</v>
      </c>
      <c r="M2184" s="178">
        <v>0</v>
      </c>
      <c r="N2184" s="176"/>
      <c r="O2184" s="176"/>
      <c r="P2184" s="179">
        <v>0</v>
      </c>
    </row>
    <row r="2185" spans="1:16" ht="19.5" hidden="1" customHeight="1">
      <c r="A2185" s="171" t="s">
        <v>3373</v>
      </c>
      <c r="B2185" s="175">
        <v>46102</v>
      </c>
      <c r="C2185" s="171" t="s">
        <v>110</v>
      </c>
      <c r="D2185" s="171" t="s">
        <v>118</v>
      </c>
      <c r="E2185" s="171" t="s">
        <v>40</v>
      </c>
      <c r="F2185" s="171" t="s">
        <v>149</v>
      </c>
      <c r="G2185" s="171" t="s">
        <v>112</v>
      </c>
      <c r="H2185" s="176">
        <v>1</v>
      </c>
      <c r="I2185" s="177">
        <v>0</v>
      </c>
      <c r="J2185" s="175">
        <v>46099</v>
      </c>
      <c r="K2185" s="171" t="s">
        <v>113</v>
      </c>
      <c r="L2185" s="171" t="s">
        <v>114</v>
      </c>
      <c r="M2185" s="178">
        <v>0</v>
      </c>
      <c r="N2185" s="176"/>
      <c r="O2185" s="176"/>
      <c r="P2185" s="179">
        <v>-46.77</v>
      </c>
    </row>
    <row r="2186" spans="1:16" ht="19.5" customHeight="1">
      <c r="A2186" s="171" t="s">
        <v>3373</v>
      </c>
      <c r="B2186" s="175">
        <v>46102</v>
      </c>
      <c r="C2186" s="171" t="s">
        <v>2119</v>
      </c>
      <c r="D2186" s="171" t="s">
        <v>119</v>
      </c>
      <c r="E2186" s="171" t="s">
        <v>40</v>
      </c>
      <c r="F2186" s="171" t="s">
        <v>149</v>
      </c>
      <c r="G2186" s="171" t="s">
        <v>112</v>
      </c>
      <c r="H2186" s="176">
        <v>1</v>
      </c>
      <c r="I2186" s="177">
        <v>0</v>
      </c>
      <c r="J2186" s="175">
        <v>46099</v>
      </c>
      <c r="K2186" s="171" t="s">
        <v>113</v>
      </c>
      <c r="L2186" s="171" t="s">
        <v>114</v>
      </c>
      <c r="M2186" s="178">
        <v>0</v>
      </c>
      <c r="N2186" s="176"/>
      <c r="O2186" s="176"/>
      <c r="P2186" s="179">
        <v>-15</v>
      </c>
    </row>
    <row r="2187" spans="1:16" ht="19.5" hidden="1" customHeight="1">
      <c r="A2187" s="171" t="s">
        <v>3231</v>
      </c>
      <c r="B2187" s="175">
        <v>46102</v>
      </c>
      <c r="C2187" s="171" t="s">
        <v>110</v>
      </c>
      <c r="D2187" s="171" t="s">
        <v>24</v>
      </c>
      <c r="E2187" s="171" t="s">
        <v>41</v>
      </c>
      <c r="F2187" s="171" t="s">
        <v>138</v>
      </c>
      <c r="G2187" s="171" t="s">
        <v>112</v>
      </c>
      <c r="H2187" s="176">
        <v>1</v>
      </c>
      <c r="I2187" s="177">
        <v>0</v>
      </c>
      <c r="J2187" s="175">
        <v>46099</v>
      </c>
      <c r="K2187" s="171" t="s">
        <v>113</v>
      </c>
      <c r="L2187" s="171" t="s">
        <v>114</v>
      </c>
      <c r="M2187" s="178">
        <v>0</v>
      </c>
      <c r="N2187" s="176"/>
      <c r="O2187" s="176">
        <v>40</v>
      </c>
      <c r="P2187" s="179">
        <v>-46.77</v>
      </c>
    </row>
    <row r="2188" spans="1:16" ht="19.5" customHeight="1">
      <c r="A2188" s="171" t="s">
        <v>3231</v>
      </c>
      <c r="B2188" s="175">
        <v>46102</v>
      </c>
      <c r="C2188" s="171" t="s">
        <v>2119</v>
      </c>
      <c r="D2188" s="171" t="s">
        <v>116</v>
      </c>
      <c r="E2188" s="171" t="s">
        <v>41</v>
      </c>
      <c r="F2188" s="171" t="s">
        <v>138</v>
      </c>
      <c r="G2188" s="171" t="s">
        <v>112</v>
      </c>
      <c r="H2188" s="176">
        <v>1</v>
      </c>
      <c r="I2188" s="177">
        <v>0</v>
      </c>
      <c r="J2188" s="175">
        <v>46099</v>
      </c>
      <c r="K2188" s="171" t="s">
        <v>113</v>
      </c>
      <c r="L2188" s="171" t="s">
        <v>114</v>
      </c>
      <c r="M2188" s="178">
        <v>0</v>
      </c>
      <c r="N2188" s="176"/>
      <c r="O2188" s="176"/>
      <c r="P2188" s="179">
        <v>-6.61</v>
      </c>
    </row>
    <row r="2189" spans="1:16" ht="19.5" hidden="1" customHeight="1">
      <c r="A2189" s="171" t="s">
        <v>3231</v>
      </c>
      <c r="B2189" s="175">
        <v>46102</v>
      </c>
      <c r="C2189" s="171" t="s">
        <v>110</v>
      </c>
      <c r="D2189" s="171" t="s">
        <v>117</v>
      </c>
      <c r="E2189" s="171" t="s">
        <v>41</v>
      </c>
      <c r="F2189" s="171" t="s">
        <v>138</v>
      </c>
      <c r="G2189" s="171" t="s">
        <v>112</v>
      </c>
      <c r="H2189" s="176">
        <v>1</v>
      </c>
      <c r="I2189" s="177">
        <v>0</v>
      </c>
      <c r="J2189" s="175">
        <v>46099</v>
      </c>
      <c r="K2189" s="171" t="s">
        <v>113</v>
      </c>
      <c r="L2189" s="171" t="s">
        <v>114</v>
      </c>
      <c r="M2189" s="178">
        <v>0</v>
      </c>
      <c r="N2189" s="176"/>
      <c r="O2189" s="176"/>
      <c r="P2189" s="179">
        <v>0</v>
      </c>
    </row>
    <row r="2190" spans="1:16" ht="19.5" hidden="1" customHeight="1">
      <c r="A2190" s="171" t="s">
        <v>3231</v>
      </c>
      <c r="B2190" s="175">
        <v>46102</v>
      </c>
      <c r="C2190" s="171" t="s">
        <v>110</v>
      </c>
      <c r="D2190" s="171" t="s">
        <v>118</v>
      </c>
      <c r="E2190" s="171" t="s">
        <v>41</v>
      </c>
      <c r="F2190" s="171" t="s">
        <v>138</v>
      </c>
      <c r="G2190" s="171" t="s">
        <v>112</v>
      </c>
      <c r="H2190" s="176">
        <v>1</v>
      </c>
      <c r="I2190" s="177">
        <v>0</v>
      </c>
      <c r="J2190" s="175">
        <v>46099</v>
      </c>
      <c r="K2190" s="171" t="s">
        <v>113</v>
      </c>
      <c r="L2190" s="171" t="s">
        <v>114</v>
      </c>
      <c r="M2190" s="178">
        <v>0</v>
      </c>
      <c r="N2190" s="176"/>
      <c r="O2190" s="176"/>
      <c r="P2190" s="179">
        <v>-46.77</v>
      </c>
    </row>
    <row r="2191" spans="1:16" ht="19.5" customHeight="1">
      <c r="A2191" s="171" t="s">
        <v>3231</v>
      </c>
      <c r="B2191" s="175">
        <v>46102</v>
      </c>
      <c r="C2191" s="171" t="s">
        <v>2119</v>
      </c>
      <c r="D2191" s="171" t="s">
        <v>119</v>
      </c>
      <c r="E2191" s="171" t="s">
        <v>41</v>
      </c>
      <c r="F2191" s="171" t="s">
        <v>138</v>
      </c>
      <c r="G2191" s="171" t="s">
        <v>112</v>
      </c>
      <c r="H2191" s="176">
        <v>1</v>
      </c>
      <c r="I2191" s="177">
        <v>0</v>
      </c>
      <c r="J2191" s="175">
        <v>46099</v>
      </c>
      <c r="K2191" s="171" t="s">
        <v>113</v>
      </c>
      <c r="L2191" s="171" t="s">
        <v>114</v>
      </c>
      <c r="M2191" s="178">
        <v>0</v>
      </c>
      <c r="N2191" s="176"/>
      <c r="O2191" s="176"/>
      <c r="P2191" s="179">
        <v>-15</v>
      </c>
    </row>
    <row r="2192" spans="1:16" ht="19.5" hidden="1" customHeight="1">
      <c r="A2192" s="171" t="s">
        <v>3374</v>
      </c>
      <c r="B2192" s="175">
        <v>46102</v>
      </c>
      <c r="C2192" s="171" t="s">
        <v>110</v>
      </c>
      <c r="D2192" s="171" t="s">
        <v>117</v>
      </c>
      <c r="E2192" s="171" t="s">
        <v>41</v>
      </c>
      <c r="F2192" s="171" t="s">
        <v>138</v>
      </c>
      <c r="G2192" s="171" t="s">
        <v>112</v>
      </c>
      <c r="H2192" s="176">
        <v>1</v>
      </c>
      <c r="I2192" s="177">
        <v>0</v>
      </c>
      <c r="J2192" s="175">
        <v>46099</v>
      </c>
      <c r="K2192" s="171" t="s">
        <v>113</v>
      </c>
      <c r="L2192" s="171" t="s">
        <v>114</v>
      </c>
      <c r="M2192" s="178">
        <v>0</v>
      </c>
      <c r="N2192" s="176"/>
      <c r="O2192" s="176"/>
      <c r="P2192" s="179">
        <v>0</v>
      </c>
    </row>
    <row r="2193" spans="1:16" ht="19.5" hidden="1" customHeight="1">
      <c r="A2193" s="171" t="s">
        <v>3374</v>
      </c>
      <c r="B2193" s="175">
        <v>46102</v>
      </c>
      <c r="C2193" s="171" t="s">
        <v>110</v>
      </c>
      <c r="D2193" s="171" t="s">
        <v>118</v>
      </c>
      <c r="E2193" s="171" t="s">
        <v>41</v>
      </c>
      <c r="F2193" s="171" t="s">
        <v>138</v>
      </c>
      <c r="G2193" s="171" t="s">
        <v>112</v>
      </c>
      <c r="H2193" s="176">
        <v>1</v>
      </c>
      <c r="I2193" s="177">
        <v>0</v>
      </c>
      <c r="J2193" s="175">
        <v>46099</v>
      </c>
      <c r="K2193" s="171" t="s">
        <v>113</v>
      </c>
      <c r="L2193" s="171" t="s">
        <v>114</v>
      </c>
      <c r="M2193" s="178">
        <v>0</v>
      </c>
      <c r="N2193" s="176"/>
      <c r="O2193" s="176"/>
      <c r="P2193" s="179">
        <v>-46.77</v>
      </c>
    </row>
    <row r="2194" spans="1:16" ht="19.5" customHeight="1">
      <c r="A2194" s="171" t="s">
        <v>3374</v>
      </c>
      <c r="B2194" s="175">
        <v>46102</v>
      </c>
      <c r="C2194" s="171" t="s">
        <v>2119</v>
      </c>
      <c r="D2194" s="171" t="s">
        <v>119</v>
      </c>
      <c r="E2194" s="171" t="s">
        <v>41</v>
      </c>
      <c r="F2194" s="171" t="s">
        <v>138</v>
      </c>
      <c r="G2194" s="171" t="s">
        <v>112</v>
      </c>
      <c r="H2194" s="176">
        <v>1</v>
      </c>
      <c r="I2194" s="177">
        <v>0</v>
      </c>
      <c r="J2194" s="175">
        <v>46099</v>
      </c>
      <c r="K2194" s="171" t="s">
        <v>113</v>
      </c>
      <c r="L2194" s="171" t="s">
        <v>114</v>
      </c>
      <c r="M2194" s="178">
        <v>0</v>
      </c>
      <c r="N2194" s="176"/>
      <c r="O2194" s="176"/>
      <c r="P2194" s="179">
        <v>-15</v>
      </c>
    </row>
    <row r="2195" spans="1:16" ht="19.5" hidden="1" customHeight="1">
      <c r="A2195" s="171" t="s">
        <v>3374</v>
      </c>
      <c r="B2195" s="175">
        <v>46102</v>
      </c>
      <c r="C2195" s="171" t="s">
        <v>110</v>
      </c>
      <c r="D2195" s="171" t="s">
        <v>24</v>
      </c>
      <c r="E2195" s="171" t="s">
        <v>41</v>
      </c>
      <c r="F2195" s="171" t="s">
        <v>138</v>
      </c>
      <c r="G2195" s="171" t="s">
        <v>112</v>
      </c>
      <c r="H2195" s="176">
        <v>1</v>
      </c>
      <c r="I2195" s="177">
        <v>0</v>
      </c>
      <c r="J2195" s="175">
        <v>46099</v>
      </c>
      <c r="K2195" s="171" t="s">
        <v>113</v>
      </c>
      <c r="L2195" s="171" t="s">
        <v>114</v>
      </c>
      <c r="M2195" s="178">
        <v>0</v>
      </c>
      <c r="N2195" s="176"/>
      <c r="O2195" s="176">
        <v>40</v>
      </c>
      <c r="P2195" s="179">
        <v>-46.77</v>
      </c>
    </row>
    <row r="2196" spans="1:16" ht="19.5" customHeight="1">
      <c r="A2196" s="171" t="s">
        <v>3374</v>
      </c>
      <c r="B2196" s="175">
        <v>46102</v>
      </c>
      <c r="C2196" s="171" t="s">
        <v>2119</v>
      </c>
      <c r="D2196" s="171" t="s">
        <v>116</v>
      </c>
      <c r="E2196" s="171" t="s">
        <v>41</v>
      </c>
      <c r="F2196" s="171" t="s">
        <v>138</v>
      </c>
      <c r="G2196" s="171" t="s">
        <v>112</v>
      </c>
      <c r="H2196" s="176">
        <v>1</v>
      </c>
      <c r="I2196" s="177">
        <v>0</v>
      </c>
      <c r="J2196" s="175">
        <v>46099</v>
      </c>
      <c r="K2196" s="171" t="s">
        <v>113</v>
      </c>
      <c r="L2196" s="171" t="s">
        <v>114</v>
      </c>
      <c r="M2196" s="178">
        <v>0</v>
      </c>
      <c r="N2196" s="176"/>
      <c r="O2196" s="176"/>
      <c r="P2196" s="179">
        <v>-5.69</v>
      </c>
    </row>
    <row r="2197" spans="1:16" ht="19.5" hidden="1" customHeight="1">
      <c r="A2197" s="171" t="s">
        <v>2381</v>
      </c>
      <c r="B2197" s="175">
        <v>46102</v>
      </c>
      <c r="C2197" s="171" t="s">
        <v>151</v>
      </c>
      <c r="D2197" s="171" t="s">
        <v>152</v>
      </c>
      <c r="E2197" s="171" t="s">
        <v>125</v>
      </c>
      <c r="F2197" s="171" t="s">
        <v>125</v>
      </c>
      <c r="G2197" s="171" t="s">
        <v>125</v>
      </c>
      <c r="H2197" s="176">
        <v>0</v>
      </c>
      <c r="I2197" s="177">
        <v>0</v>
      </c>
      <c r="J2197" s="175">
        <v>46102</v>
      </c>
      <c r="K2197" s="171" t="s">
        <v>125</v>
      </c>
      <c r="L2197" s="171" t="s">
        <v>125</v>
      </c>
      <c r="M2197" s="178">
        <v>0</v>
      </c>
      <c r="N2197" s="176"/>
      <c r="O2197" s="176"/>
      <c r="P2197" s="179">
        <v>-433.8</v>
      </c>
    </row>
    <row r="2198" spans="1:16" ht="19.5" hidden="1" customHeight="1">
      <c r="A2198" s="171" t="s">
        <v>2004</v>
      </c>
      <c r="B2198" s="175">
        <v>46102</v>
      </c>
      <c r="C2198" s="171" t="s">
        <v>151</v>
      </c>
      <c r="D2198" s="171" t="s">
        <v>152</v>
      </c>
      <c r="E2198" s="171" t="s">
        <v>125</v>
      </c>
      <c r="F2198" s="171" t="s">
        <v>125</v>
      </c>
      <c r="G2198" s="171" t="s">
        <v>125</v>
      </c>
      <c r="H2198" s="176">
        <v>0</v>
      </c>
      <c r="I2198" s="177">
        <v>0</v>
      </c>
      <c r="J2198" s="175">
        <v>46102</v>
      </c>
      <c r="K2198" s="171" t="s">
        <v>125</v>
      </c>
      <c r="L2198" s="171" t="s">
        <v>125</v>
      </c>
      <c r="M2198" s="178">
        <v>0</v>
      </c>
      <c r="N2198" s="176"/>
      <c r="O2198" s="176"/>
      <c r="P2198" s="179">
        <v>-693.37</v>
      </c>
    </row>
    <row r="2199" spans="1:16" ht="19.5" hidden="1" customHeight="1">
      <c r="A2199" s="171" t="s">
        <v>1547</v>
      </c>
      <c r="B2199" s="175">
        <v>46102</v>
      </c>
      <c r="C2199" s="171" t="s">
        <v>151</v>
      </c>
      <c r="D2199" s="171" t="s">
        <v>152</v>
      </c>
      <c r="E2199" s="171" t="s">
        <v>125</v>
      </c>
      <c r="F2199" s="171" t="s">
        <v>125</v>
      </c>
      <c r="G2199" s="171" t="s">
        <v>125</v>
      </c>
      <c r="H2199" s="176">
        <v>0</v>
      </c>
      <c r="I2199" s="177">
        <v>0</v>
      </c>
      <c r="J2199" s="175">
        <v>46102</v>
      </c>
      <c r="K2199" s="171" t="s">
        <v>125</v>
      </c>
      <c r="L2199" s="171" t="s">
        <v>125</v>
      </c>
      <c r="M2199" s="178">
        <v>0</v>
      </c>
      <c r="N2199" s="176"/>
      <c r="O2199" s="176"/>
      <c r="P2199" s="179">
        <v>-572.34</v>
      </c>
    </row>
    <row r="2200" spans="1:16" ht="19.5" hidden="1" customHeight="1">
      <c r="A2200" s="171" t="s">
        <v>150</v>
      </c>
      <c r="B2200" s="175">
        <v>46102</v>
      </c>
      <c r="C2200" s="171" t="s">
        <v>151</v>
      </c>
      <c r="D2200" s="171" t="s">
        <v>152</v>
      </c>
      <c r="E2200" s="171" t="s">
        <v>125</v>
      </c>
      <c r="F2200" s="171" t="s">
        <v>125</v>
      </c>
      <c r="G2200" s="171" t="s">
        <v>125</v>
      </c>
      <c r="H2200" s="176">
        <v>0</v>
      </c>
      <c r="I2200" s="177">
        <v>0</v>
      </c>
      <c r="J2200" s="175">
        <v>46102</v>
      </c>
      <c r="K2200" s="171" t="s">
        <v>125</v>
      </c>
      <c r="L2200" s="171" t="s">
        <v>125</v>
      </c>
      <c r="M2200" s="178">
        <v>0</v>
      </c>
      <c r="N2200" s="176"/>
      <c r="O2200" s="176"/>
      <c r="P2200" s="179">
        <v>-1282.21</v>
      </c>
    </row>
    <row r="2201" spans="1:16" ht="19.5" hidden="1" customHeight="1">
      <c r="A2201" s="171" t="s">
        <v>155</v>
      </c>
      <c r="B2201" s="175">
        <v>46102</v>
      </c>
      <c r="C2201" s="171" t="s">
        <v>151</v>
      </c>
      <c r="D2201" s="171" t="s">
        <v>156</v>
      </c>
      <c r="E2201" s="171" t="s">
        <v>125</v>
      </c>
      <c r="F2201" s="171" t="s">
        <v>125</v>
      </c>
      <c r="G2201" s="171" t="s">
        <v>125</v>
      </c>
      <c r="H2201" s="176">
        <v>0</v>
      </c>
      <c r="I2201" s="177">
        <v>0</v>
      </c>
      <c r="J2201" s="175">
        <v>46102</v>
      </c>
      <c r="K2201" s="171" t="s">
        <v>125</v>
      </c>
      <c r="L2201" s="171" t="s">
        <v>125</v>
      </c>
      <c r="M2201" s="178">
        <v>0</v>
      </c>
      <c r="N2201" s="176"/>
      <c r="O2201" s="176"/>
      <c r="P2201" s="179">
        <v>-7556.65</v>
      </c>
    </row>
    <row r="2202" spans="1:16" ht="19.5" hidden="1" customHeight="1">
      <c r="A2202" s="171" t="s">
        <v>3375</v>
      </c>
      <c r="B2202" s="175">
        <v>46103</v>
      </c>
      <c r="C2202" s="171" t="s">
        <v>110</v>
      </c>
      <c r="D2202" s="171" t="s">
        <v>24</v>
      </c>
      <c r="E2202" s="171" t="s">
        <v>38</v>
      </c>
      <c r="F2202" s="171" t="s">
        <v>111</v>
      </c>
      <c r="G2202" s="171" t="s">
        <v>112</v>
      </c>
      <c r="H2202" s="176">
        <v>1</v>
      </c>
      <c r="I2202" s="177">
        <v>0</v>
      </c>
      <c r="J2202" s="175">
        <v>46096</v>
      </c>
      <c r="K2202" s="171" t="s">
        <v>113</v>
      </c>
      <c r="L2202" s="171" t="s">
        <v>114</v>
      </c>
      <c r="M2202" s="178">
        <v>0</v>
      </c>
      <c r="N2202" s="176"/>
      <c r="O2202" s="176">
        <v>39</v>
      </c>
      <c r="P2202" s="179">
        <v>-46.77</v>
      </c>
    </row>
    <row r="2203" spans="1:16" ht="19.5" customHeight="1">
      <c r="A2203" s="171" t="s">
        <v>3375</v>
      </c>
      <c r="B2203" s="175">
        <v>46103</v>
      </c>
      <c r="C2203" s="171" t="s">
        <v>2119</v>
      </c>
      <c r="D2203" s="171" t="s">
        <v>116</v>
      </c>
      <c r="E2203" s="171" t="s">
        <v>38</v>
      </c>
      <c r="F2203" s="171" t="s">
        <v>111</v>
      </c>
      <c r="G2203" s="171" t="s">
        <v>112</v>
      </c>
      <c r="H2203" s="176">
        <v>1</v>
      </c>
      <c r="I2203" s="177">
        <v>0</v>
      </c>
      <c r="J2203" s="175">
        <v>46096</v>
      </c>
      <c r="K2203" s="171" t="s">
        <v>113</v>
      </c>
      <c r="L2203" s="171" t="s">
        <v>114</v>
      </c>
      <c r="M2203" s="178">
        <v>0</v>
      </c>
      <c r="N2203" s="176"/>
      <c r="O2203" s="176"/>
      <c r="P2203" s="179">
        <v>-6.69</v>
      </c>
    </row>
    <row r="2204" spans="1:16" ht="19.5" hidden="1" customHeight="1">
      <c r="A2204" s="171" t="s">
        <v>3375</v>
      </c>
      <c r="B2204" s="175">
        <v>46103</v>
      </c>
      <c r="C2204" s="171" t="s">
        <v>110</v>
      </c>
      <c r="D2204" s="171" t="s">
        <v>117</v>
      </c>
      <c r="E2204" s="171" t="s">
        <v>38</v>
      </c>
      <c r="F2204" s="171" t="s">
        <v>111</v>
      </c>
      <c r="G2204" s="171" t="s">
        <v>112</v>
      </c>
      <c r="H2204" s="176">
        <v>1</v>
      </c>
      <c r="I2204" s="177">
        <v>0</v>
      </c>
      <c r="J2204" s="175">
        <v>46096</v>
      </c>
      <c r="K2204" s="171" t="s">
        <v>113</v>
      </c>
      <c r="L2204" s="171" t="s">
        <v>114</v>
      </c>
      <c r="M2204" s="178">
        <v>0</v>
      </c>
      <c r="N2204" s="176"/>
      <c r="O2204" s="176"/>
      <c r="P2204" s="179">
        <v>0</v>
      </c>
    </row>
    <row r="2205" spans="1:16" ht="19.5" hidden="1" customHeight="1">
      <c r="A2205" s="171" t="s">
        <v>3375</v>
      </c>
      <c r="B2205" s="175">
        <v>46103</v>
      </c>
      <c r="C2205" s="171" t="s">
        <v>110</v>
      </c>
      <c r="D2205" s="171" t="s">
        <v>118</v>
      </c>
      <c r="E2205" s="171" t="s">
        <v>38</v>
      </c>
      <c r="F2205" s="171" t="s">
        <v>111</v>
      </c>
      <c r="G2205" s="171" t="s">
        <v>112</v>
      </c>
      <c r="H2205" s="176">
        <v>1</v>
      </c>
      <c r="I2205" s="177">
        <v>0</v>
      </c>
      <c r="J2205" s="175">
        <v>46096</v>
      </c>
      <c r="K2205" s="171" t="s">
        <v>113</v>
      </c>
      <c r="L2205" s="171" t="s">
        <v>114</v>
      </c>
      <c r="M2205" s="178">
        <v>0</v>
      </c>
      <c r="N2205" s="176"/>
      <c r="O2205" s="176"/>
      <c r="P2205" s="179">
        <v>-46.77</v>
      </c>
    </row>
    <row r="2206" spans="1:16" ht="19.5" customHeight="1">
      <c r="A2206" s="171" t="s">
        <v>3375</v>
      </c>
      <c r="B2206" s="175">
        <v>46103</v>
      </c>
      <c r="C2206" s="171" t="s">
        <v>2119</v>
      </c>
      <c r="D2206" s="171" t="s">
        <v>119</v>
      </c>
      <c r="E2206" s="171" t="s">
        <v>38</v>
      </c>
      <c r="F2206" s="171" t="s">
        <v>111</v>
      </c>
      <c r="G2206" s="171" t="s">
        <v>112</v>
      </c>
      <c r="H2206" s="176">
        <v>1</v>
      </c>
      <c r="I2206" s="177">
        <v>0</v>
      </c>
      <c r="J2206" s="175">
        <v>46096</v>
      </c>
      <c r="K2206" s="171" t="s">
        <v>113</v>
      </c>
      <c r="L2206" s="171" t="s">
        <v>114</v>
      </c>
      <c r="M2206" s="178">
        <v>0</v>
      </c>
      <c r="N2206" s="176"/>
      <c r="O2206" s="176"/>
      <c r="P2206" s="179">
        <v>-15</v>
      </c>
    </row>
    <row r="2207" spans="1:16" ht="19.5" hidden="1" customHeight="1">
      <c r="A2207" s="171" t="s">
        <v>3376</v>
      </c>
      <c r="B2207" s="175">
        <v>46103</v>
      </c>
      <c r="C2207" s="171" t="s">
        <v>110</v>
      </c>
      <c r="D2207" s="171" t="s">
        <v>24</v>
      </c>
      <c r="E2207" s="171" t="s">
        <v>38</v>
      </c>
      <c r="F2207" s="171" t="s">
        <v>111</v>
      </c>
      <c r="G2207" s="171" t="s">
        <v>112</v>
      </c>
      <c r="H2207" s="176">
        <v>1</v>
      </c>
      <c r="I2207" s="177">
        <v>0</v>
      </c>
      <c r="J2207" s="175">
        <v>46097</v>
      </c>
      <c r="K2207" s="171" t="s">
        <v>113</v>
      </c>
      <c r="L2207" s="171" t="s">
        <v>114</v>
      </c>
      <c r="M2207" s="178">
        <v>0</v>
      </c>
      <c r="N2207" s="176"/>
      <c r="O2207" s="176">
        <v>39</v>
      </c>
      <c r="P2207" s="179">
        <v>-46.77</v>
      </c>
    </row>
    <row r="2208" spans="1:16" ht="19.5" customHeight="1">
      <c r="A2208" s="171" t="s">
        <v>3376</v>
      </c>
      <c r="B2208" s="175">
        <v>46103</v>
      </c>
      <c r="C2208" s="171" t="s">
        <v>2119</v>
      </c>
      <c r="D2208" s="171" t="s">
        <v>116</v>
      </c>
      <c r="E2208" s="171" t="s">
        <v>38</v>
      </c>
      <c r="F2208" s="171" t="s">
        <v>111</v>
      </c>
      <c r="G2208" s="171" t="s">
        <v>112</v>
      </c>
      <c r="H2208" s="176">
        <v>1</v>
      </c>
      <c r="I2208" s="177">
        <v>0</v>
      </c>
      <c r="J2208" s="175">
        <v>46097</v>
      </c>
      <c r="K2208" s="171" t="s">
        <v>113</v>
      </c>
      <c r="L2208" s="171" t="s">
        <v>114</v>
      </c>
      <c r="M2208" s="178">
        <v>0</v>
      </c>
      <c r="N2208" s="176"/>
      <c r="O2208" s="176"/>
      <c r="P2208" s="179">
        <v>-7.92</v>
      </c>
    </row>
    <row r="2209" spans="1:16" ht="19.5" hidden="1" customHeight="1">
      <c r="A2209" s="171" t="s">
        <v>3376</v>
      </c>
      <c r="B2209" s="175">
        <v>46103</v>
      </c>
      <c r="C2209" s="171" t="s">
        <v>110</v>
      </c>
      <c r="D2209" s="171" t="s">
        <v>117</v>
      </c>
      <c r="E2209" s="171" t="s">
        <v>38</v>
      </c>
      <c r="F2209" s="171" t="s">
        <v>111</v>
      </c>
      <c r="G2209" s="171" t="s">
        <v>112</v>
      </c>
      <c r="H2209" s="176">
        <v>1</v>
      </c>
      <c r="I2209" s="177">
        <v>0</v>
      </c>
      <c r="J2209" s="175">
        <v>46097</v>
      </c>
      <c r="K2209" s="171" t="s">
        <v>113</v>
      </c>
      <c r="L2209" s="171" t="s">
        <v>114</v>
      </c>
      <c r="M2209" s="178">
        <v>0</v>
      </c>
      <c r="N2209" s="176"/>
      <c r="O2209" s="176"/>
      <c r="P2209" s="179">
        <v>0</v>
      </c>
    </row>
    <row r="2210" spans="1:16" ht="19.5" hidden="1" customHeight="1">
      <c r="A2210" s="171" t="s">
        <v>3376</v>
      </c>
      <c r="B2210" s="175">
        <v>46103</v>
      </c>
      <c r="C2210" s="171" t="s">
        <v>110</v>
      </c>
      <c r="D2210" s="171" t="s">
        <v>118</v>
      </c>
      <c r="E2210" s="171" t="s">
        <v>38</v>
      </c>
      <c r="F2210" s="171" t="s">
        <v>111</v>
      </c>
      <c r="G2210" s="171" t="s">
        <v>112</v>
      </c>
      <c r="H2210" s="176">
        <v>1</v>
      </c>
      <c r="I2210" s="177">
        <v>0</v>
      </c>
      <c r="J2210" s="175">
        <v>46097</v>
      </c>
      <c r="K2210" s="171" t="s">
        <v>113</v>
      </c>
      <c r="L2210" s="171" t="s">
        <v>114</v>
      </c>
      <c r="M2210" s="178">
        <v>0</v>
      </c>
      <c r="N2210" s="176"/>
      <c r="O2210" s="176"/>
      <c r="P2210" s="179">
        <v>-46.77</v>
      </c>
    </row>
    <row r="2211" spans="1:16" ht="19.5" customHeight="1">
      <c r="A2211" s="171" t="s">
        <v>3376</v>
      </c>
      <c r="B2211" s="175">
        <v>46103</v>
      </c>
      <c r="C2211" s="171" t="s">
        <v>2119</v>
      </c>
      <c r="D2211" s="171" t="s">
        <v>119</v>
      </c>
      <c r="E2211" s="171" t="s">
        <v>38</v>
      </c>
      <c r="F2211" s="171" t="s">
        <v>111</v>
      </c>
      <c r="G2211" s="171" t="s">
        <v>112</v>
      </c>
      <c r="H2211" s="176">
        <v>1</v>
      </c>
      <c r="I2211" s="177">
        <v>0</v>
      </c>
      <c r="J2211" s="175">
        <v>46097</v>
      </c>
      <c r="K2211" s="171" t="s">
        <v>113</v>
      </c>
      <c r="L2211" s="171" t="s">
        <v>114</v>
      </c>
      <c r="M2211" s="178">
        <v>0</v>
      </c>
      <c r="N2211" s="176"/>
      <c r="O2211" s="176"/>
      <c r="P2211" s="179">
        <v>-15</v>
      </c>
    </row>
    <row r="2212" spans="1:16" ht="19.5" hidden="1" customHeight="1">
      <c r="A2212" s="171" t="s">
        <v>3169</v>
      </c>
      <c r="B2212" s="175">
        <v>46103</v>
      </c>
      <c r="C2212" s="171" t="s">
        <v>110</v>
      </c>
      <c r="D2212" s="171" t="s">
        <v>24</v>
      </c>
      <c r="E2212" s="171" t="s">
        <v>38</v>
      </c>
      <c r="F2212" s="171" t="s">
        <v>111</v>
      </c>
      <c r="G2212" s="171" t="s">
        <v>112</v>
      </c>
      <c r="H2212" s="176">
        <v>1</v>
      </c>
      <c r="I2212" s="177">
        <v>0</v>
      </c>
      <c r="J2212" s="175">
        <v>46094</v>
      </c>
      <c r="K2212" s="171" t="s">
        <v>113</v>
      </c>
      <c r="L2212" s="171" t="s">
        <v>114</v>
      </c>
      <c r="M2212" s="178">
        <v>0</v>
      </c>
      <c r="N2212" s="176"/>
      <c r="O2212" s="176">
        <v>40</v>
      </c>
      <c r="P2212" s="179">
        <v>-46.77</v>
      </c>
    </row>
    <row r="2213" spans="1:16" ht="19.5" hidden="1" customHeight="1">
      <c r="A2213" s="171" t="s">
        <v>3169</v>
      </c>
      <c r="B2213" s="175">
        <v>46103</v>
      </c>
      <c r="C2213" s="171" t="s">
        <v>110</v>
      </c>
      <c r="D2213" s="171" t="s">
        <v>117</v>
      </c>
      <c r="E2213" s="171" t="s">
        <v>38</v>
      </c>
      <c r="F2213" s="171" t="s">
        <v>111</v>
      </c>
      <c r="G2213" s="171" t="s">
        <v>112</v>
      </c>
      <c r="H2213" s="176">
        <v>1</v>
      </c>
      <c r="I2213" s="177">
        <v>0</v>
      </c>
      <c r="J2213" s="175">
        <v>46094</v>
      </c>
      <c r="K2213" s="171" t="s">
        <v>113</v>
      </c>
      <c r="L2213" s="171" t="s">
        <v>114</v>
      </c>
      <c r="M2213" s="178">
        <v>0</v>
      </c>
      <c r="N2213" s="176"/>
      <c r="O2213" s="176"/>
      <c r="P2213" s="179">
        <v>0</v>
      </c>
    </row>
    <row r="2214" spans="1:16" ht="19.5" hidden="1" customHeight="1">
      <c r="A2214" s="171" t="s">
        <v>3169</v>
      </c>
      <c r="B2214" s="175">
        <v>46103</v>
      </c>
      <c r="C2214" s="171" t="s">
        <v>110</v>
      </c>
      <c r="D2214" s="171" t="s">
        <v>118</v>
      </c>
      <c r="E2214" s="171" t="s">
        <v>38</v>
      </c>
      <c r="F2214" s="171" t="s">
        <v>111</v>
      </c>
      <c r="G2214" s="171" t="s">
        <v>112</v>
      </c>
      <c r="H2214" s="176">
        <v>1</v>
      </c>
      <c r="I2214" s="177">
        <v>0</v>
      </c>
      <c r="J2214" s="175">
        <v>46094</v>
      </c>
      <c r="K2214" s="171" t="s">
        <v>113</v>
      </c>
      <c r="L2214" s="171" t="s">
        <v>114</v>
      </c>
      <c r="M2214" s="178">
        <v>0</v>
      </c>
      <c r="N2214" s="176"/>
      <c r="O2214" s="176"/>
      <c r="P2214" s="179">
        <v>-46.77</v>
      </c>
    </row>
    <row r="2215" spans="1:16" ht="19.5" customHeight="1">
      <c r="A2215" s="171" t="s">
        <v>3169</v>
      </c>
      <c r="B2215" s="175">
        <v>46103</v>
      </c>
      <c r="C2215" s="171" t="s">
        <v>2119</v>
      </c>
      <c r="D2215" s="171" t="s">
        <v>119</v>
      </c>
      <c r="E2215" s="171" t="s">
        <v>38</v>
      </c>
      <c r="F2215" s="171" t="s">
        <v>111</v>
      </c>
      <c r="G2215" s="171" t="s">
        <v>112</v>
      </c>
      <c r="H2215" s="176">
        <v>1</v>
      </c>
      <c r="I2215" s="177">
        <v>0</v>
      </c>
      <c r="J2215" s="175">
        <v>46094</v>
      </c>
      <c r="K2215" s="171" t="s">
        <v>113</v>
      </c>
      <c r="L2215" s="171" t="s">
        <v>114</v>
      </c>
      <c r="M2215" s="178">
        <v>0</v>
      </c>
      <c r="N2215" s="176"/>
      <c r="O2215" s="176"/>
      <c r="P2215" s="179">
        <v>-15</v>
      </c>
    </row>
    <row r="2216" spans="1:16" ht="19.5" hidden="1" customHeight="1">
      <c r="A2216" s="171" t="s">
        <v>3377</v>
      </c>
      <c r="B2216" s="175">
        <v>46103</v>
      </c>
      <c r="C2216" s="171" t="s">
        <v>110</v>
      </c>
      <c r="D2216" s="171" t="s">
        <v>24</v>
      </c>
      <c r="E2216" s="171" t="s">
        <v>78</v>
      </c>
      <c r="F2216" s="171" t="s">
        <v>176</v>
      </c>
      <c r="G2216" s="171" t="s">
        <v>177</v>
      </c>
      <c r="H2216" s="176">
        <v>1</v>
      </c>
      <c r="I2216" s="177">
        <v>6500</v>
      </c>
      <c r="J2216" s="175">
        <v>46086</v>
      </c>
      <c r="K2216" s="171" t="s">
        <v>113</v>
      </c>
      <c r="L2216" s="171" t="s">
        <v>114</v>
      </c>
      <c r="M2216" s="178">
        <v>0.43</v>
      </c>
      <c r="N2216" s="176"/>
      <c r="O2216" s="176">
        <v>43</v>
      </c>
      <c r="P2216" s="179">
        <v>-286.10000000000002</v>
      </c>
    </row>
    <row r="2217" spans="1:16" ht="19.5" hidden="1" customHeight="1">
      <c r="A2217" s="171" t="s">
        <v>3377</v>
      </c>
      <c r="B2217" s="175">
        <v>46103</v>
      </c>
      <c r="C2217" s="171" t="s">
        <v>127</v>
      </c>
      <c r="D2217" s="171" t="s">
        <v>128</v>
      </c>
      <c r="E2217" s="171" t="s">
        <v>78</v>
      </c>
      <c r="F2217" s="171" t="s">
        <v>176</v>
      </c>
      <c r="G2217" s="171" t="s">
        <v>177</v>
      </c>
      <c r="H2217" s="176">
        <v>1</v>
      </c>
      <c r="I2217" s="177">
        <v>6500</v>
      </c>
      <c r="J2217" s="175">
        <v>46086</v>
      </c>
      <c r="K2217" s="171" t="s">
        <v>113</v>
      </c>
      <c r="L2217" s="171" t="s">
        <v>114</v>
      </c>
      <c r="M2217" s="178">
        <v>0</v>
      </c>
      <c r="N2217" s="176"/>
      <c r="O2217" s="176"/>
      <c r="P2217" s="179">
        <v>2467.36</v>
      </c>
    </row>
    <row r="2218" spans="1:16" ht="19.5" hidden="1" customHeight="1">
      <c r="A2218" s="171" t="s">
        <v>3377</v>
      </c>
      <c r="B2218" s="175">
        <v>46103</v>
      </c>
      <c r="C2218" s="171" t="s">
        <v>127</v>
      </c>
      <c r="D2218" s="171" t="s">
        <v>129</v>
      </c>
      <c r="E2218" s="171" t="s">
        <v>78</v>
      </c>
      <c r="F2218" s="171" t="s">
        <v>176</v>
      </c>
      <c r="G2218" s="171" t="s">
        <v>177</v>
      </c>
      <c r="H2218" s="176">
        <v>1</v>
      </c>
      <c r="I2218" s="177">
        <v>6500</v>
      </c>
      <c r="J2218" s="175">
        <v>46086</v>
      </c>
      <c r="K2218" s="171" t="s">
        <v>113</v>
      </c>
      <c r="L2218" s="171" t="s">
        <v>114</v>
      </c>
      <c r="M2218" s="178">
        <v>0</v>
      </c>
      <c r="N2218" s="176"/>
      <c r="O2218" s="176"/>
      <c r="P2218" s="179">
        <v>24.67</v>
      </c>
    </row>
    <row r="2219" spans="1:16" ht="19.5" hidden="1" customHeight="1">
      <c r="A2219" s="171" t="s">
        <v>3377</v>
      </c>
      <c r="B2219" s="175">
        <v>46103</v>
      </c>
      <c r="C2219" s="171" t="s">
        <v>127</v>
      </c>
      <c r="D2219" s="171" t="s">
        <v>130</v>
      </c>
      <c r="E2219" s="171" t="s">
        <v>78</v>
      </c>
      <c r="F2219" s="171" t="s">
        <v>176</v>
      </c>
      <c r="G2219" s="171" t="s">
        <v>177</v>
      </c>
      <c r="H2219" s="176">
        <v>1</v>
      </c>
      <c r="I2219" s="177">
        <v>6500</v>
      </c>
      <c r="J2219" s="175">
        <v>46086</v>
      </c>
      <c r="K2219" s="171" t="s">
        <v>113</v>
      </c>
      <c r="L2219" s="171" t="s">
        <v>114</v>
      </c>
      <c r="M2219" s="178">
        <v>0</v>
      </c>
      <c r="N2219" s="176"/>
      <c r="O2219" s="176"/>
      <c r="P2219" s="179">
        <v>4007.97</v>
      </c>
    </row>
    <row r="2220" spans="1:16" ht="19.5" hidden="1" customHeight="1">
      <c r="A2220" s="171" t="s">
        <v>3377</v>
      </c>
      <c r="B2220" s="175">
        <v>46103</v>
      </c>
      <c r="C2220" s="171" t="s">
        <v>131</v>
      </c>
      <c r="D2220" s="171" t="s">
        <v>132</v>
      </c>
      <c r="E2220" s="171" t="s">
        <v>78</v>
      </c>
      <c r="F2220" s="171" t="s">
        <v>176</v>
      </c>
      <c r="G2220" s="171" t="s">
        <v>177</v>
      </c>
      <c r="H2220" s="176">
        <v>1</v>
      </c>
      <c r="I2220" s="177">
        <v>6500</v>
      </c>
      <c r="J2220" s="175">
        <v>46086</v>
      </c>
      <c r="K2220" s="171" t="s">
        <v>113</v>
      </c>
      <c r="L2220" s="171" t="s">
        <v>114</v>
      </c>
      <c r="M2220" s="178">
        <v>0.43</v>
      </c>
      <c r="N2220" s="176"/>
      <c r="O2220" s="176"/>
      <c r="P2220" s="179">
        <v>-2795</v>
      </c>
    </row>
    <row r="2221" spans="1:16" ht="19.5" hidden="1" customHeight="1">
      <c r="A2221" s="171" t="s">
        <v>3377</v>
      </c>
      <c r="B2221" s="175">
        <v>46103</v>
      </c>
      <c r="C2221" s="171" t="s">
        <v>2119</v>
      </c>
      <c r="D2221" s="171" t="s">
        <v>116</v>
      </c>
      <c r="E2221" s="171" t="s">
        <v>78</v>
      </c>
      <c r="F2221" s="171" t="s">
        <v>176</v>
      </c>
      <c r="G2221" s="171" t="s">
        <v>177</v>
      </c>
      <c r="H2221" s="176">
        <v>1</v>
      </c>
      <c r="I2221" s="177">
        <v>6500</v>
      </c>
      <c r="J2221" s="175">
        <v>46086</v>
      </c>
      <c r="K2221" s="171" t="s">
        <v>113</v>
      </c>
      <c r="L2221" s="171" t="s">
        <v>114</v>
      </c>
      <c r="M2221" s="178">
        <v>0.43</v>
      </c>
      <c r="N2221" s="176"/>
      <c r="O2221" s="176"/>
      <c r="P2221" s="179">
        <v>-7.05</v>
      </c>
    </row>
    <row r="2222" spans="1:16" ht="19.5" hidden="1" customHeight="1">
      <c r="A2222" s="171" t="s">
        <v>3378</v>
      </c>
      <c r="B2222" s="175">
        <v>46103</v>
      </c>
      <c r="C2222" s="171" t="s">
        <v>110</v>
      </c>
      <c r="D2222" s="171" t="s">
        <v>24</v>
      </c>
      <c r="E2222" s="171" t="s">
        <v>38</v>
      </c>
      <c r="F2222" s="171" t="s">
        <v>111</v>
      </c>
      <c r="G2222" s="171" t="s">
        <v>112</v>
      </c>
      <c r="H2222" s="176">
        <v>1</v>
      </c>
      <c r="I2222" s="177">
        <v>2750</v>
      </c>
      <c r="J2222" s="175">
        <v>46096</v>
      </c>
      <c r="K2222" s="171" t="s">
        <v>113</v>
      </c>
      <c r="L2222" s="171" t="s">
        <v>114</v>
      </c>
      <c r="M2222" s="178">
        <v>0.43</v>
      </c>
      <c r="N2222" s="176"/>
      <c r="O2222" s="176">
        <v>39</v>
      </c>
      <c r="P2222" s="179">
        <v>-135.22</v>
      </c>
    </row>
    <row r="2223" spans="1:16" ht="19.5" hidden="1" customHeight="1">
      <c r="A2223" s="171" t="s">
        <v>3378</v>
      </c>
      <c r="B2223" s="175">
        <v>46103</v>
      </c>
      <c r="C2223" s="171" t="s">
        <v>127</v>
      </c>
      <c r="D2223" s="171" t="s">
        <v>128</v>
      </c>
      <c r="E2223" s="171" t="s">
        <v>38</v>
      </c>
      <c r="F2223" s="171" t="s">
        <v>111</v>
      </c>
      <c r="G2223" s="171" t="s">
        <v>112</v>
      </c>
      <c r="H2223" s="176">
        <v>1</v>
      </c>
      <c r="I2223" s="177">
        <v>2750</v>
      </c>
      <c r="J2223" s="175">
        <v>46096</v>
      </c>
      <c r="K2223" s="171" t="s">
        <v>113</v>
      </c>
      <c r="L2223" s="171" t="s">
        <v>114</v>
      </c>
      <c r="M2223" s="178">
        <v>0</v>
      </c>
      <c r="N2223" s="176"/>
      <c r="O2223" s="176"/>
      <c r="P2223" s="179">
        <v>1060.95</v>
      </c>
    </row>
    <row r="2224" spans="1:16" ht="19.5" hidden="1" customHeight="1">
      <c r="A2224" s="171" t="s">
        <v>3378</v>
      </c>
      <c r="B2224" s="175">
        <v>46103</v>
      </c>
      <c r="C2224" s="171" t="s">
        <v>127</v>
      </c>
      <c r="D2224" s="171" t="s">
        <v>129</v>
      </c>
      <c r="E2224" s="171" t="s">
        <v>38</v>
      </c>
      <c r="F2224" s="171" t="s">
        <v>111</v>
      </c>
      <c r="G2224" s="171" t="s">
        <v>112</v>
      </c>
      <c r="H2224" s="176">
        <v>1</v>
      </c>
      <c r="I2224" s="177">
        <v>2750</v>
      </c>
      <c r="J2224" s="175">
        <v>46096</v>
      </c>
      <c r="K2224" s="171" t="s">
        <v>113</v>
      </c>
      <c r="L2224" s="171" t="s">
        <v>114</v>
      </c>
      <c r="M2224" s="178">
        <v>0</v>
      </c>
      <c r="N2224" s="176"/>
      <c r="O2224" s="176"/>
      <c r="P2224" s="179">
        <v>10.61</v>
      </c>
    </row>
    <row r="2225" spans="1:16" ht="19.5" hidden="1" customHeight="1">
      <c r="A2225" s="171" t="s">
        <v>3378</v>
      </c>
      <c r="B2225" s="175">
        <v>46103</v>
      </c>
      <c r="C2225" s="171" t="s">
        <v>127</v>
      </c>
      <c r="D2225" s="171" t="s">
        <v>130</v>
      </c>
      <c r="E2225" s="171" t="s">
        <v>38</v>
      </c>
      <c r="F2225" s="171" t="s">
        <v>111</v>
      </c>
      <c r="G2225" s="171" t="s">
        <v>112</v>
      </c>
      <c r="H2225" s="176">
        <v>1</v>
      </c>
      <c r="I2225" s="177">
        <v>2750</v>
      </c>
      <c r="J2225" s="175">
        <v>46096</v>
      </c>
      <c r="K2225" s="171" t="s">
        <v>113</v>
      </c>
      <c r="L2225" s="171" t="s">
        <v>114</v>
      </c>
      <c r="M2225" s="178">
        <v>0</v>
      </c>
      <c r="N2225" s="176"/>
      <c r="O2225" s="176"/>
      <c r="P2225" s="179">
        <v>1678.44</v>
      </c>
    </row>
    <row r="2226" spans="1:16" ht="19.5" hidden="1" customHeight="1">
      <c r="A2226" s="171" t="s">
        <v>3378</v>
      </c>
      <c r="B2226" s="175">
        <v>46103</v>
      </c>
      <c r="C2226" s="171" t="s">
        <v>131</v>
      </c>
      <c r="D2226" s="171" t="s">
        <v>132</v>
      </c>
      <c r="E2226" s="171" t="s">
        <v>38</v>
      </c>
      <c r="F2226" s="171" t="s">
        <v>111</v>
      </c>
      <c r="G2226" s="171" t="s">
        <v>112</v>
      </c>
      <c r="H2226" s="176">
        <v>1</v>
      </c>
      <c r="I2226" s="177">
        <v>2750</v>
      </c>
      <c r="J2226" s="175">
        <v>46096</v>
      </c>
      <c r="K2226" s="171" t="s">
        <v>113</v>
      </c>
      <c r="L2226" s="171" t="s">
        <v>114</v>
      </c>
      <c r="M2226" s="178">
        <v>0.43</v>
      </c>
      <c r="N2226" s="176"/>
      <c r="O2226" s="176"/>
      <c r="P2226" s="179">
        <v>-1182.5</v>
      </c>
    </row>
    <row r="2227" spans="1:16" ht="19.5" customHeight="1">
      <c r="A2227" s="171" t="s">
        <v>3378</v>
      </c>
      <c r="B2227" s="175">
        <v>46103</v>
      </c>
      <c r="C2227" s="171" t="s">
        <v>2119</v>
      </c>
      <c r="D2227" s="171" t="s">
        <v>116</v>
      </c>
      <c r="E2227" s="171" t="s">
        <v>38</v>
      </c>
      <c r="F2227" s="171" t="s">
        <v>111</v>
      </c>
      <c r="G2227" s="171" t="s">
        <v>112</v>
      </c>
      <c r="H2227" s="176">
        <v>1</v>
      </c>
      <c r="I2227" s="177">
        <v>2750</v>
      </c>
      <c r="J2227" s="175">
        <v>46096</v>
      </c>
      <c r="K2227" s="171" t="s">
        <v>113</v>
      </c>
      <c r="L2227" s="171" t="s">
        <v>114</v>
      </c>
      <c r="M2227" s="178">
        <v>0.43</v>
      </c>
      <c r="N2227" s="176"/>
      <c r="O2227" s="176"/>
      <c r="P2227" s="179">
        <v>-10.44</v>
      </c>
    </row>
    <row r="2228" spans="1:16" ht="19.5" hidden="1" customHeight="1">
      <c r="A2228" s="171" t="s">
        <v>3379</v>
      </c>
      <c r="B2228" s="175">
        <v>46103</v>
      </c>
      <c r="C2228" s="171" t="s">
        <v>110</v>
      </c>
      <c r="D2228" s="171" t="s">
        <v>117</v>
      </c>
      <c r="E2228" s="171" t="s">
        <v>78</v>
      </c>
      <c r="F2228" s="171" t="s">
        <v>176</v>
      </c>
      <c r="G2228" s="171" t="s">
        <v>177</v>
      </c>
      <c r="H2228" s="176">
        <v>1</v>
      </c>
      <c r="I2228" s="177">
        <v>0</v>
      </c>
      <c r="J2228" s="175">
        <v>46101</v>
      </c>
      <c r="K2228" s="171" t="s">
        <v>113</v>
      </c>
      <c r="L2228" s="171" t="s">
        <v>114</v>
      </c>
      <c r="M2228" s="178">
        <v>0</v>
      </c>
      <c r="N2228" s="176"/>
      <c r="O2228" s="176"/>
      <c r="P2228" s="179">
        <v>0</v>
      </c>
    </row>
    <row r="2229" spans="1:16" ht="19.5" hidden="1" customHeight="1">
      <c r="A2229" s="171" t="s">
        <v>3379</v>
      </c>
      <c r="B2229" s="175">
        <v>46103</v>
      </c>
      <c r="C2229" s="171" t="s">
        <v>110</v>
      </c>
      <c r="D2229" s="171" t="s">
        <v>118</v>
      </c>
      <c r="E2229" s="171" t="s">
        <v>78</v>
      </c>
      <c r="F2229" s="171" t="s">
        <v>176</v>
      </c>
      <c r="G2229" s="171" t="s">
        <v>177</v>
      </c>
      <c r="H2229" s="176">
        <v>1</v>
      </c>
      <c r="I2229" s="177">
        <v>0</v>
      </c>
      <c r="J2229" s="175">
        <v>46101</v>
      </c>
      <c r="K2229" s="171" t="s">
        <v>113</v>
      </c>
      <c r="L2229" s="171" t="s">
        <v>114</v>
      </c>
      <c r="M2229" s="178">
        <v>0</v>
      </c>
      <c r="N2229" s="176"/>
      <c r="O2229" s="176"/>
      <c r="P2229" s="179">
        <v>-56.94</v>
      </c>
    </row>
    <row r="2230" spans="1:16" ht="19.5" hidden="1" customHeight="1">
      <c r="A2230" s="171" t="s">
        <v>3379</v>
      </c>
      <c r="B2230" s="175">
        <v>46103</v>
      </c>
      <c r="C2230" s="171" t="s">
        <v>2119</v>
      </c>
      <c r="D2230" s="171" t="s">
        <v>119</v>
      </c>
      <c r="E2230" s="171" t="s">
        <v>78</v>
      </c>
      <c r="F2230" s="171" t="s">
        <v>176</v>
      </c>
      <c r="G2230" s="171" t="s">
        <v>177</v>
      </c>
      <c r="H2230" s="176">
        <v>1</v>
      </c>
      <c r="I2230" s="177">
        <v>0</v>
      </c>
      <c r="J2230" s="175">
        <v>46101</v>
      </c>
      <c r="K2230" s="171" t="s">
        <v>113</v>
      </c>
      <c r="L2230" s="171" t="s">
        <v>114</v>
      </c>
      <c r="M2230" s="178">
        <v>0</v>
      </c>
      <c r="N2230" s="176"/>
      <c r="O2230" s="176"/>
      <c r="P2230" s="179">
        <v>-15</v>
      </c>
    </row>
    <row r="2231" spans="1:16" ht="19.5" hidden="1" customHeight="1">
      <c r="A2231" s="171" t="s">
        <v>3379</v>
      </c>
      <c r="B2231" s="175">
        <v>46103</v>
      </c>
      <c r="C2231" s="171" t="s">
        <v>110</v>
      </c>
      <c r="D2231" s="171" t="s">
        <v>24</v>
      </c>
      <c r="E2231" s="171" t="s">
        <v>78</v>
      </c>
      <c r="F2231" s="171" t="s">
        <v>176</v>
      </c>
      <c r="G2231" s="171" t="s">
        <v>177</v>
      </c>
      <c r="H2231" s="176">
        <v>1</v>
      </c>
      <c r="I2231" s="177">
        <v>0</v>
      </c>
      <c r="J2231" s="175">
        <v>46101</v>
      </c>
      <c r="K2231" s="171" t="s">
        <v>113</v>
      </c>
      <c r="L2231" s="171" t="s">
        <v>114</v>
      </c>
      <c r="M2231" s="178">
        <v>0</v>
      </c>
      <c r="N2231" s="176"/>
      <c r="O2231" s="176">
        <v>40</v>
      </c>
      <c r="P2231" s="179">
        <v>-56.94</v>
      </c>
    </row>
    <row r="2232" spans="1:16" ht="19.5" hidden="1" customHeight="1">
      <c r="A2232" s="171" t="s">
        <v>3379</v>
      </c>
      <c r="B2232" s="175">
        <v>46103</v>
      </c>
      <c r="C2232" s="171" t="s">
        <v>2119</v>
      </c>
      <c r="D2232" s="171" t="s">
        <v>116</v>
      </c>
      <c r="E2232" s="171" t="s">
        <v>78</v>
      </c>
      <c r="F2232" s="171" t="s">
        <v>176</v>
      </c>
      <c r="G2232" s="171" t="s">
        <v>177</v>
      </c>
      <c r="H2232" s="176">
        <v>1</v>
      </c>
      <c r="I2232" s="177">
        <v>0</v>
      </c>
      <c r="J2232" s="175">
        <v>46101</v>
      </c>
      <c r="K2232" s="171" t="s">
        <v>113</v>
      </c>
      <c r="L2232" s="171" t="s">
        <v>114</v>
      </c>
      <c r="M2232" s="178">
        <v>0</v>
      </c>
      <c r="N2232" s="176"/>
      <c r="O2232" s="176"/>
      <c r="P2232" s="179">
        <v>-6.34</v>
      </c>
    </row>
    <row r="2233" spans="1:16" ht="19.5" customHeight="1">
      <c r="A2233" s="171" t="s">
        <v>3378</v>
      </c>
      <c r="B2233" s="175">
        <v>46103</v>
      </c>
      <c r="C2233" s="171" t="s">
        <v>2119</v>
      </c>
      <c r="D2233" s="171" t="s">
        <v>135</v>
      </c>
      <c r="E2233" s="171" t="s">
        <v>38</v>
      </c>
      <c r="F2233" s="171" t="s">
        <v>111</v>
      </c>
      <c r="G2233" s="171" t="s">
        <v>112</v>
      </c>
      <c r="H2233" s="176">
        <v>1</v>
      </c>
      <c r="I2233" s="177">
        <v>0</v>
      </c>
      <c r="J2233" s="175">
        <v>46096</v>
      </c>
      <c r="K2233" s="171" t="s">
        <v>125</v>
      </c>
      <c r="L2233" s="171" t="s">
        <v>125</v>
      </c>
      <c r="M2233" s="178">
        <v>0</v>
      </c>
      <c r="N2233" s="176"/>
      <c r="O2233" s="176"/>
      <c r="P2233" s="179">
        <v>-20.16</v>
      </c>
    </row>
    <row r="2234" spans="1:16" ht="19.5" hidden="1" customHeight="1">
      <c r="A2234" s="171" t="s">
        <v>3380</v>
      </c>
      <c r="B2234" s="175">
        <v>46103</v>
      </c>
      <c r="C2234" s="171" t="s">
        <v>110</v>
      </c>
      <c r="D2234" s="171" t="s">
        <v>24</v>
      </c>
      <c r="E2234" s="171" t="s">
        <v>44</v>
      </c>
      <c r="F2234" s="171" t="s">
        <v>213</v>
      </c>
      <c r="G2234" s="171" t="s">
        <v>214</v>
      </c>
      <c r="H2234" s="176">
        <v>1</v>
      </c>
      <c r="I2234" s="177">
        <v>0</v>
      </c>
      <c r="J2234" s="175">
        <v>46093</v>
      </c>
      <c r="K2234" s="171" t="s">
        <v>113</v>
      </c>
      <c r="L2234" s="171" t="s">
        <v>114</v>
      </c>
      <c r="M2234" s="178">
        <v>0</v>
      </c>
      <c r="N2234" s="176"/>
      <c r="O2234" s="176">
        <v>40</v>
      </c>
      <c r="P2234" s="179">
        <v>-46.77</v>
      </c>
    </row>
    <row r="2235" spans="1:16" ht="19.5" customHeight="1">
      <c r="A2235" s="171" t="s">
        <v>3380</v>
      </c>
      <c r="B2235" s="175">
        <v>46103</v>
      </c>
      <c r="C2235" s="171" t="s">
        <v>2119</v>
      </c>
      <c r="D2235" s="171" t="s">
        <v>116</v>
      </c>
      <c r="E2235" s="171" t="s">
        <v>44</v>
      </c>
      <c r="F2235" s="171" t="s">
        <v>213</v>
      </c>
      <c r="G2235" s="171" t="s">
        <v>214</v>
      </c>
      <c r="H2235" s="176">
        <v>1</v>
      </c>
      <c r="I2235" s="177">
        <v>0</v>
      </c>
      <c r="J2235" s="175">
        <v>46093</v>
      </c>
      <c r="K2235" s="171" t="s">
        <v>113</v>
      </c>
      <c r="L2235" s="171" t="s">
        <v>114</v>
      </c>
      <c r="M2235" s="178">
        <v>0</v>
      </c>
      <c r="N2235" s="176"/>
      <c r="O2235" s="176"/>
      <c r="P2235" s="179">
        <v>-13.61</v>
      </c>
    </row>
    <row r="2236" spans="1:16" ht="19.5" hidden="1" customHeight="1">
      <c r="A2236" s="171" t="s">
        <v>3380</v>
      </c>
      <c r="B2236" s="175">
        <v>46103</v>
      </c>
      <c r="C2236" s="171" t="s">
        <v>110</v>
      </c>
      <c r="D2236" s="171" t="s">
        <v>117</v>
      </c>
      <c r="E2236" s="171" t="s">
        <v>44</v>
      </c>
      <c r="F2236" s="171" t="s">
        <v>213</v>
      </c>
      <c r="G2236" s="171" t="s">
        <v>214</v>
      </c>
      <c r="H2236" s="176">
        <v>1</v>
      </c>
      <c r="I2236" s="177">
        <v>0</v>
      </c>
      <c r="J2236" s="175">
        <v>46093</v>
      </c>
      <c r="K2236" s="171" t="s">
        <v>113</v>
      </c>
      <c r="L2236" s="171" t="s">
        <v>114</v>
      </c>
      <c r="M2236" s="178">
        <v>0</v>
      </c>
      <c r="N2236" s="176"/>
      <c r="O2236" s="176"/>
      <c r="P2236" s="179">
        <v>0</v>
      </c>
    </row>
    <row r="2237" spans="1:16" ht="19.5" hidden="1" customHeight="1">
      <c r="A2237" s="171" t="s">
        <v>3380</v>
      </c>
      <c r="B2237" s="175">
        <v>46103</v>
      </c>
      <c r="C2237" s="171" t="s">
        <v>110</v>
      </c>
      <c r="D2237" s="171" t="s">
        <v>118</v>
      </c>
      <c r="E2237" s="171" t="s">
        <v>44</v>
      </c>
      <c r="F2237" s="171" t="s">
        <v>213</v>
      </c>
      <c r="G2237" s="171" t="s">
        <v>214</v>
      </c>
      <c r="H2237" s="176">
        <v>1</v>
      </c>
      <c r="I2237" s="177">
        <v>0</v>
      </c>
      <c r="J2237" s="175">
        <v>46093</v>
      </c>
      <c r="K2237" s="171" t="s">
        <v>113</v>
      </c>
      <c r="L2237" s="171" t="s">
        <v>114</v>
      </c>
      <c r="M2237" s="178">
        <v>0</v>
      </c>
      <c r="N2237" s="176"/>
      <c r="O2237" s="176"/>
      <c r="P2237" s="179">
        <v>-46.77</v>
      </c>
    </row>
    <row r="2238" spans="1:16" ht="19.5" customHeight="1">
      <c r="A2238" s="171" t="s">
        <v>3380</v>
      </c>
      <c r="B2238" s="175">
        <v>46103</v>
      </c>
      <c r="C2238" s="171" t="s">
        <v>2119</v>
      </c>
      <c r="D2238" s="171" t="s">
        <v>119</v>
      </c>
      <c r="E2238" s="171" t="s">
        <v>44</v>
      </c>
      <c r="F2238" s="171" t="s">
        <v>213</v>
      </c>
      <c r="G2238" s="171" t="s">
        <v>214</v>
      </c>
      <c r="H2238" s="176">
        <v>1</v>
      </c>
      <c r="I2238" s="177">
        <v>0</v>
      </c>
      <c r="J2238" s="175">
        <v>46093</v>
      </c>
      <c r="K2238" s="171" t="s">
        <v>113</v>
      </c>
      <c r="L2238" s="171" t="s">
        <v>114</v>
      </c>
      <c r="M2238" s="178">
        <v>0</v>
      </c>
      <c r="N2238" s="176"/>
      <c r="O2238" s="176"/>
      <c r="P2238" s="179">
        <v>-15</v>
      </c>
    </row>
    <row r="2239" spans="1:16" ht="19.5" hidden="1" customHeight="1">
      <c r="A2239" s="171" t="s">
        <v>3381</v>
      </c>
      <c r="B2239" s="175">
        <v>46103</v>
      </c>
      <c r="C2239" s="171" t="s">
        <v>110</v>
      </c>
      <c r="D2239" s="171" t="s">
        <v>117</v>
      </c>
      <c r="E2239" s="171" t="s">
        <v>40</v>
      </c>
      <c r="F2239" s="171" t="s">
        <v>149</v>
      </c>
      <c r="G2239" s="171" t="s">
        <v>112</v>
      </c>
      <c r="H2239" s="176">
        <v>1</v>
      </c>
      <c r="I2239" s="177">
        <v>0</v>
      </c>
      <c r="J2239" s="175">
        <v>46090</v>
      </c>
      <c r="K2239" s="171" t="s">
        <v>113</v>
      </c>
      <c r="L2239" s="171" t="s">
        <v>114</v>
      </c>
      <c r="M2239" s="178">
        <v>0</v>
      </c>
      <c r="N2239" s="176"/>
      <c r="O2239" s="176"/>
      <c r="P2239" s="179">
        <v>0</v>
      </c>
    </row>
    <row r="2240" spans="1:16" ht="19.5" hidden="1" customHeight="1">
      <c r="A2240" s="171" t="s">
        <v>3381</v>
      </c>
      <c r="B2240" s="175">
        <v>46103</v>
      </c>
      <c r="C2240" s="171" t="s">
        <v>110</v>
      </c>
      <c r="D2240" s="171" t="s">
        <v>118</v>
      </c>
      <c r="E2240" s="171" t="s">
        <v>40</v>
      </c>
      <c r="F2240" s="171" t="s">
        <v>149</v>
      </c>
      <c r="G2240" s="171" t="s">
        <v>112</v>
      </c>
      <c r="H2240" s="176">
        <v>1</v>
      </c>
      <c r="I2240" s="177">
        <v>0</v>
      </c>
      <c r="J2240" s="175">
        <v>46090</v>
      </c>
      <c r="K2240" s="171" t="s">
        <v>113</v>
      </c>
      <c r="L2240" s="171" t="s">
        <v>114</v>
      </c>
      <c r="M2240" s="178">
        <v>0</v>
      </c>
      <c r="N2240" s="176"/>
      <c r="O2240" s="176"/>
      <c r="P2240" s="179">
        <v>-46.77</v>
      </c>
    </row>
    <row r="2241" spans="1:16" ht="19.5" customHeight="1">
      <c r="A2241" s="171" t="s">
        <v>3381</v>
      </c>
      <c r="B2241" s="175">
        <v>46103</v>
      </c>
      <c r="C2241" s="171" t="s">
        <v>2119</v>
      </c>
      <c r="D2241" s="171" t="s">
        <v>119</v>
      </c>
      <c r="E2241" s="171" t="s">
        <v>40</v>
      </c>
      <c r="F2241" s="171" t="s">
        <v>149</v>
      </c>
      <c r="G2241" s="171" t="s">
        <v>112</v>
      </c>
      <c r="H2241" s="176">
        <v>1</v>
      </c>
      <c r="I2241" s="177">
        <v>0</v>
      </c>
      <c r="J2241" s="175">
        <v>46090</v>
      </c>
      <c r="K2241" s="171" t="s">
        <v>113</v>
      </c>
      <c r="L2241" s="171" t="s">
        <v>114</v>
      </c>
      <c r="M2241" s="178">
        <v>0</v>
      </c>
      <c r="N2241" s="176"/>
      <c r="O2241" s="176"/>
      <c r="P2241" s="179">
        <v>-15</v>
      </c>
    </row>
    <row r="2242" spans="1:16" ht="19.5" hidden="1" customHeight="1">
      <c r="A2242" s="171" t="s">
        <v>3381</v>
      </c>
      <c r="B2242" s="175">
        <v>46103</v>
      </c>
      <c r="C2242" s="171" t="s">
        <v>110</v>
      </c>
      <c r="D2242" s="171" t="s">
        <v>24</v>
      </c>
      <c r="E2242" s="171" t="s">
        <v>40</v>
      </c>
      <c r="F2242" s="171" t="s">
        <v>149</v>
      </c>
      <c r="G2242" s="171" t="s">
        <v>112</v>
      </c>
      <c r="H2242" s="176">
        <v>1</v>
      </c>
      <c r="I2242" s="177">
        <v>0</v>
      </c>
      <c r="J2242" s="175">
        <v>46090</v>
      </c>
      <c r="K2242" s="171" t="s">
        <v>113</v>
      </c>
      <c r="L2242" s="171" t="s">
        <v>114</v>
      </c>
      <c r="M2242" s="178">
        <v>0</v>
      </c>
      <c r="N2242" s="176"/>
      <c r="O2242" s="176">
        <v>43</v>
      </c>
      <c r="P2242" s="179">
        <v>-46.77</v>
      </c>
    </row>
    <row r="2243" spans="1:16" ht="19.5" customHeight="1">
      <c r="A2243" s="171" t="s">
        <v>3381</v>
      </c>
      <c r="B2243" s="175">
        <v>46103</v>
      </c>
      <c r="C2243" s="171" t="s">
        <v>2119</v>
      </c>
      <c r="D2243" s="171" t="s">
        <v>116</v>
      </c>
      <c r="E2243" s="171" t="s">
        <v>40</v>
      </c>
      <c r="F2243" s="171" t="s">
        <v>149</v>
      </c>
      <c r="G2243" s="171" t="s">
        <v>112</v>
      </c>
      <c r="H2243" s="176">
        <v>1</v>
      </c>
      <c r="I2243" s="177">
        <v>0</v>
      </c>
      <c r="J2243" s="175">
        <v>46090</v>
      </c>
      <c r="K2243" s="171" t="s">
        <v>113</v>
      </c>
      <c r="L2243" s="171" t="s">
        <v>114</v>
      </c>
      <c r="M2243" s="178">
        <v>0</v>
      </c>
      <c r="N2243" s="176"/>
      <c r="O2243" s="176"/>
      <c r="P2243" s="179">
        <v>-25</v>
      </c>
    </row>
    <row r="2244" spans="1:16" ht="19.5" customHeight="1">
      <c r="A2244" s="171" t="s">
        <v>3382</v>
      </c>
      <c r="B2244" s="175">
        <v>46103</v>
      </c>
      <c r="C2244" s="171" t="s">
        <v>2119</v>
      </c>
      <c r="D2244" s="171" t="s">
        <v>135</v>
      </c>
      <c r="E2244" s="171" t="s">
        <v>38</v>
      </c>
      <c r="F2244" s="171" t="s">
        <v>111</v>
      </c>
      <c r="G2244" s="171" t="s">
        <v>112</v>
      </c>
      <c r="H2244" s="176">
        <v>1</v>
      </c>
      <c r="I2244" s="177">
        <v>0</v>
      </c>
      <c r="J2244" s="175">
        <v>46103</v>
      </c>
      <c r="K2244" s="171" t="s">
        <v>125</v>
      </c>
      <c r="L2244" s="171" t="s">
        <v>125</v>
      </c>
      <c r="M2244" s="178">
        <v>0</v>
      </c>
      <c r="N2244" s="176"/>
      <c r="O2244" s="176"/>
      <c r="P2244" s="179">
        <v>-4.16</v>
      </c>
    </row>
    <row r="2245" spans="1:16" ht="19.5" hidden="1" customHeight="1">
      <c r="A2245" s="171" t="s">
        <v>3383</v>
      </c>
      <c r="B2245" s="175">
        <v>46103</v>
      </c>
      <c r="C2245" s="171" t="s">
        <v>110</v>
      </c>
      <c r="D2245" s="171" t="s">
        <v>24</v>
      </c>
      <c r="E2245" s="171" t="s">
        <v>38</v>
      </c>
      <c r="F2245" s="171" t="s">
        <v>111</v>
      </c>
      <c r="G2245" s="171" t="s">
        <v>112</v>
      </c>
      <c r="H2245" s="176">
        <v>1</v>
      </c>
      <c r="I2245" s="177">
        <v>0</v>
      </c>
      <c r="J2245" s="175">
        <v>46096</v>
      </c>
      <c r="K2245" s="171" t="s">
        <v>113</v>
      </c>
      <c r="L2245" s="171" t="s">
        <v>114</v>
      </c>
      <c r="M2245" s="178">
        <v>0</v>
      </c>
      <c r="N2245" s="176"/>
      <c r="O2245" s="176">
        <v>39</v>
      </c>
      <c r="P2245" s="179">
        <v>-46.77</v>
      </c>
    </row>
    <row r="2246" spans="1:16" ht="19.5" hidden="1" customHeight="1">
      <c r="A2246" s="171" t="s">
        <v>3383</v>
      </c>
      <c r="B2246" s="175">
        <v>46103</v>
      </c>
      <c r="C2246" s="171" t="s">
        <v>110</v>
      </c>
      <c r="D2246" s="171" t="s">
        <v>117</v>
      </c>
      <c r="E2246" s="171" t="s">
        <v>38</v>
      </c>
      <c r="F2246" s="171" t="s">
        <v>111</v>
      </c>
      <c r="G2246" s="171" t="s">
        <v>112</v>
      </c>
      <c r="H2246" s="176">
        <v>1</v>
      </c>
      <c r="I2246" s="177">
        <v>0</v>
      </c>
      <c r="J2246" s="175">
        <v>46096</v>
      </c>
      <c r="K2246" s="171" t="s">
        <v>113</v>
      </c>
      <c r="L2246" s="171" t="s">
        <v>114</v>
      </c>
      <c r="M2246" s="178">
        <v>0</v>
      </c>
      <c r="N2246" s="176"/>
      <c r="O2246" s="176"/>
      <c r="P2246" s="179">
        <v>0</v>
      </c>
    </row>
    <row r="2247" spans="1:16" ht="19.5" hidden="1" customHeight="1">
      <c r="A2247" s="171" t="s">
        <v>3383</v>
      </c>
      <c r="B2247" s="175">
        <v>46103</v>
      </c>
      <c r="C2247" s="171" t="s">
        <v>110</v>
      </c>
      <c r="D2247" s="171" t="s">
        <v>118</v>
      </c>
      <c r="E2247" s="171" t="s">
        <v>38</v>
      </c>
      <c r="F2247" s="171" t="s">
        <v>111</v>
      </c>
      <c r="G2247" s="171" t="s">
        <v>112</v>
      </c>
      <c r="H2247" s="176">
        <v>1</v>
      </c>
      <c r="I2247" s="177">
        <v>0</v>
      </c>
      <c r="J2247" s="175">
        <v>46096</v>
      </c>
      <c r="K2247" s="171" t="s">
        <v>113</v>
      </c>
      <c r="L2247" s="171" t="s">
        <v>114</v>
      </c>
      <c r="M2247" s="178">
        <v>0</v>
      </c>
      <c r="N2247" s="176"/>
      <c r="O2247" s="176"/>
      <c r="P2247" s="179">
        <v>-46.77</v>
      </c>
    </row>
    <row r="2248" spans="1:16" ht="19.5" hidden="1" customHeight="1">
      <c r="A2248" s="171" t="s">
        <v>3384</v>
      </c>
      <c r="B2248" s="175">
        <v>46103</v>
      </c>
      <c r="C2248" s="171" t="s">
        <v>110</v>
      </c>
      <c r="D2248" s="171" t="s">
        <v>24</v>
      </c>
      <c r="E2248" s="171" t="s">
        <v>61</v>
      </c>
      <c r="F2248" s="171" t="s">
        <v>776</v>
      </c>
      <c r="G2248" s="171" t="s">
        <v>177</v>
      </c>
      <c r="H2248" s="176">
        <v>1</v>
      </c>
      <c r="I2248" s="177">
        <v>4000</v>
      </c>
      <c r="J2248" s="175">
        <v>46096</v>
      </c>
      <c r="K2248" s="171" t="s">
        <v>113</v>
      </c>
      <c r="L2248" s="171" t="s">
        <v>114</v>
      </c>
      <c r="M2248" s="178">
        <v>0.43</v>
      </c>
      <c r="N2248" s="176"/>
      <c r="O2248" s="176">
        <v>39</v>
      </c>
      <c r="P2248" s="179">
        <v>-180.27</v>
      </c>
    </row>
    <row r="2249" spans="1:16" ht="19.5" hidden="1" customHeight="1">
      <c r="A2249" s="171" t="s">
        <v>3384</v>
      </c>
      <c r="B2249" s="175">
        <v>46103</v>
      </c>
      <c r="C2249" s="171" t="s">
        <v>127</v>
      </c>
      <c r="D2249" s="171" t="s">
        <v>128</v>
      </c>
      <c r="E2249" s="171" t="s">
        <v>61</v>
      </c>
      <c r="F2249" s="171" t="s">
        <v>776</v>
      </c>
      <c r="G2249" s="171" t="s">
        <v>177</v>
      </c>
      <c r="H2249" s="176">
        <v>1</v>
      </c>
      <c r="I2249" s="177">
        <v>4000</v>
      </c>
      <c r="J2249" s="175">
        <v>46096</v>
      </c>
      <c r="K2249" s="171" t="s">
        <v>113</v>
      </c>
      <c r="L2249" s="171" t="s">
        <v>114</v>
      </c>
      <c r="M2249" s="178">
        <v>0</v>
      </c>
      <c r="N2249" s="176"/>
      <c r="O2249" s="176"/>
      <c r="P2249" s="179">
        <v>1391.63</v>
      </c>
    </row>
    <row r="2250" spans="1:16" ht="19.5" hidden="1" customHeight="1">
      <c r="A2250" s="171" t="s">
        <v>3384</v>
      </c>
      <c r="B2250" s="175">
        <v>46103</v>
      </c>
      <c r="C2250" s="171" t="s">
        <v>127</v>
      </c>
      <c r="D2250" s="171" t="s">
        <v>129</v>
      </c>
      <c r="E2250" s="171" t="s">
        <v>61</v>
      </c>
      <c r="F2250" s="171" t="s">
        <v>776</v>
      </c>
      <c r="G2250" s="171" t="s">
        <v>177</v>
      </c>
      <c r="H2250" s="176">
        <v>1</v>
      </c>
      <c r="I2250" s="177">
        <v>4000</v>
      </c>
      <c r="J2250" s="175">
        <v>46096</v>
      </c>
      <c r="K2250" s="171" t="s">
        <v>113</v>
      </c>
      <c r="L2250" s="171" t="s">
        <v>114</v>
      </c>
      <c r="M2250" s="178">
        <v>0</v>
      </c>
      <c r="N2250" s="176"/>
      <c r="O2250" s="176"/>
      <c r="P2250" s="179">
        <v>13.92</v>
      </c>
    </row>
    <row r="2251" spans="1:16" ht="19.5" hidden="1" customHeight="1">
      <c r="A2251" s="171" t="s">
        <v>3384</v>
      </c>
      <c r="B2251" s="175">
        <v>46103</v>
      </c>
      <c r="C2251" s="171" t="s">
        <v>127</v>
      </c>
      <c r="D2251" s="171" t="s">
        <v>130</v>
      </c>
      <c r="E2251" s="171" t="s">
        <v>61</v>
      </c>
      <c r="F2251" s="171" t="s">
        <v>776</v>
      </c>
      <c r="G2251" s="171" t="s">
        <v>177</v>
      </c>
      <c r="H2251" s="176">
        <v>1</v>
      </c>
      <c r="I2251" s="177">
        <v>4000</v>
      </c>
      <c r="J2251" s="175">
        <v>46096</v>
      </c>
      <c r="K2251" s="171" t="s">
        <v>113</v>
      </c>
      <c r="L2251" s="171" t="s">
        <v>114</v>
      </c>
      <c r="M2251" s="178">
        <v>0</v>
      </c>
      <c r="N2251" s="176"/>
      <c r="O2251" s="176"/>
      <c r="P2251" s="179">
        <v>2594.4499999999998</v>
      </c>
    </row>
    <row r="2252" spans="1:16" ht="19.5" hidden="1" customHeight="1">
      <c r="A2252" s="171" t="s">
        <v>3384</v>
      </c>
      <c r="B2252" s="175">
        <v>46103</v>
      </c>
      <c r="C2252" s="171" t="s">
        <v>131</v>
      </c>
      <c r="D2252" s="171" t="s">
        <v>132</v>
      </c>
      <c r="E2252" s="171" t="s">
        <v>61</v>
      </c>
      <c r="F2252" s="171" t="s">
        <v>776</v>
      </c>
      <c r="G2252" s="171" t="s">
        <v>177</v>
      </c>
      <c r="H2252" s="176">
        <v>1</v>
      </c>
      <c r="I2252" s="177">
        <v>4000</v>
      </c>
      <c r="J2252" s="175">
        <v>46096</v>
      </c>
      <c r="K2252" s="171" t="s">
        <v>113</v>
      </c>
      <c r="L2252" s="171" t="s">
        <v>114</v>
      </c>
      <c r="M2252" s="178">
        <v>0.43</v>
      </c>
      <c r="N2252" s="176"/>
      <c r="O2252" s="176"/>
      <c r="P2252" s="179">
        <v>-1720</v>
      </c>
    </row>
    <row r="2253" spans="1:16" ht="19.5" hidden="1" customHeight="1">
      <c r="A2253" s="171" t="s">
        <v>3384</v>
      </c>
      <c r="B2253" s="175">
        <v>46103</v>
      </c>
      <c r="C2253" s="171" t="s">
        <v>2119</v>
      </c>
      <c r="D2253" s="171" t="s">
        <v>116</v>
      </c>
      <c r="E2253" s="171" t="s">
        <v>61</v>
      </c>
      <c r="F2253" s="171" t="s">
        <v>776</v>
      </c>
      <c r="G2253" s="171" t="s">
        <v>177</v>
      </c>
      <c r="H2253" s="176">
        <v>1</v>
      </c>
      <c r="I2253" s="177">
        <v>4000</v>
      </c>
      <c r="J2253" s="175">
        <v>46096</v>
      </c>
      <c r="K2253" s="171" t="s">
        <v>113</v>
      </c>
      <c r="L2253" s="171" t="s">
        <v>114</v>
      </c>
      <c r="M2253" s="178">
        <v>0.43</v>
      </c>
      <c r="N2253" s="176"/>
      <c r="O2253" s="176"/>
      <c r="P2253" s="179">
        <v>-6.16</v>
      </c>
    </row>
    <row r="2254" spans="1:16" ht="19.5" hidden="1" customHeight="1">
      <c r="A2254" s="171" t="s">
        <v>3385</v>
      </c>
      <c r="B2254" s="175">
        <v>46103</v>
      </c>
      <c r="C2254" s="171" t="s">
        <v>110</v>
      </c>
      <c r="D2254" s="171" t="s">
        <v>24</v>
      </c>
      <c r="E2254" s="171" t="s">
        <v>38</v>
      </c>
      <c r="F2254" s="171" t="s">
        <v>111</v>
      </c>
      <c r="G2254" s="171" t="s">
        <v>112</v>
      </c>
      <c r="H2254" s="176">
        <v>1</v>
      </c>
      <c r="I2254" s="177">
        <v>2750</v>
      </c>
      <c r="J2254" s="175">
        <v>46100</v>
      </c>
      <c r="K2254" s="171" t="s">
        <v>113</v>
      </c>
      <c r="L2254" s="171" t="s">
        <v>114</v>
      </c>
      <c r="M2254" s="178">
        <v>0.43</v>
      </c>
      <c r="N2254" s="176"/>
      <c r="O2254" s="176">
        <v>40</v>
      </c>
      <c r="P2254" s="179">
        <v>-140.75</v>
      </c>
    </row>
    <row r="2255" spans="1:16" ht="19.5" hidden="1" customHeight="1">
      <c r="A2255" s="171" t="s">
        <v>3385</v>
      </c>
      <c r="B2255" s="175">
        <v>46103</v>
      </c>
      <c r="C2255" s="171" t="s">
        <v>127</v>
      </c>
      <c r="D2255" s="171" t="s">
        <v>128</v>
      </c>
      <c r="E2255" s="171" t="s">
        <v>38</v>
      </c>
      <c r="F2255" s="171" t="s">
        <v>111</v>
      </c>
      <c r="G2255" s="171" t="s">
        <v>112</v>
      </c>
      <c r="H2255" s="176">
        <v>1</v>
      </c>
      <c r="I2255" s="177">
        <v>2750</v>
      </c>
      <c r="J2255" s="175">
        <v>46100</v>
      </c>
      <c r="K2255" s="171" t="s">
        <v>113</v>
      </c>
      <c r="L2255" s="171" t="s">
        <v>114</v>
      </c>
      <c r="M2255" s="178">
        <v>0</v>
      </c>
      <c r="N2255" s="176"/>
      <c r="O2255" s="176"/>
      <c r="P2255" s="179">
        <v>1202.8599999999999</v>
      </c>
    </row>
    <row r="2256" spans="1:16" ht="19.5" hidden="1" customHeight="1">
      <c r="A2256" s="171" t="s">
        <v>3385</v>
      </c>
      <c r="B2256" s="175">
        <v>46103</v>
      </c>
      <c r="C2256" s="171" t="s">
        <v>127</v>
      </c>
      <c r="D2256" s="171" t="s">
        <v>129</v>
      </c>
      <c r="E2256" s="171" t="s">
        <v>38</v>
      </c>
      <c r="F2256" s="171" t="s">
        <v>111</v>
      </c>
      <c r="G2256" s="171" t="s">
        <v>112</v>
      </c>
      <c r="H2256" s="176">
        <v>1</v>
      </c>
      <c r="I2256" s="177">
        <v>2750</v>
      </c>
      <c r="J2256" s="175">
        <v>46100</v>
      </c>
      <c r="K2256" s="171" t="s">
        <v>113</v>
      </c>
      <c r="L2256" s="171" t="s">
        <v>114</v>
      </c>
      <c r="M2256" s="178">
        <v>0</v>
      </c>
      <c r="N2256" s="176"/>
      <c r="O2256" s="176"/>
      <c r="P2256" s="179">
        <v>12.03</v>
      </c>
    </row>
    <row r="2257" spans="1:16" ht="19.5" hidden="1" customHeight="1">
      <c r="A2257" s="171" t="s">
        <v>3385</v>
      </c>
      <c r="B2257" s="175">
        <v>46103</v>
      </c>
      <c r="C2257" s="171" t="s">
        <v>127</v>
      </c>
      <c r="D2257" s="171" t="s">
        <v>130</v>
      </c>
      <c r="E2257" s="171" t="s">
        <v>38</v>
      </c>
      <c r="F2257" s="171" t="s">
        <v>111</v>
      </c>
      <c r="G2257" s="171" t="s">
        <v>112</v>
      </c>
      <c r="H2257" s="176">
        <v>1</v>
      </c>
      <c r="I2257" s="177">
        <v>2750</v>
      </c>
      <c r="J2257" s="175">
        <v>46100</v>
      </c>
      <c r="K2257" s="171" t="s">
        <v>113</v>
      </c>
      <c r="L2257" s="171" t="s">
        <v>114</v>
      </c>
      <c r="M2257" s="178">
        <v>0</v>
      </c>
      <c r="N2257" s="176"/>
      <c r="O2257" s="176"/>
      <c r="P2257" s="179">
        <v>1535.11</v>
      </c>
    </row>
    <row r="2258" spans="1:16" ht="19.5" hidden="1" customHeight="1">
      <c r="A2258" s="171" t="s">
        <v>3385</v>
      </c>
      <c r="B2258" s="175">
        <v>46103</v>
      </c>
      <c r="C2258" s="171" t="s">
        <v>131</v>
      </c>
      <c r="D2258" s="171" t="s">
        <v>132</v>
      </c>
      <c r="E2258" s="171" t="s">
        <v>38</v>
      </c>
      <c r="F2258" s="171" t="s">
        <v>111</v>
      </c>
      <c r="G2258" s="171" t="s">
        <v>112</v>
      </c>
      <c r="H2258" s="176">
        <v>1</v>
      </c>
      <c r="I2258" s="177">
        <v>2750</v>
      </c>
      <c r="J2258" s="175">
        <v>46100</v>
      </c>
      <c r="K2258" s="171" t="s">
        <v>113</v>
      </c>
      <c r="L2258" s="171" t="s">
        <v>114</v>
      </c>
      <c r="M2258" s="178">
        <v>0.43</v>
      </c>
      <c r="N2258" s="176"/>
      <c r="O2258" s="176"/>
      <c r="P2258" s="179">
        <v>-1182.5</v>
      </c>
    </row>
    <row r="2259" spans="1:16" ht="19.5" customHeight="1">
      <c r="A2259" s="171" t="s">
        <v>3385</v>
      </c>
      <c r="B2259" s="175">
        <v>46103</v>
      </c>
      <c r="C2259" s="171" t="s">
        <v>2119</v>
      </c>
      <c r="D2259" s="171" t="s">
        <v>116</v>
      </c>
      <c r="E2259" s="171" t="s">
        <v>38</v>
      </c>
      <c r="F2259" s="171" t="s">
        <v>111</v>
      </c>
      <c r="G2259" s="171" t="s">
        <v>112</v>
      </c>
      <c r="H2259" s="176">
        <v>1</v>
      </c>
      <c r="I2259" s="177">
        <v>2750</v>
      </c>
      <c r="J2259" s="175">
        <v>46100</v>
      </c>
      <c r="K2259" s="171" t="s">
        <v>113</v>
      </c>
      <c r="L2259" s="171" t="s">
        <v>114</v>
      </c>
      <c r="M2259" s="178">
        <v>0.43</v>
      </c>
      <c r="N2259" s="176"/>
      <c r="O2259" s="176"/>
      <c r="P2259" s="179">
        <v>-12.69</v>
      </c>
    </row>
    <row r="2260" spans="1:16" ht="19.5" customHeight="1">
      <c r="A2260" s="171" t="s">
        <v>3386</v>
      </c>
      <c r="B2260" s="175">
        <v>46103</v>
      </c>
      <c r="C2260" s="171" t="s">
        <v>2119</v>
      </c>
      <c r="D2260" s="171" t="s">
        <v>135</v>
      </c>
      <c r="E2260" s="171" t="s">
        <v>45</v>
      </c>
      <c r="F2260" s="171" t="s">
        <v>162</v>
      </c>
      <c r="G2260" s="171" t="s">
        <v>163</v>
      </c>
      <c r="H2260" s="176">
        <v>1</v>
      </c>
      <c r="I2260" s="177">
        <v>0</v>
      </c>
      <c r="J2260" s="175">
        <v>46103</v>
      </c>
      <c r="K2260" s="171" t="s">
        <v>125</v>
      </c>
      <c r="L2260" s="171" t="s">
        <v>125</v>
      </c>
      <c r="M2260" s="178">
        <v>0</v>
      </c>
      <c r="N2260" s="176"/>
      <c r="O2260" s="176"/>
      <c r="P2260" s="179">
        <v>-24.5</v>
      </c>
    </row>
    <row r="2261" spans="1:16" ht="19.5" hidden="1" customHeight="1">
      <c r="A2261" s="171" t="s">
        <v>3387</v>
      </c>
      <c r="B2261" s="175">
        <v>46103</v>
      </c>
      <c r="C2261" s="171" t="s">
        <v>110</v>
      </c>
      <c r="D2261" s="171" t="s">
        <v>24</v>
      </c>
      <c r="E2261" s="171" t="s">
        <v>44</v>
      </c>
      <c r="F2261" s="171" t="s">
        <v>213</v>
      </c>
      <c r="G2261" s="171" t="s">
        <v>214</v>
      </c>
      <c r="H2261" s="176">
        <v>1</v>
      </c>
      <c r="I2261" s="177">
        <v>2500</v>
      </c>
      <c r="J2261" s="175">
        <v>46100</v>
      </c>
      <c r="K2261" s="171" t="s">
        <v>113</v>
      </c>
      <c r="L2261" s="171" t="s">
        <v>114</v>
      </c>
      <c r="M2261" s="178">
        <v>0.43</v>
      </c>
      <c r="N2261" s="176"/>
      <c r="O2261" s="176">
        <v>40</v>
      </c>
      <c r="P2261" s="179">
        <v>-134.37</v>
      </c>
    </row>
    <row r="2262" spans="1:16" ht="19.5" hidden="1" customHeight="1">
      <c r="A2262" s="171" t="s">
        <v>3387</v>
      </c>
      <c r="B2262" s="175">
        <v>46103</v>
      </c>
      <c r="C2262" s="171" t="s">
        <v>127</v>
      </c>
      <c r="D2262" s="171" t="s">
        <v>128</v>
      </c>
      <c r="E2262" s="171" t="s">
        <v>44</v>
      </c>
      <c r="F2262" s="171" t="s">
        <v>213</v>
      </c>
      <c r="G2262" s="171" t="s">
        <v>214</v>
      </c>
      <c r="H2262" s="176">
        <v>1</v>
      </c>
      <c r="I2262" s="177">
        <v>2500</v>
      </c>
      <c r="J2262" s="175">
        <v>46100</v>
      </c>
      <c r="K2262" s="171" t="s">
        <v>113</v>
      </c>
      <c r="L2262" s="171" t="s">
        <v>114</v>
      </c>
      <c r="M2262" s="178">
        <v>0</v>
      </c>
      <c r="N2262" s="176"/>
      <c r="O2262" s="176"/>
      <c r="P2262" s="179">
        <v>1346.67</v>
      </c>
    </row>
    <row r="2263" spans="1:16" ht="19.5" hidden="1" customHeight="1">
      <c r="A2263" s="171" t="s">
        <v>3387</v>
      </c>
      <c r="B2263" s="175">
        <v>46103</v>
      </c>
      <c r="C2263" s="171" t="s">
        <v>127</v>
      </c>
      <c r="D2263" s="171" t="s">
        <v>129</v>
      </c>
      <c r="E2263" s="171" t="s">
        <v>44</v>
      </c>
      <c r="F2263" s="171" t="s">
        <v>213</v>
      </c>
      <c r="G2263" s="171" t="s">
        <v>214</v>
      </c>
      <c r="H2263" s="176">
        <v>1</v>
      </c>
      <c r="I2263" s="177">
        <v>2500</v>
      </c>
      <c r="J2263" s="175">
        <v>46100</v>
      </c>
      <c r="K2263" s="171" t="s">
        <v>113</v>
      </c>
      <c r="L2263" s="171" t="s">
        <v>114</v>
      </c>
      <c r="M2263" s="178">
        <v>0</v>
      </c>
      <c r="N2263" s="176"/>
      <c r="O2263" s="176"/>
      <c r="P2263" s="179">
        <v>13.47</v>
      </c>
    </row>
    <row r="2264" spans="1:16" ht="19.5" hidden="1" customHeight="1">
      <c r="A2264" s="171" t="s">
        <v>3387</v>
      </c>
      <c r="B2264" s="175">
        <v>46103</v>
      </c>
      <c r="C2264" s="171" t="s">
        <v>127</v>
      </c>
      <c r="D2264" s="171" t="s">
        <v>130</v>
      </c>
      <c r="E2264" s="171" t="s">
        <v>44</v>
      </c>
      <c r="F2264" s="171" t="s">
        <v>213</v>
      </c>
      <c r="G2264" s="171" t="s">
        <v>214</v>
      </c>
      <c r="H2264" s="176">
        <v>1</v>
      </c>
      <c r="I2264" s="177">
        <v>2500</v>
      </c>
      <c r="J2264" s="175">
        <v>46100</v>
      </c>
      <c r="K2264" s="171" t="s">
        <v>113</v>
      </c>
      <c r="L2264" s="171" t="s">
        <v>114</v>
      </c>
      <c r="M2264" s="178">
        <v>0</v>
      </c>
      <c r="N2264" s="176"/>
      <c r="O2264" s="176"/>
      <c r="P2264" s="179">
        <v>1139.8599999999999</v>
      </c>
    </row>
    <row r="2265" spans="1:16" ht="19.5" hidden="1" customHeight="1">
      <c r="A2265" s="171" t="s">
        <v>3387</v>
      </c>
      <c r="B2265" s="175">
        <v>46103</v>
      </c>
      <c r="C2265" s="171" t="s">
        <v>131</v>
      </c>
      <c r="D2265" s="171" t="s">
        <v>132</v>
      </c>
      <c r="E2265" s="171" t="s">
        <v>44</v>
      </c>
      <c r="F2265" s="171" t="s">
        <v>213</v>
      </c>
      <c r="G2265" s="171" t="s">
        <v>214</v>
      </c>
      <c r="H2265" s="176">
        <v>1</v>
      </c>
      <c r="I2265" s="177">
        <v>2500</v>
      </c>
      <c r="J2265" s="175">
        <v>46100</v>
      </c>
      <c r="K2265" s="171" t="s">
        <v>113</v>
      </c>
      <c r="L2265" s="171" t="s">
        <v>114</v>
      </c>
      <c r="M2265" s="178">
        <v>0.43</v>
      </c>
      <c r="N2265" s="176"/>
      <c r="O2265" s="176"/>
      <c r="P2265" s="179">
        <v>-1075</v>
      </c>
    </row>
    <row r="2266" spans="1:16" ht="19.5" customHeight="1">
      <c r="A2266" s="171" t="s">
        <v>3387</v>
      </c>
      <c r="B2266" s="175">
        <v>46103</v>
      </c>
      <c r="C2266" s="171" t="s">
        <v>2119</v>
      </c>
      <c r="D2266" s="171" t="s">
        <v>116</v>
      </c>
      <c r="E2266" s="171" t="s">
        <v>44</v>
      </c>
      <c r="F2266" s="171" t="s">
        <v>213</v>
      </c>
      <c r="G2266" s="171" t="s">
        <v>214</v>
      </c>
      <c r="H2266" s="176">
        <v>1</v>
      </c>
      <c r="I2266" s="177">
        <v>2500</v>
      </c>
      <c r="J2266" s="175">
        <v>46100</v>
      </c>
      <c r="K2266" s="171" t="s">
        <v>113</v>
      </c>
      <c r="L2266" s="171" t="s">
        <v>114</v>
      </c>
      <c r="M2266" s="178">
        <v>0.43</v>
      </c>
      <c r="N2266" s="176"/>
      <c r="O2266" s="176"/>
      <c r="P2266" s="179">
        <v>-8.66</v>
      </c>
    </row>
    <row r="2267" spans="1:16" ht="19.5" hidden="1" customHeight="1">
      <c r="A2267" s="171" t="s">
        <v>3388</v>
      </c>
      <c r="B2267" s="175">
        <v>46103</v>
      </c>
      <c r="C2267" s="171" t="s">
        <v>110</v>
      </c>
      <c r="D2267" s="171" t="s">
        <v>24</v>
      </c>
      <c r="E2267" s="171" t="s">
        <v>38</v>
      </c>
      <c r="F2267" s="171" t="s">
        <v>111</v>
      </c>
      <c r="G2267" s="171" t="s">
        <v>112</v>
      </c>
      <c r="H2267" s="176">
        <v>1</v>
      </c>
      <c r="I2267" s="177">
        <v>0</v>
      </c>
      <c r="J2267" s="175">
        <v>46100</v>
      </c>
      <c r="K2267" s="171" t="s">
        <v>113</v>
      </c>
      <c r="L2267" s="171" t="s">
        <v>114</v>
      </c>
      <c r="M2267" s="178">
        <v>0</v>
      </c>
      <c r="N2267" s="176"/>
      <c r="O2267" s="176">
        <v>40</v>
      </c>
      <c r="P2267" s="179">
        <v>-46.77</v>
      </c>
    </row>
    <row r="2268" spans="1:16" ht="19.5" customHeight="1">
      <c r="A2268" s="171" t="s">
        <v>3388</v>
      </c>
      <c r="B2268" s="175">
        <v>46103</v>
      </c>
      <c r="C2268" s="171" t="s">
        <v>2119</v>
      </c>
      <c r="D2268" s="171" t="s">
        <v>116</v>
      </c>
      <c r="E2268" s="171" t="s">
        <v>38</v>
      </c>
      <c r="F2268" s="171" t="s">
        <v>111</v>
      </c>
      <c r="G2268" s="171" t="s">
        <v>112</v>
      </c>
      <c r="H2268" s="176">
        <v>1</v>
      </c>
      <c r="I2268" s="177">
        <v>0</v>
      </c>
      <c r="J2268" s="175">
        <v>46100</v>
      </c>
      <c r="K2268" s="171" t="s">
        <v>113</v>
      </c>
      <c r="L2268" s="171" t="s">
        <v>114</v>
      </c>
      <c r="M2268" s="178">
        <v>0</v>
      </c>
      <c r="N2268" s="176"/>
      <c r="O2268" s="176"/>
      <c r="P2268" s="179">
        <v>-6.76</v>
      </c>
    </row>
    <row r="2269" spans="1:16" ht="19.5" hidden="1" customHeight="1">
      <c r="A2269" s="171" t="s">
        <v>3384</v>
      </c>
      <c r="B2269" s="175">
        <v>46103</v>
      </c>
      <c r="C2269" s="171" t="s">
        <v>2119</v>
      </c>
      <c r="D2269" s="171" t="s">
        <v>135</v>
      </c>
      <c r="E2269" s="171" t="s">
        <v>61</v>
      </c>
      <c r="F2269" s="171" t="s">
        <v>776</v>
      </c>
      <c r="G2269" s="171" t="s">
        <v>177</v>
      </c>
      <c r="H2269" s="176">
        <v>1</v>
      </c>
      <c r="I2269" s="177">
        <v>0</v>
      </c>
      <c r="J2269" s="175">
        <v>46096</v>
      </c>
      <c r="K2269" s="171" t="s">
        <v>125</v>
      </c>
      <c r="L2269" s="171" t="s">
        <v>125</v>
      </c>
      <c r="M2269" s="178">
        <v>0</v>
      </c>
      <c r="N2269" s="176"/>
      <c r="O2269" s="176"/>
      <c r="P2269" s="179">
        <v>-26.44</v>
      </c>
    </row>
    <row r="2270" spans="1:16" ht="19.5" hidden="1" customHeight="1">
      <c r="A2270" s="171" t="s">
        <v>3388</v>
      </c>
      <c r="B2270" s="175">
        <v>46103</v>
      </c>
      <c r="C2270" s="171" t="s">
        <v>110</v>
      </c>
      <c r="D2270" s="171" t="s">
        <v>117</v>
      </c>
      <c r="E2270" s="171" t="s">
        <v>38</v>
      </c>
      <c r="F2270" s="171" t="s">
        <v>111</v>
      </c>
      <c r="G2270" s="171" t="s">
        <v>112</v>
      </c>
      <c r="H2270" s="176">
        <v>1</v>
      </c>
      <c r="I2270" s="177">
        <v>0</v>
      </c>
      <c r="J2270" s="175">
        <v>46100</v>
      </c>
      <c r="K2270" s="171" t="s">
        <v>113</v>
      </c>
      <c r="L2270" s="171" t="s">
        <v>114</v>
      </c>
      <c r="M2270" s="178">
        <v>0</v>
      </c>
      <c r="N2270" s="176"/>
      <c r="O2270" s="176"/>
      <c r="P2270" s="179">
        <v>0</v>
      </c>
    </row>
    <row r="2271" spans="1:16" ht="19.5" hidden="1" customHeight="1">
      <c r="A2271" s="171" t="s">
        <v>3388</v>
      </c>
      <c r="B2271" s="175">
        <v>46103</v>
      </c>
      <c r="C2271" s="171" t="s">
        <v>110</v>
      </c>
      <c r="D2271" s="171" t="s">
        <v>118</v>
      </c>
      <c r="E2271" s="171" t="s">
        <v>38</v>
      </c>
      <c r="F2271" s="171" t="s">
        <v>111</v>
      </c>
      <c r="G2271" s="171" t="s">
        <v>112</v>
      </c>
      <c r="H2271" s="176">
        <v>1</v>
      </c>
      <c r="I2271" s="177">
        <v>0</v>
      </c>
      <c r="J2271" s="175">
        <v>46100</v>
      </c>
      <c r="K2271" s="171" t="s">
        <v>113</v>
      </c>
      <c r="L2271" s="171" t="s">
        <v>114</v>
      </c>
      <c r="M2271" s="178">
        <v>0</v>
      </c>
      <c r="N2271" s="176"/>
      <c r="O2271" s="176"/>
      <c r="P2271" s="179">
        <v>-46.77</v>
      </c>
    </row>
    <row r="2272" spans="1:16" ht="19.5" customHeight="1">
      <c r="A2272" s="171" t="s">
        <v>3388</v>
      </c>
      <c r="B2272" s="175">
        <v>46103</v>
      </c>
      <c r="C2272" s="171" t="s">
        <v>2119</v>
      </c>
      <c r="D2272" s="171" t="s">
        <v>119</v>
      </c>
      <c r="E2272" s="171" t="s">
        <v>38</v>
      </c>
      <c r="F2272" s="171" t="s">
        <v>111</v>
      </c>
      <c r="G2272" s="171" t="s">
        <v>112</v>
      </c>
      <c r="H2272" s="176">
        <v>1</v>
      </c>
      <c r="I2272" s="177">
        <v>0</v>
      </c>
      <c r="J2272" s="175">
        <v>46100</v>
      </c>
      <c r="K2272" s="171" t="s">
        <v>113</v>
      </c>
      <c r="L2272" s="171" t="s">
        <v>114</v>
      </c>
      <c r="M2272" s="178">
        <v>0</v>
      </c>
      <c r="N2272" s="176"/>
      <c r="O2272" s="176"/>
      <c r="P2272" s="179">
        <v>-15</v>
      </c>
    </row>
    <row r="2273" spans="1:16" ht="19.5" customHeight="1">
      <c r="A2273" s="171" t="s">
        <v>3389</v>
      </c>
      <c r="B2273" s="175">
        <v>46103</v>
      </c>
      <c r="C2273" s="171" t="s">
        <v>2119</v>
      </c>
      <c r="D2273" s="171" t="s">
        <v>135</v>
      </c>
      <c r="E2273" s="171" t="s">
        <v>45</v>
      </c>
      <c r="F2273" s="171" t="s">
        <v>162</v>
      </c>
      <c r="G2273" s="171" t="s">
        <v>163</v>
      </c>
      <c r="H2273" s="176">
        <v>1</v>
      </c>
      <c r="I2273" s="177">
        <v>0</v>
      </c>
      <c r="J2273" s="175">
        <v>46103</v>
      </c>
      <c r="K2273" s="171" t="s">
        <v>125</v>
      </c>
      <c r="L2273" s="171" t="s">
        <v>125</v>
      </c>
      <c r="M2273" s="178">
        <v>0</v>
      </c>
      <c r="N2273" s="176"/>
      <c r="O2273" s="176"/>
      <c r="P2273" s="179">
        <v>-24.43</v>
      </c>
    </row>
    <row r="2274" spans="1:16" ht="19.5" customHeight="1">
      <c r="A2274" s="171" t="s">
        <v>3389</v>
      </c>
      <c r="B2274" s="175">
        <v>46103</v>
      </c>
      <c r="C2274" s="171" t="s">
        <v>2119</v>
      </c>
      <c r="D2274" s="171" t="s">
        <v>135</v>
      </c>
      <c r="E2274" s="171" t="s">
        <v>39</v>
      </c>
      <c r="F2274" s="171" t="s">
        <v>141</v>
      </c>
      <c r="G2274" s="171" t="s">
        <v>112</v>
      </c>
      <c r="H2274" s="176">
        <v>1</v>
      </c>
      <c r="I2274" s="177">
        <v>0</v>
      </c>
      <c r="J2274" s="175">
        <v>46103</v>
      </c>
      <c r="K2274" s="171" t="s">
        <v>125</v>
      </c>
      <c r="L2274" s="171" t="s">
        <v>125</v>
      </c>
      <c r="M2274" s="178">
        <v>0</v>
      </c>
      <c r="N2274" s="176"/>
      <c r="O2274" s="176"/>
      <c r="P2274" s="179">
        <v>-27.4</v>
      </c>
    </row>
    <row r="2275" spans="1:16" ht="19.5" hidden="1" customHeight="1">
      <c r="A2275" s="171" t="s">
        <v>3390</v>
      </c>
      <c r="B2275" s="175">
        <v>46103</v>
      </c>
      <c r="C2275" s="171" t="s">
        <v>110</v>
      </c>
      <c r="D2275" s="171" t="s">
        <v>24</v>
      </c>
      <c r="E2275" s="171" t="s">
        <v>38</v>
      </c>
      <c r="F2275" s="171" t="s">
        <v>111</v>
      </c>
      <c r="G2275" s="171" t="s">
        <v>112</v>
      </c>
      <c r="H2275" s="176">
        <v>1</v>
      </c>
      <c r="I2275" s="177">
        <v>2750</v>
      </c>
      <c r="J2275" s="175">
        <v>46100</v>
      </c>
      <c r="K2275" s="171" t="s">
        <v>113</v>
      </c>
      <c r="L2275" s="171" t="s">
        <v>114</v>
      </c>
      <c r="M2275" s="178">
        <v>0.43</v>
      </c>
      <c r="N2275" s="176"/>
      <c r="O2275" s="176">
        <v>40</v>
      </c>
      <c r="P2275" s="179">
        <v>-140.75</v>
      </c>
    </row>
    <row r="2276" spans="1:16" ht="19.5" hidden="1" customHeight="1">
      <c r="A2276" s="171" t="s">
        <v>3390</v>
      </c>
      <c r="B2276" s="175">
        <v>46103</v>
      </c>
      <c r="C2276" s="171" t="s">
        <v>127</v>
      </c>
      <c r="D2276" s="171" t="s">
        <v>128</v>
      </c>
      <c r="E2276" s="171" t="s">
        <v>38</v>
      </c>
      <c r="F2276" s="171" t="s">
        <v>111</v>
      </c>
      <c r="G2276" s="171" t="s">
        <v>112</v>
      </c>
      <c r="H2276" s="176">
        <v>1</v>
      </c>
      <c r="I2276" s="177">
        <v>2750</v>
      </c>
      <c r="J2276" s="175">
        <v>46100</v>
      </c>
      <c r="K2276" s="171" t="s">
        <v>113</v>
      </c>
      <c r="L2276" s="171" t="s">
        <v>114</v>
      </c>
      <c r="M2276" s="178">
        <v>0</v>
      </c>
      <c r="N2276" s="176"/>
      <c r="O2276" s="176"/>
      <c r="P2276" s="179">
        <v>1322.86</v>
      </c>
    </row>
    <row r="2277" spans="1:16" ht="19.5" hidden="1" customHeight="1">
      <c r="A2277" s="171" t="s">
        <v>3390</v>
      </c>
      <c r="B2277" s="175">
        <v>46103</v>
      </c>
      <c r="C2277" s="171" t="s">
        <v>127</v>
      </c>
      <c r="D2277" s="171" t="s">
        <v>129</v>
      </c>
      <c r="E2277" s="171" t="s">
        <v>38</v>
      </c>
      <c r="F2277" s="171" t="s">
        <v>111</v>
      </c>
      <c r="G2277" s="171" t="s">
        <v>112</v>
      </c>
      <c r="H2277" s="176">
        <v>1</v>
      </c>
      <c r="I2277" s="177">
        <v>2750</v>
      </c>
      <c r="J2277" s="175">
        <v>46100</v>
      </c>
      <c r="K2277" s="171" t="s">
        <v>113</v>
      </c>
      <c r="L2277" s="171" t="s">
        <v>114</v>
      </c>
      <c r="M2277" s="178">
        <v>0</v>
      </c>
      <c r="N2277" s="176"/>
      <c r="O2277" s="176"/>
      <c r="P2277" s="179">
        <v>13.23</v>
      </c>
    </row>
    <row r="2278" spans="1:16" ht="19.5" hidden="1" customHeight="1">
      <c r="A2278" s="171" t="s">
        <v>3390</v>
      </c>
      <c r="B2278" s="175">
        <v>46103</v>
      </c>
      <c r="C2278" s="171" t="s">
        <v>127</v>
      </c>
      <c r="D2278" s="171" t="s">
        <v>130</v>
      </c>
      <c r="E2278" s="171" t="s">
        <v>38</v>
      </c>
      <c r="F2278" s="171" t="s">
        <v>111</v>
      </c>
      <c r="G2278" s="171" t="s">
        <v>112</v>
      </c>
      <c r="H2278" s="176">
        <v>1</v>
      </c>
      <c r="I2278" s="177">
        <v>2750</v>
      </c>
      <c r="J2278" s="175">
        <v>46100</v>
      </c>
      <c r="K2278" s="171" t="s">
        <v>113</v>
      </c>
      <c r="L2278" s="171" t="s">
        <v>114</v>
      </c>
      <c r="M2278" s="178">
        <v>0</v>
      </c>
      <c r="N2278" s="176"/>
      <c r="O2278" s="176"/>
      <c r="P2278" s="179">
        <v>1413.91</v>
      </c>
    </row>
    <row r="2279" spans="1:16" ht="19.5" hidden="1" customHeight="1">
      <c r="A2279" s="171" t="s">
        <v>3390</v>
      </c>
      <c r="B2279" s="175">
        <v>46103</v>
      </c>
      <c r="C2279" s="171" t="s">
        <v>131</v>
      </c>
      <c r="D2279" s="171" t="s">
        <v>132</v>
      </c>
      <c r="E2279" s="171" t="s">
        <v>38</v>
      </c>
      <c r="F2279" s="171" t="s">
        <v>111</v>
      </c>
      <c r="G2279" s="171" t="s">
        <v>112</v>
      </c>
      <c r="H2279" s="176">
        <v>1</v>
      </c>
      <c r="I2279" s="177">
        <v>2750</v>
      </c>
      <c r="J2279" s="175">
        <v>46100</v>
      </c>
      <c r="K2279" s="171" t="s">
        <v>113</v>
      </c>
      <c r="L2279" s="171" t="s">
        <v>114</v>
      </c>
      <c r="M2279" s="178">
        <v>0.43</v>
      </c>
      <c r="N2279" s="176"/>
      <c r="O2279" s="176"/>
      <c r="P2279" s="179">
        <v>-1182.5</v>
      </c>
    </row>
    <row r="2280" spans="1:16" ht="19.5" customHeight="1">
      <c r="A2280" s="171" t="s">
        <v>3390</v>
      </c>
      <c r="B2280" s="175">
        <v>46103</v>
      </c>
      <c r="C2280" s="171" t="s">
        <v>2119</v>
      </c>
      <c r="D2280" s="171" t="s">
        <v>116</v>
      </c>
      <c r="E2280" s="171" t="s">
        <v>38</v>
      </c>
      <c r="F2280" s="171" t="s">
        <v>111</v>
      </c>
      <c r="G2280" s="171" t="s">
        <v>112</v>
      </c>
      <c r="H2280" s="176">
        <v>1</v>
      </c>
      <c r="I2280" s="177">
        <v>2750</v>
      </c>
      <c r="J2280" s="175">
        <v>46100</v>
      </c>
      <c r="K2280" s="171" t="s">
        <v>113</v>
      </c>
      <c r="L2280" s="171" t="s">
        <v>114</v>
      </c>
      <c r="M2280" s="178">
        <v>0.43</v>
      </c>
      <c r="N2280" s="176"/>
      <c r="O2280" s="176"/>
      <c r="P2280" s="179">
        <v>-6.67</v>
      </c>
    </row>
    <row r="2281" spans="1:16" ht="19.5" hidden="1" customHeight="1">
      <c r="A2281" s="171" t="s">
        <v>3391</v>
      </c>
      <c r="B2281" s="175">
        <v>46103</v>
      </c>
      <c r="C2281" s="171" t="s">
        <v>110</v>
      </c>
      <c r="D2281" s="171" t="s">
        <v>24</v>
      </c>
      <c r="E2281" s="171" t="s">
        <v>61</v>
      </c>
      <c r="F2281" s="171" t="s">
        <v>776</v>
      </c>
      <c r="G2281" s="171" t="s">
        <v>177</v>
      </c>
      <c r="H2281" s="176">
        <v>1</v>
      </c>
      <c r="I2281" s="177">
        <v>0</v>
      </c>
      <c r="J2281" s="175">
        <v>46096</v>
      </c>
      <c r="K2281" s="171" t="s">
        <v>113</v>
      </c>
      <c r="L2281" s="171" t="s">
        <v>114</v>
      </c>
      <c r="M2281" s="178">
        <v>0</v>
      </c>
      <c r="N2281" s="176"/>
      <c r="O2281" s="176">
        <v>39</v>
      </c>
      <c r="P2281" s="179">
        <v>-56.94</v>
      </c>
    </row>
    <row r="2282" spans="1:16" ht="19.5" hidden="1" customHeight="1">
      <c r="A2282" s="171" t="s">
        <v>3391</v>
      </c>
      <c r="B2282" s="175">
        <v>46103</v>
      </c>
      <c r="C2282" s="171" t="s">
        <v>2119</v>
      </c>
      <c r="D2282" s="171" t="s">
        <v>116</v>
      </c>
      <c r="E2282" s="171" t="s">
        <v>61</v>
      </c>
      <c r="F2282" s="171" t="s">
        <v>776</v>
      </c>
      <c r="G2282" s="171" t="s">
        <v>177</v>
      </c>
      <c r="H2282" s="176">
        <v>1</v>
      </c>
      <c r="I2282" s="177">
        <v>0</v>
      </c>
      <c r="J2282" s="175">
        <v>46096</v>
      </c>
      <c r="K2282" s="171" t="s">
        <v>113</v>
      </c>
      <c r="L2282" s="171" t="s">
        <v>114</v>
      </c>
      <c r="M2282" s="178">
        <v>0</v>
      </c>
      <c r="N2282" s="176"/>
      <c r="O2282" s="176"/>
      <c r="P2282" s="179">
        <v>-7.48</v>
      </c>
    </row>
    <row r="2283" spans="1:16" ht="19.5" hidden="1" customHeight="1">
      <c r="A2283" s="171" t="s">
        <v>3172</v>
      </c>
      <c r="B2283" s="175">
        <v>46103</v>
      </c>
      <c r="C2283" s="171" t="s">
        <v>110</v>
      </c>
      <c r="D2283" s="171" t="s">
        <v>117</v>
      </c>
      <c r="E2283" s="171" t="s">
        <v>47</v>
      </c>
      <c r="F2283" s="171" t="s">
        <v>430</v>
      </c>
      <c r="G2283" s="171" t="s">
        <v>112</v>
      </c>
      <c r="H2283" s="176">
        <v>1</v>
      </c>
      <c r="I2283" s="177">
        <v>0</v>
      </c>
      <c r="J2283" s="175">
        <v>46097</v>
      </c>
      <c r="K2283" s="171" t="s">
        <v>113</v>
      </c>
      <c r="L2283" s="171" t="s">
        <v>114</v>
      </c>
      <c r="M2283" s="178">
        <v>0</v>
      </c>
      <c r="N2283" s="176"/>
      <c r="O2283" s="176"/>
      <c r="P2283" s="179">
        <v>0</v>
      </c>
    </row>
    <row r="2284" spans="1:16" ht="19.5" hidden="1" customHeight="1">
      <c r="A2284" s="171" t="s">
        <v>3172</v>
      </c>
      <c r="B2284" s="175">
        <v>46103</v>
      </c>
      <c r="C2284" s="171" t="s">
        <v>110</v>
      </c>
      <c r="D2284" s="171" t="s">
        <v>118</v>
      </c>
      <c r="E2284" s="171" t="s">
        <v>47</v>
      </c>
      <c r="F2284" s="171" t="s">
        <v>430</v>
      </c>
      <c r="G2284" s="171" t="s">
        <v>112</v>
      </c>
      <c r="H2284" s="176">
        <v>1</v>
      </c>
      <c r="I2284" s="177">
        <v>0</v>
      </c>
      <c r="J2284" s="175">
        <v>46097</v>
      </c>
      <c r="K2284" s="171" t="s">
        <v>113</v>
      </c>
      <c r="L2284" s="171" t="s">
        <v>114</v>
      </c>
      <c r="M2284" s="178">
        <v>0</v>
      </c>
      <c r="N2284" s="176"/>
      <c r="O2284" s="176"/>
      <c r="P2284" s="179">
        <v>-46.77</v>
      </c>
    </row>
    <row r="2285" spans="1:16" ht="19.5" customHeight="1">
      <c r="A2285" s="171" t="s">
        <v>3172</v>
      </c>
      <c r="B2285" s="175">
        <v>46103</v>
      </c>
      <c r="C2285" s="171" t="s">
        <v>2119</v>
      </c>
      <c r="D2285" s="171" t="s">
        <v>119</v>
      </c>
      <c r="E2285" s="171" t="s">
        <v>47</v>
      </c>
      <c r="F2285" s="171" t="s">
        <v>430</v>
      </c>
      <c r="G2285" s="171" t="s">
        <v>112</v>
      </c>
      <c r="H2285" s="176">
        <v>1</v>
      </c>
      <c r="I2285" s="177">
        <v>0</v>
      </c>
      <c r="J2285" s="175">
        <v>46097</v>
      </c>
      <c r="K2285" s="171" t="s">
        <v>113</v>
      </c>
      <c r="L2285" s="171" t="s">
        <v>114</v>
      </c>
      <c r="M2285" s="178">
        <v>0</v>
      </c>
      <c r="N2285" s="176"/>
      <c r="O2285" s="176"/>
      <c r="P2285" s="179">
        <v>-15</v>
      </c>
    </row>
    <row r="2286" spans="1:16" ht="19.5" customHeight="1">
      <c r="A2286" s="171" t="s">
        <v>3390</v>
      </c>
      <c r="B2286" s="175">
        <v>46103</v>
      </c>
      <c r="C2286" s="171" t="s">
        <v>2119</v>
      </c>
      <c r="D2286" s="171" t="s">
        <v>135</v>
      </c>
      <c r="E2286" s="171" t="s">
        <v>38</v>
      </c>
      <c r="F2286" s="171" t="s">
        <v>111</v>
      </c>
      <c r="G2286" s="171" t="s">
        <v>112</v>
      </c>
      <c r="H2286" s="176">
        <v>1</v>
      </c>
      <c r="I2286" s="177">
        <v>0</v>
      </c>
      <c r="J2286" s="175">
        <v>46100</v>
      </c>
      <c r="K2286" s="171" t="s">
        <v>125</v>
      </c>
      <c r="L2286" s="171" t="s">
        <v>125</v>
      </c>
      <c r="M2286" s="178">
        <v>0</v>
      </c>
      <c r="N2286" s="176"/>
      <c r="O2286" s="176"/>
      <c r="P2286" s="179">
        <v>-25.13</v>
      </c>
    </row>
    <row r="2287" spans="1:16" ht="19.5" hidden="1" customHeight="1">
      <c r="A2287" s="171" t="s">
        <v>3172</v>
      </c>
      <c r="B2287" s="175">
        <v>46103</v>
      </c>
      <c r="C2287" s="171" t="s">
        <v>110</v>
      </c>
      <c r="D2287" s="171" t="s">
        <v>24</v>
      </c>
      <c r="E2287" s="171" t="s">
        <v>47</v>
      </c>
      <c r="F2287" s="171" t="s">
        <v>430</v>
      </c>
      <c r="G2287" s="171" t="s">
        <v>112</v>
      </c>
      <c r="H2287" s="176">
        <v>1</v>
      </c>
      <c r="I2287" s="177">
        <v>0</v>
      </c>
      <c r="J2287" s="175">
        <v>46097</v>
      </c>
      <c r="K2287" s="171" t="s">
        <v>113</v>
      </c>
      <c r="L2287" s="171" t="s">
        <v>114</v>
      </c>
      <c r="M2287" s="178">
        <v>0</v>
      </c>
      <c r="N2287" s="176"/>
      <c r="O2287" s="176">
        <v>39</v>
      </c>
      <c r="P2287" s="179">
        <v>-46.77</v>
      </c>
    </row>
    <row r="2288" spans="1:16" ht="19.5" customHeight="1">
      <c r="A2288" s="171" t="s">
        <v>3172</v>
      </c>
      <c r="B2288" s="175">
        <v>46103</v>
      </c>
      <c r="C2288" s="171" t="s">
        <v>2119</v>
      </c>
      <c r="D2288" s="171" t="s">
        <v>116</v>
      </c>
      <c r="E2288" s="171" t="s">
        <v>47</v>
      </c>
      <c r="F2288" s="171" t="s">
        <v>430</v>
      </c>
      <c r="G2288" s="171" t="s">
        <v>112</v>
      </c>
      <c r="H2288" s="176">
        <v>1</v>
      </c>
      <c r="I2288" s="177">
        <v>0</v>
      </c>
      <c r="J2288" s="175">
        <v>46097</v>
      </c>
      <c r="K2288" s="171" t="s">
        <v>113</v>
      </c>
      <c r="L2288" s="171" t="s">
        <v>114</v>
      </c>
      <c r="M2288" s="178">
        <v>0</v>
      </c>
      <c r="N2288" s="176"/>
      <c r="O2288" s="176"/>
      <c r="P2288" s="179">
        <v>-7.61</v>
      </c>
    </row>
    <row r="2289" spans="1:16" ht="19.5" hidden="1" customHeight="1">
      <c r="A2289" s="171" t="s">
        <v>3391</v>
      </c>
      <c r="B2289" s="175">
        <v>46103</v>
      </c>
      <c r="C2289" s="171" t="s">
        <v>110</v>
      </c>
      <c r="D2289" s="171" t="s">
        <v>117</v>
      </c>
      <c r="E2289" s="171" t="s">
        <v>61</v>
      </c>
      <c r="F2289" s="171" t="s">
        <v>776</v>
      </c>
      <c r="G2289" s="171" t="s">
        <v>177</v>
      </c>
      <c r="H2289" s="176">
        <v>1</v>
      </c>
      <c r="I2289" s="177">
        <v>0</v>
      </c>
      <c r="J2289" s="175">
        <v>46096</v>
      </c>
      <c r="K2289" s="171" t="s">
        <v>113</v>
      </c>
      <c r="L2289" s="171" t="s">
        <v>114</v>
      </c>
      <c r="M2289" s="178">
        <v>0</v>
      </c>
      <c r="N2289" s="176"/>
      <c r="O2289" s="176"/>
      <c r="P2289" s="179">
        <v>0</v>
      </c>
    </row>
    <row r="2290" spans="1:16" ht="19.5" hidden="1" customHeight="1">
      <c r="A2290" s="171" t="s">
        <v>3391</v>
      </c>
      <c r="B2290" s="175">
        <v>46103</v>
      </c>
      <c r="C2290" s="171" t="s">
        <v>110</v>
      </c>
      <c r="D2290" s="171" t="s">
        <v>118</v>
      </c>
      <c r="E2290" s="171" t="s">
        <v>61</v>
      </c>
      <c r="F2290" s="171" t="s">
        <v>776</v>
      </c>
      <c r="G2290" s="171" t="s">
        <v>177</v>
      </c>
      <c r="H2290" s="176">
        <v>1</v>
      </c>
      <c r="I2290" s="177">
        <v>0</v>
      </c>
      <c r="J2290" s="175">
        <v>46096</v>
      </c>
      <c r="K2290" s="171" t="s">
        <v>113</v>
      </c>
      <c r="L2290" s="171" t="s">
        <v>114</v>
      </c>
      <c r="M2290" s="178">
        <v>0</v>
      </c>
      <c r="N2290" s="176"/>
      <c r="O2290" s="176"/>
      <c r="P2290" s="179">
        <v>-56.94</v>
      </c>
    </row>
    <row r="2291" spans="1:16" ht="19.5" hidden="1" customHeight="1">
      <c r="A2291" s="171" t="s">
        <v>3391</v>
      </c>
      <c r="B2291" s="175">
        <v>46103</v>
      </c>
      <c r="C2291" s="171" t="s">
        <v>2119</v>
      </c>
      <c r="D2291" s="171" t="s">
        <v>119</v>
      </c>
      <c r="E2291" s="171" t="s">
        <v>61</v>
      </c>
      <c r="F2291" s="171" t="s">
        <v>776</v>
      </c>
      <c r="G2291" s="171" t="s">
        <v>177</v>
      </c>
      <c r="H2291" s="176">
        <v>1</v>
      </c>
      <c r="I2291" s="177">
        <v>0</v>
      </c>
      <c r="J2291" s="175">
        <v>46096</v>
      </c>
      <c r="K2291" s="171" t="s">
        <v>113</v>
      </c>
      <c r="L2291" s="171" t="s">
        <v>114</v>
      </c>
      <c r="M2291" s="178">
        <v>0</v>
      </c>
      <c r="N2291" s="176"/>
      <c r="O2291" s="176"/>
      <c r="P2291" s="179">
        <v>-15</v>
      </c>
    </row>
    <row r="2292" spans="1:16" ht="19.5" hidden="1" customHeight="1">
      <c r="A2292" s="171" t="s">
        <v>3392</v>
      </c>
      <c r="B2292" s="175">
        <v>46103</v>
      </c>
      <c r="C2292" s="171" t="s">
        <v>110</v>
      </c>
      <c r="D2292" s="171" t="s">
        <v>117</v>
      </c>
      <c r="E2292" s="171" t="s">
        <v>45</v>
      </c>
      <c r="F2292" s="171" t="s">
        <v>162</v>
      </c>
      <c r="G2292" s="171" t="s">
        <v>163</v>
      </c>
      <c r="H2292" s="176">
        <v>1</v>
      </c>
      <c r="I2292" s="177">
        <v>0</v>
      </c>
      <c r="J2292" s="175">
        <v>46100</v>
      </c>
      <c r="K2292" s="171" t="s">
        <v>113</v>
      </c>
      <c r="L2292" s="171" t="s">
        <v>114</v>
      </c>
      <c r="M2292" s="178">
        <v>0</v>
      </c>
      <c r="N2292" s="176"/>
      <c r="O2292" s="176"/>
      <c r="P2292" s="179">
        <v>0</v>
      </c>
    </row>
    <row r="2293" spans="1:16" ht="19.5" hidden="1" customHeight="1">
      <c r="A2293" s="171" t="s">
        <v>3392</v>
      </c>
      <c r="B2293" s="175">
        <v>46103</v>
      </c>
      <c r="C2293" s="171" t="s">
        <v>110</v>
      </c>
      <c r="D2293" s="171" t="s">
        <v>118</v>
      </c>
      <c r="E2293" s="171" t="s">
        <v>45</v>
      </c>
      <c r="F2293" s="171" t="s">
        <v>162</v>
      </c>
      <c r="G2293" s="171" t="s">
        <v>163</v>
      </c>
      <c r="H2293" s="176">
        <v>1</v>
      </c>
      <c r="I2293" s="177">
        <v>0</v>
      </c>
      <c r="J2293" s="175">
        <v>46100</v>
      </c>
      <c r="K2293" s="171" t="s">
        <v>113</v>
      </c>
      <c r="L2293" s="171" t="s">
        <v>114</v>
      </c>
      <c r="M2293" s="178">
        <v>0</v>
      </c>
      <c r="N2293" s="176"/>
      <c r="O2293" s="176"/>
      <c r="P2293" s="179">
        <v>-46.77</v>
      </c>
    </row>
    <row r="2294" spans="1:16" ht="19.5" customHeight="1">
      <c r="A2294" s="171" t="s">
        <v>3392</v>
      </c>
      <c r="B2294" s="175">
        <v>46103</v>
      </c>
      <c r="C2294" s="171" t="s">
        <v>2119</v>
      </c>
      <c r="D2294" s="171" t="s">
        <v>119</v>
      </c>
      <c r="E2294" s="171" t="s">
        <v>45</v>
      </c>
      <c r="F2294" s="171" t="s">
        <v>162</v>
      </c>
      <c r="G2294" s="171" t="s">
        <v>163</v>
      </c>
      <c r="H2294" s="176">
        <v>1</v>
      </c>
      <c r="I2294" s="177">
        <v>0</v>
      </c>
      <c r="J2294" s="175">
        <v>46100</v>
      </c>
      <c r="K2294" s="171" t="s">
        <v>113</v>
      </c>
      <c r="L2294" s="171" t="s">
        <v>114</v>
      </c>
      <c r="M2294" s="178">
        <v>0</v>
      </c>
      <c r="N2294" s="176"/>
      <c r="O2294" s="176"/>
      <c r="P2294" s="179">
        <v>-15</v>
      </c>
    </row>
    <row r="2295" spans="1:16" ht="19.5" hidden="1" customHeight="1">
      <c r="A2295" s="171" t="s">
        <v>3392</v>
      </c>
      <c r="B2295" s="175">
        <v>46103</v>
      </c>
      <c r="C2295" s="171" t="s">
        <v>110</v>
      </c>
      <c r="D2295" s="171" t="s">
        <v>24</v>
      </c>
      <c r="E2295" s="171" t="s">
        <v>45</v>
      </c>
      <c r="F2295" s="171" t="s">
        <v>162</v>
      </c>
      <c r="G2295" s="171" t="s">
        <v>163</v>
      </c>
      <c r="H2295" s="176">
        <v>1</v>
      </c>
      <c r="I2295" s="177">
        <v>0</v>
      </c>
      <c r="J2295" s="175">
        <v>46100</v>
      </c>
      <c r="K2295" s="171" t="s">
        <v>113</v>
      </c>
      <c r="L2295" s="171" t="s">
        <v>114</v>
      </c>
      <c r="M2295" s="178">
        <v>0</v>
      </c>
      <c r="N2295" s="176"/>
      <c r="O2295" s="176">
        <v>40</v>
      </c>
      <c r="P2295" s="179">
        <v>-46.77</v>
      </c>
    </row>
    <row r="2296" spans="1:16" ht="19.5" customHeight="1">
      <c r="A2296" s="171" t="s">
        <v>3392</v>
      </c>
      <c r="B2296" s="175">
        <v>46103</v>
      </c>
      <c r="C2296" s="171" t="s">
        <v>2119</v>
      </c>
      <c r="D2296" s="171" t="s">
        <v>116</v>
      </c>
      <c r="E2296" s="171" t="s">
        <v>45</v>
      </c>
      <c r="F2296" s="171" t="s">
        <v>162</v>
      </c>
      <c r="G2296" s="171" t="s">
        <v>163</v>
      </c>
      <c r="H2296" s="176">
        <v>1</v>
      </c>
      <c r="I2296" s="177">
        <v>0</v>
      </c>
      <c r="J2296" s="175">
        <v>46100</v>
      </c>
      <c r="K2296" s="171" t="s">
        <v>113</v>
      </c>
      <c r="L2296" s="171" t="s">
        <v>114</v>
      </c>
      <c r="M2296" s="178">
        <v>0</v>
      </c>
      <c r="N2296" s="176"/>
      <c r="O2296" s="176"/>
      <c r="P2296" s="179">
        <v>-7.56</v>
      </c>
    </row>
    <row r="2297" spans="1:16" ht="19.5" customHeight="1">
      <c r="A2297" s="171" t="s">
        <v>3393</v>
      </c>
      <c r="B2297" s="175">
        <v>46103</v>
      </c>
      <c r="C2297" s="171" t="s">
        <v>2119</v>
      </c>
      <c r="D2297" s="171" t="s">
        <v>135</v>
      </c>
      <c r="E2297" s="171" t="s">
        <v>38</v>
      </c>
      <c r="F2297" s="171" t="s">
        <v>111</v>
      </c>
      <c r="G2297" s="171" t="s">
        <v>112</v>
      </c>
      <c r="H2297" s="176">
        <v>1</v>
      </c>
      <c r="I2297" s="177">
        <v>0</v>
      </c>
      <c r="J2297" s="175">
        <v>46103</v>
      </c>
      <c r="K2297" s="171" t="s">
        <v>125</v>
      </c>
      <c r="L2297" s="171" t="s">
        <v>125</v>
      </c>
      <c r="M2297" s="178">
        <v>0</v>
      </c>
      <c r="N2297" s="176"/>
      <c r="O2297" s="176"/>
      <c r="P2297" s="179">
        <v>-24.46</v>
      </c>
    </row>
    <row r="2298" spans="1:16" ht="19.5" customHeight="1">
      <c r="A2298" s="171" t="s">
        <v>3394</v>
      </c>
      <c r="B2298" s="175">
        <v>46103</v>
      </c>
      <c r="C2298" s="171" t="s">
        <v>2119</v>
      </c>
      <c r="D2298" s="171" t="s">
        <v>135</v>
      </c>
      <c r="E2298" s="171" t="s">
        <v>39</v>
      </c>
      <c r="F2298" s="171" t="s">
        <v>141</v>
      </c>
      <c r="G2298" s="171" t="s">
        <v>112</v>
      </c>
      <c r="H2298" s="176">
        <v>1</v>
      </c>
      <c r="I2298" s="177">
        <v>0</v>
      </c>
      <c r="J2298" s="175">
        <v>46103</v>
      </c>
      <c r="K2298" s="171" t="s">
        <v>125</v>
      </c>
      <c r="L2298" s="171" t="s">
        <v>125</v>
      </c>
      <c r="M2298" s="178">
        <v>0</v>
      </c>
      <c r="N2298" s="176"/>
      <c r="O2298" s="176"/>
      <c r="P2298" s="179">
        <v>-27.27</v>
      </c>
    </row>
    <row r="2299" spans="1:16" ht="19.5" customHeight="1">
      <c r="A2299" s="171" t="s">
        <v>3394</v>
      </c>
      <c r="B2299" s="175">
        <v>46103</v>
      </c>
      <c r="C2299" s="171" t="s">
        <v>2119</v>
      </c>
      <c r="D2299" s="171" t="s">
        <v>135</v>
      </c>
      <c r="E2299" s="171" t="s">
        <v>40</v>
      </c>
      <c r="F2299" s="171" t="s">
        <v>149</v>
      </c>
      <c r="G2299" s="171" t="s">
        <v>112</v>
      </c>
      <c r="H2299" s="176">
        <v>1</v>
      </c>
      <c r="I2299" s="177">
        <v>0</v>
      </c>
      <c r="J2299" s="175">
        <v>46103</v>
      </c>
      <c r="K2299" s="171" t="s">
        <v>125</v>
      </c>
      <c r="L2299" s="171" t="s">
        <v>125</v>
      </c>
      <c r="M2299" s="178">
        <v>0</v>
      </c>
      <c r="N2299" s="176"/>
      <c r="O2299" s="176"/>
      <c r="P2299" s="179">
        <v>-22.51</v>
      </c>
    </row>
    <row r="2300" spans="1:16" ht="19.5" hidden="1" customHeight="1">
      <c r="A2300" s="171" t="s">
        <v>3395</v>
      </c>
      <c r="B2300" s="175">
        <v>46103</v>
      </c>
      <c r="C2300" s="171" t="s">
        <v>110</v>
      </c>
      <c r="D2300" s="171" t="s">
        <v>24</v>
      </c>
      <c r="E2300" s="171" t="s">
        <v>38</v>
      </c>
      <c r="F2300" s="171" t="s">
        <v>111</v>
      </c>
      <c r="G2300" s="171" t="s">
        <v>112</v>
      </c>
      <c r="H2300" s="176">
        <v>1</v>
      </c>
      <c r="I2300" s="177">
        <v>2750</v>
      </c>
      <c r="J2300" s="175">
        <v>46098</v>
      </c>
      <c r="K2300" s="171" t="s">
        <v>113</v>
      </c>
      <c r="L2300" s="171" t="s">
        <v>114</v>
      </c>
      <c r="M2300" s="178">
        <v>0.43</v>
      </c>
      <c r="N2300" s="176"/>
      <c r="O2300" s="176">
        <v>40</v>
      </c>
      <c r="P2300" s="179">
        <v>-140.75</v>
      </c>
    </row>
    <row r="2301" spans="1:16" ht="19.5" hidden="1" customHeight="1">
      <c r="A2301" s="171" t="s">
        <v>3395</v>
      </c>
      <c r="B2301" s="175">
        <v>46103</v>
      </c>
      <c r="C2301" s="171" t="s">
        <v>127</v>
      </c>
      <c r="D2301" s="171" t="s">
        <v>128</v>
      </c>
      <c r="E2301" s="171" t="s">
        <v>38</v>
      </c>
      <c r="F2301" s="171" t="s">
        <v>111</v>
      </c>
      <c r="G2301" s="171" t="s">
        <v>112</v>
      </c>
      <c r="H2301" s="176">
        <v>1</v>
      </c>
      <c r="I2301" s="177">
        <v>2750</v>
      </c>
      <c r="J2301" s="175">
        <v>46098</v>
      </c>
      <c r="K2301" s="171" t="s">
        <v>113</v>
      </c>
      <c r="L2301" s="171" t="s">
        <v>114</v>
      </c>
      <c r="M2301" s="178">
        <v>0</v>
      </c>
      <c r="N2301" s="176"/>
      <c r="O2301" s="176"/>
      <c r="P2301" s="179">
        <v>1099.81</v>
      </c>
    </row>
    <row r="2302" spans="1:16" ht="19.5" hidden="1" customHeight="1">
      <c r="A2302" s="171" t="s">
        <v>3395</v>
      </c>
      <c r="B2302" s="175">
        <v>46103</v>
      </c>
      <c r="C2302" s="171" t="s">
        <v>127</v>
      </c>
      <c r="D2302" s="171" t="s">
        <v>129</v>
      </c>
      <c r="E2302" s="171" t="s">
        <v>38</v>
      </c>
      <c r="F2302" s="171" t="s">
        <v>111</v>
      </c>
      <c r="G2302" s="171" t="s">
        <v>112</v>
      </c>
      <c r="H2302" s="176">
        <v>1</v>
      </c>
      <c r="I2302" s="177">
        <v>2750</v>
      </c>
      <c r="J2302" s="175">
        <v>46098</v>
      </c>
      <c r="K2302" s="171" t="s">
        <v>113</v>
      </c>
      <c r="L2302" s="171" t="s">
        <v>114</v>
      </c>
      <c r="M2302" s="178">
        <v>0</v>
      </c>
      <c r="N2302" s="176"/>
      <c r="O2302" s="176"/>
      <c r="P2302" s="179">
        <v>11</v>
      </c>
    </row>
    <row r="2303" spans="1:16" ht="19.5" hidden="1" customHeight="1">
      <c r="A2303" s="171" t="s">
        <v>3395</v>
      </c>
      <c r="B2303" s="175">
        <v>46103</v>
      </c>
      <c r="C2303" s="171" t="s">
        <v>127</v>
      </c>
      <c r="D2303" s="171" t="s">
        <v>130</v>
      </c>
      <c r="E2303" s="171" t="s">
        <v>38</v>
      </c>
      <c r="F2303" s="171" t="s">
        <v>111</v>
      </c>
      <c r="G2303" s="171" t="s">
        <v>112</v>
      </c>
      <c r="H2303" s="176">
        <v>1</v>
      </c>
      <c r="I2303" s="177">
        <v>2750</v>
      </c>
      <c r="J2303" s="175">
        <v>46098</v>
      </c>
      <c r="K2303" s="171" t="s">
        <v>113</v>
      </c>
      <c r="L2303" s="171" t="s">
        <v>114</v>
      </c>
      <c r="M2303" s="178">
        <v>0</v>
      </c>
      <c r="N2303" s="176"/>
      <c r="O2303" s="176"/>
      <c r="P2303" s="179">
        <v>1639.19</v>
      </c>
    </row>
    <row r="2304" spans="1:16" ht="19.5" hidden="1" customHeight="1">
      <c r="A2304" s="171" t="s">
        <v>3395</v>
      </c>
      <c r="B2304" s="175">
        <v>46103</v>
      </c>
      <c r="C2304" s="171" t="s">
        <v>131</v>
      </c>
      <c r="D2304" s="171" t="s">
        <v>132</v>
      </c>
      <c r="E2304" s="171" t="s">
        <v>38</v>
      </c>
      <c r="F2304" s="171" t="s">
        <v>111</v>
      </c>
      <c r="G2304" s="171" t="s">
        <v>112</v>
      </c>
      <c r="H2304" s="176">
        <v>1</v>
      </c>
      <c r="I2304" s="177">
        <v>2750</v>
      </c>
      <c r="J2304" s="175">
        <v>46098</v>
      </c>
      <c r="K2304" s="171" t="s">
        <v>113</v>
      </c>
      <c r="L2304" s="171" t="s">
        <v>114</v>
      </c>
      <c r="M2304" s="178">
        <v>0.43</v>
      </c>
      <c r="N2304" s="176"/>
      <c r="O2304" s="176"/>
      <c r="P2304" s="179">
        <v>-1182.5</v>
      </c>
    </row>
    <row r="2305" spans="1:16" ht="19.5" customHeight="1">
      <c r="A2305" s="171" t="s">
        <v>3395</v>
      </c>
      <c r="B2305" s="175">
        <v>46103</v>
      </c>
      <c r="C2305" s="171" t="s">
        <v>2119</v>
      </c>
      <c r="D2305" s="171" t="s">
        <v>116</v>
      </c>
      <c r="E2305" s="171" t="s">
        <v>38</v>
      </c>
      <c r="F2305" s="171" t="s">
        <v>111</v>
      </c>
      <c r="G2305" s="171" t="s">
        <v>112</v>
      </c>
      <c r="H2305" s="176">
        <v>1</v>
      </c>
      <c r="I2305" s="177">
        <v>2750</v>
      </c>
      <c r="J2305" s="175">
        <v>46098</v>
      </c>
      <c r="K2305" s="171" t="s">
        <v>113</v>
      </c>
      <c r="L2305" s="171" t="s">
        <v>114</v>
      </c>
      <c r="M2305" s="178">
        <v>0.43</v>
      </c>
      <c r="N2305" s="176"/>
      <c r="O2305" s="176"/>
      <c r="P2305" s="179">
        <v>-9.99</v>
      </c>
    </row>
    <row r="2306" spans="1:16" ht="19.5" customHeight="1">
      <c r="A2306" s="171" t="s">
        <v>3145</v>
      </c>
      <c r="B2306" s="175">
        <v>46103</v>
      </c>
      <c r="C2306" s="171" t="s">
        <v>2119</v>
      </c>
      <c r="D2306" s="171" t="s">
        <v>135</v>
      </c>
      <c r="E2306" s="171" t="s">
        <v>41</v>
      </c>
      <c r="F2306" s="171" t="s">
        <v>138</v>
      </c>
      <c r="G2306" s="171" t="s">
        <v>112</v>
      </c>
      <c r="H2306" s="176">
        <v>1</v>
      </c>
      <c r="I2306" s="177">
        <v>0</v>
      </c>
      <c r="J2306" s="175">
        <v>46099</v>
      </c>
      <c r="K2306" s="171" t="s">
        <v>125</v>
      </c>
      <c r="L2306" s="171" t="s">
        <v>125</v>
      </c>
      <c r="M2306" s="178">
        <v>0</v>
      </c>
      <c r="N2306" s="176"/>
      <c r="O2306" s="176"/>
      <c r="P2306" s="179">
        <v>7.96</v>
      </c>
    </row>
    <row r="2307" spans="1:16" ht="19.5" customHeight="1">
      <c r="A2307" s="171" t="s">
        <v>3396</v>
      </c>
      <c r="B2307" s="175">
        <v>46103</v>
      </c>
      <c r="C2307" s="171" t="s">
        <v>2119</v>
      </c>
      <c r="D2307" s="171" t="s">
        <v>135</v>
      </c>
      <c r="E2307" s="171" t="s">
        <v>38</v>
      </c>
      <c r="F2307" s="171" t="s">
        <v>111</v>
      </c>
      <c r="G2307" s="171" t="s">
        <v>112</v>
      </c>
      <c r="H2307" s="176">
        <v>1</v>
      </c>
      <c r="I2307" s="177">
        <v>0</v>
      </c>
      <c r="J2307" s="175">
        <v>46103</v>
      </c>
      <c r="K2307" s="171" t="s">
        <v>125</v>
      </c>
      <c r="L2307" s="171" t="s">
        <v>125</v>
      </c>
      <c r="M2307" s="178">
        <v>0</v>
      </c>
      <c r="N2307" s="176"/>
      <c r="O2307" s="176"/>
      <c r="P2307" s="179">
        <v>-27.87</v>
      </c>
    </row>
    <row r="2308" spans="1:16" ht="19.5" hidden="1" customHeight="1">
      <c r="A2308" s="171" t="s">
        <v>3397</v>
      </c>
      <c r="B2308" s="175">
        <v>46103</v>
      </c>
      <c r="C2308" s="171" t="s">
        <v>110</v>
      </c>
      <c r="D2308" s="171" t="s">
        <v>24</v>
      </c>
      <c r="E2308" s="171" t="s">
        <v>45</v>
      </c>
      <c r="F2308" s="171" t="s">
        <v>162</v>
      </c>
      <c r="G2308" s="171" t="s">
        <v>163</v>
      </c>
      <c r="H2308" s="176">
        <v>1</v>
      </c>
      <c r="I2308" s="177">
        <v>0</v>
      </c>
      <c r="J2308" s="175">
        <v>46086</v>
      </c>
      <c r="K2308" s="171" t="s">
        <v>113</v>
      </c>
      <c r="L2308" s="171" t="s">
        <v>114</v>
      </c>
      <c r="M2308" s="178">
        <v>0</v>
      </c>
      <c r="N2308" s="176"/>
      <c r="O2308" s="176">
        <v>43</v>
      </c>
      <c r="P2308" s="179">
        <v>-46.77</v>
      </c>
    </row>
    <row r="2309" spans="1:16" ht="19.5" customHeight="1">
      <c r="A2309" s="171" t="s">
        <v>3397</v>
      </c>
      <c r="B2309" s="175">
        <v>46103</v>
      </c>
      <c r="C2309" s="171" t="s">
        <v>2119</v>
      </c>
      <c r="D2309" s="171" t="s">
        <v>116</v>
      </c>
      <c r="E2309" s="171" t="s">
        <v>45</v>
      </c>
      <c r="F2309" s="171" t="s">
        <v>162</v>
      </c>
      <c r="G2309" s="171" t="s">
        <v>163</v>
      </c>
      <c r="H2309" s="176">
        <v>1</v>
      </c>
      <c r="I2309" s="177">
        <v>0</v>
      </c>
      <c r="J2309" s="175">
        <v>46086</v>
      </c>
      <c r="K2309" s="171" t="s">
        <v>113</v>
      </c>
      <c r="L2309" s="171" t="s">
        <v>114</v>
      </c>
      <c r="M2309" s="178">
        <v>0</v>
      </c>
      <c r="N2309" s="176"/>
      <c r="O2309" s="176"/>
      <c r="P2309" s="179">
        <v>-24.13</v>
      </c>
    </row>
    <row r="2310" spans="1:16" ht="19.5" hidden="1" customHeight="1">
      <c r="A2310" s="171" t="s">
        <v>3397</v>
      </c>
      <c r="B2310" s="175">
        <v>46103</v>
      </c>
      <c r="C2310" s="171" t="s">
        <v>110</v>
      </c>
      <c r="D2310" s="171" t="s">
        <v>117</v>
      </c>
      <c r="E2310" s="171" t="s">
        <v>45</v>
      </c>
      <c r="F2310" s="171" t="s">
        <v>162</v>
      </c>
      <c r="G2310" s="171" t="s">
        <v>163</v>
      </c>
      <c r="H2310" s="176">
        <v>1</v>
      </c>
      <c r="I2310" s="177">
        <v>0</v>
      </c>
      <c r="J2310" s="175">
        <v>46086</v>
      </c>
      <c r="K2310" s="171" t="s">
        <v>113</v>
      </c>
      <c r="L2310" s="171" t="s">
        <v>114</v>
      </c>
      <c r="M2310" s="178">
        <v>0</v>
      </c>
      <c r="N2310" s="176"/>
      <c r="O2310" s="176"/>
      <c r="P2310" s="179">
        <v>0</v>
      </c>
    </row>
    <row r="2311" spans="1:16" ht="19.5" hidden="1" customHeight="1">
      <c r="A2311" s="171" t="s">
        <v>3397</v>
      </c>
      <c r="B2311" s="175">
        <v>46103</v>
      </c>
      <c r="C2311" s="171" t="s">
        <v>110</v>
      </c>
      <c r="D2311" s="171" t="s">
        <v>118</v>
      </c>
      <c r="E2311" s="171" t="s">
        <v>45</v>
      </c>
      <c r="F2311" s="171" t="s">
        <v>162</v>
      </c>
      <c r="G2311" s="171" t="s">
        <v>163</v>
      </c>
      <c r="H2311" s="176">
        <v>1</v>
      </c>
      <c r="I2311" s="177">
        <v>0</v>
      </c>
      <c r="J2311" s="175">
        <v>46086</v>
      </c>
      <c r="K2311" s="171" t="s">
        <v>113</v>
      </c>
      <c r="L2311" s="171" t="s">
        <v>114</v>
      </c>
      <c r="M2311" s="178">
        <v>0</v>
      </c>
      <c r="N2311" s="176"/>
      <c r="O2311" s="176"/>
      <c r="P2311" s="179">
        <v>-46.77</v>
      </c>
    </row>
    <row r="2312" spans="1:16" ht="19.5" hidden="1" customHeight="1">
      <c r="A2312" s="171" t="s">
        <v>3398</v>
      </c>
      <c r="B2312" s="175">
        <v>46103</v>
      </c>
      <c r="C2312" s="171" t="s">
        <v>1315</v>
      </c>
      <c r="D2312" s="171" t="s">
        <v>508</v>
      </c>
      <c r="E2312" s="171" t="s">
        <v>51</v>
      </c>
      <c r="F2312" s="171" t="s">
        <v>227</v>
      </c>
      <c r="G2312" s="171" t="s">
        <v>112</v>
      </c>
      <c r="H2312" s="176">
        <v>1</v>
      </c>
      <c r="I2312" s="177">
        <v>0</v>
      </c>
      <c r="J2312" s="175">
        <v>46100</v>
      </c>
      <c r="K2312" s="171" t="s">
        <v>113</v>
      </c>
      <c r="L2312" s="171" t="s">
        <v>114</v>
      </c>
      <c r="M2312" s="178">
        <v>0</v>
      </c>
      <c r="N2312" s="176"/>
      <c r="O2312" s="176"/>
      <c r="P2312" s="179">
        <v>-5</v>
      </c>
    </row>
    <row r="2313" spans="1:16" ht="19.5" customHeight="1">
      <c r="A2313" s="171" t="s">
        <v>3398</v>
      </c>
      <c r="B2313" s="175">
        <v>46103</v>
      </c>
      <c r="C2313" s="171" t="s">
        <v>2119</v>
      </c>
      <c r="D2313" s="171" t="s">
        <v>510</v>
      </c>
      <c r="E2313" s="171" t="s">
        <v>51</v>
      </c>
      <c r="F2313" s="171" t="s">
        <v>227</v>
      </c>
      <c r="G2313" s="171" t="s">
        <v>112</v>
      </c>
      <c r="H2313" s="176">
        <v>1</v>
      </c>
      <c r="I2313" s="177">
        <v>0</v>
      </c>
      <c r="J2313" s="175">
        <v>46100</v>
      </c>
      <c r="K2313" s="171" t="s">
        <v>113</v>
      </c>
      <c r="L2313" s="171" t="s">
        <v>114</v>
      </c>
      <c r="M2313" s="178">
        <v>0</v>
      </c>
      <c r="N2313" s="176"/>
      <c r="O2313" s="176"/>
      <c r="P2313" s="179">
        <v>-10</v>
      </c>
    </row>
    <row r="2314" spans="1:16" ht="19.5" hidden="1" customHeight="1">
      <c r="A2314" s="171" t="s">
        <v>3399</v>
      </c>
      <c r="B2314" s="175">
        <v>46103</v>
      </c>
      <c r="C2314" s="171" t="s">
        <v>110</v>
      </c>
      <c r="D2314" s="171" t="s">
        <v>24</v>
      </c>
      <c r="E2314" s="171" t="s">
        <v>45</v>
      </c>
      <c r="F2314" s="171" t="s">
        <v>162</v>
      </c>
      <c r="G2314" s="171" t="s">
        <v>163</v>
      </c>
      <c r="H2314" s="176">
        <v>1</v>
      </c>
      <c r="I2314" s="177">
        <v>2750</v>
      </c>
      <c r="J2314" s="175">
        <v>46094</v>
      </c>
      <c r="K2314" s="171" t="s">
        <v>113</v>
      </c>
      <c r="L2314" s="171" t="s">
        <v>114</v>
      </c>
      <c r="M2314" s="178">
        <v>0.43</v>
      </c>
      <c r="N2314" s="176"/>
      <c r="O2314" s="176">
        <v>40</v>
      </c>
      <c r="P2314" s="179">
        <v>-140.75</v>
      </c>
    </row>
    <row r="2315" spans="1:16" ht="19.5" hidden="1" customHeight="1">
      <c r="A2315" s="171" t="s">
        <v>3399</v>
      </c>
      <c r="B2315" s="175">
        <v>46103</v>
      </c>
      <c r="C2315" s="171" t="s">
        <v>127</v>
      </c>
      <c r="D2315" s="171" t="s">
        <v>128</v>
      </c>
      <c r="E2315" s="171" t="s">
        <v>45</v>
      </c>
      <c r="F2315" s="171" t="s">
        <v>162</v>
      </c>
      <c r="G2315" s="171" t="s">
        <v>163</v>
      </c>
      <c r="H2315" s="176">
        <v>1</v>
      </c>
      <c r="I2315" s="177">
        <v>2750</v>
      </c>
      <c r="J2315" s="175">
        <v>46094</v>
      </c>
      <c r="K2315" s="171" t="s">
        <v>113</v>
      </c>
      <c r="L2315" s="171" t="s">
        <v>114</v>
      </c>
      <c r="M2315" s="178">
        <v>0</v>
      </c>
      <c r="N2315" s="176"/>
      <c r="O2315" s="176"/>
      <c r="P2315" s="179">
        <v>1006.66</v>
      </c>
    </row>
    <row r="2316" spans="1:16" ht="19.5" hidden="1" customHeight="1">
      <c r="A2316" s="171" t="s">
        <v>3399</v>
      </c>
      <c r="B2316" s="175">
        <v>46103</v>
      </c>
      <c r="C2316" s="171" t="s">
        <v>127</v>
      </c>
      <c r="D2316" s="171" t="s">
        <v>129</v>
      </c>
      <c r="E2316" s="171" t="s">
        <v>45</v>
      </c>
      <c r="F2316" s="171" t="s">
        <v>162</v>
      </c>
      <c r="G2316" s="171" t="s">
        <v>163</v>
      </c>
      <c r="H2316" s="176">
        <v>1</v>
      </c>
      <c r="I2316" s="177">
        <v>2750</v>
      </c>
      <c r="J2316" s="175">
        <v>46094</v>
      </c>
      <c r="K2316" s="171" t="s">
        <v>113</v>
      </c>
      <c r="L2316" s="171" t="s">
        <v>114</v>
      </c>
      <c r="M2316" s="178">
        <v>0</v>
      </c>
      <c r="N2316" s="176"/>
      <c r="O2316" s="176"/>
      <c r="P2316" s="179">
        <v>10.07</v>
      </c>
    </row>
    <row r="2317" spans="1:16" ht="19.5" hidden="1" customHeight="1">
      <c r="A2317" s="171" t="s">
        <v>3399</v>
      </c>
      <c r="B2317" s="175">
        <v>46103</v>
      </c>
      <c r="C2317" s="171" t="s">
        <v>127</v>
      </c>
      <c r="D2317" s="171" t="s">
        <v>130</v>
      </c>
      <c r="E2317" s="171" t="s">
        <v>45</v>
      </c>
      <c r="F2317" s="171" t="s">
        <v>162</v>
      </c>
      <c r="G2317" s="171" t="s">
        <v>163</v>
      </c>
      <c r="H2317" s="176">
        <v>1</v>
      </c>
      <c r="I2317" s="177">
        <v>2750</v>
      </c>
      <c r="J2317" s="175">
        <v>46094</v>
      </c>
      <c r="K2317" s="171" t="s">
        <v>113</v>
      </c>
      <c r="L2317" s="171" t="s">
        <v>114</v>
      </c>
      <c r="M2317" s="178">
        <v>0</v>
      </c>
      <c r="N2317" s="176"/>
      <c r="O2317" s="176"/>
      <c r="P2317" s="179">
        <v>1733.27</v>
      </c>
    </row>
    <row r="2318" spans="1:16" ht="19.5" hidden="1" customHeight="1">
      <c r="A2318" s="171" t="s">
        <v>3399</v>
      </c>
      <c r="B2318" s="175">
        <v>46103</v>
      </c>
      <c r="C2318" s="171" t="s">
        <v>131</v>
      </c>
      <c r="D2318" s="171" t="s">
        <v>132</v>
      </c>
      <c r="E2318" s="171" t="s">
        <v>45</v>
      </c>
      <c r="F2318" s="171" t="s">
        <v>162</v>
      </c>
      <c r="G2318" s="171" t="s">
        <v>163</v>
      </c>
      <c r="H2318" s="176">
        <v>1</v>
      </c>
      <c r="I2318" s="177">
        <v>2750</v>
      </c>
      <c r="J2318" s="175">
        <v>46094</v>
      </c>
      <c r="K2318" s="171" t="s">
        <v>113</v>
      </c>
      <c r="L2318" s="171" t="s">
        <v>114</v>
      </c>
      <c r="M2318" s="178">
        <v>0.43</v>
      </c>
      <c r="N2318" s="176"/>
      <c r="O2318" s="176"/>
      <c r="P2318" s="179">
        <v>-1182.5</v>
      </c>
    </row>
    <row r="2319" spans="1:16" ht="19.5" customHeight="1">
      <c r="A2319" s="171" t="s">
        <v>3399</v>
      </c>
      <c r="B2319" s="175">
        <v>46103</v>
      </c>
      <c r="C2319" s="171" t="s">
        <v>2119</v>
      </c>
      <c r="D2319" s="171" t="s">
        <v>116</v>
      </c>
      <c r="E2319" s="171" t="s">
        <v>45</v>
      </c>
      <c r="F2319" s="171" t="s">
        <v>162</v>
      </c>
      <c r="G2319" s="171" t="s">
        <v>163</v>
      </c>
      <c r="H2319" s="176">
        <v>1</v>
      </c>
      <c r="I2319" s="177">
        <v>2750</v>
      </c>
      <c r="J2319" s="175">
        <v>46094</v>
      </c>
      <c r="K2319" s="171" t="s">
        <v>113</v>
      </c>
      <c r="L2319" s="171" t="s">
        <v>114</v>
      </c>
      <c r="M2319" s="178">
        <v>0.43</v>
      </c>
      <c r="N2319" s="176"/>
      <c r="O2319" s="176"/>
      <c r="P2319" s="179">
        <v>-8.01</v>
      </c>
    </row>
    <row r="2320" spans="1:16" ht="19.5" customHeight="1">
      <c r="A2320" s="171" t="s">
        <v>3400</v>
      </c>
      <c r="B2320" s="175">
        <v>46103</v>
      </c>
      <c r="C2320" s="171" t="s">
        <v>2119</v>
      </c>
      <c r="D2320" s="171" t="s">
        <v>135</v>
      </c>
      <c r="E2320" s="171" t="s">
        <v>39</v>
      </c>
      <c r="F2320" s="171" t="s">
        <v>141</v>
      </c>
      <c r="G2320" s="171" t="s">
        <v>112</v>
      </c>
      <c r="H2320" s="176">
        <v>1</v>
      </c>
      <c r="I2320" s="177">
        <v>0</v>
      </c>
      <c r="J2320" s="175">
        <v>46103</v>
      </c>
      <c r="K2320" s="171" t="s">
        <v>125</v>
      </c>
      <c r="L2320" s="171" t="s">
        <v>125</v>
      </c>
      <c r="M2320" s="178">
        <v>0</v>
      </c>
      <c r="N2320" s="176"/>
      <c r="O2320" s="176"/>
      <c r="P2320" s="179">
        <v>-29.21</v>
      </c>
    </row>
    <row r="2321" spans="1:16" ht="19.5" hidden="1" customHeight="1">
      <c r="A2321" s="171" t="s">
        <v>3316</v>
      </c>
      <c r="B2321" s="175">
        <v>46103</v>
      </c>
      <c r="C2321" s="171" t="s">
        <v>110</v>
      </c>
      <c r="D2321" s="171" t="s">
        <v>24</v>
      </c>
      <c r="E2321" s="171" t="s">
        <v>45</v>
      </c>
      <c r="F2321" s="171" t="s">
        <v>162</v>
      </c>
      <c r="G2321" s="171" t="s">
        <v>163</v>
      </c>
      <c r="H2321" s="176">
        <v>1</v>
      </c>
      <c r="I2321" s="177">
        <v>0</v>
      </c>
      <c r="J2321" s="175">
        <v>46099</v>
      </c>
      <c r="K2321" s="171" t="s">
        <v>113</v>
      </c>
      <c r="L2321" s="171" t="s">
        <v>114</v>
      </c>
      <c r="M2321" s="178">
        <v>0</v>
      </c>
      <c r="N2321" s="176"/>
      <c r="O2321" s="176">
        <v>40</v>
      </c>
      <c r="P2321" s="179">
        <v>-46.77</v>
      </c>
    </row>
    <row r="2322" spans="1:16" ht="19.5" customHeight="1">
      <c r="A2322" s="171" t="s">
        <v>3316</v>
      </c>
      <c r="B2322" s="175">
        <v>46103</v>
      </c>
      <c r="C2322" s="171" t="s">
        <v>2119</v>
      </c>
      <c r="D2322" s="171" t="s">
        <v>116</v>
      </c>
      <c r="E2322" s="171" t="s">
        <v>45</v>
      </c>
      <c r="F2322" s="171" t="s">
        <v>162</v>
      </c>
      <c r="G2322" s="171" t="s">
        <v>163</v>
      </c>
      <c r="H2322" s="176">
        <v>1</v>
      </c>
      <c r="I2322" s="177">
        <v>0</v>
      </c>
      <c r="J2322" s="175">
        <v>46099</v>
      </c>
      <c r="K2322" s="171" t="s">
        <v>113</v>
      </c>
      <c r="L2322" s="171" t="s">
        <v>114</v>
      </c>
      <c r="M2322" s="178">
        <v>0</v>
      </c>
      <c r="N2322" s="176"/>
      <c r="O2322" s="176"/>
      <c r="P2322" s="179">
        <v>-7.47</v>
      </c>
    </row>
    <row r="2323" spans="1:16" ht="19.5" hidden="1" customHeight="1">
      <c r="A2323" s="171" t="s">
        <v>3316</v>
      </c>
      <c r="B2323" s="175">
        <v>46103</v>
      </c>
      <c r="C2323" s="171" t="s">
        <v>110</v>
      </c>
      <c r="D2323" s="171" t="s">
        <v>117</v>
      </c>
      <c r="E2323" s="171" t="s">
        <v>45</v>
      </c>
      <c r="F2323" s="171" t="s">
        <v>162</v>
      </c>
      <c r="G2323" s="171" t="s">
        <v>163</v>
      </c>
      <c r="H2323" s="176">
        <v>1</v>
      </c>
      <c r="I2323" s="177">
        <v>0</v>
      </c>
      <c r="J2323" s="175">
        <v>46099</v>
      </c>
      <c r="K2323" s="171" t="s">
        <v>113</v>
      </c>
      <c r="L2323" s="171" t="s">
        <v>114</v>
      </c>
      <c r="M2323" s="178">
        <v>0</v>
      </c>
      <c r="N2323" s="176"/>
      <c r="O2323" s="176"/>
      <c r="P2323" s="179">
        <v>0</v>
      </c>
    </row>
    <row r="2324" spans="1:16" ht="19.5" hidden="1" customHeight="1">
      <c r="A2324" s="171" t="s">
        <v>3316</v>
      </c>
      <c r="B2324" s="175">
        <v>46103</v>
      </c>
      <c r="C2324" s="171" t="s">
        <v>110</v>
      </c>
      <c r="D2324" s="171" t="s">
        <v>118</v>
      </c>
      <c r="E2324" s="171" t="s">
        <v>45</v>
      </c>
      <c r="F2324" s="171" t="s">
        <v>162</v>
      </c>
      <c r="G2324" s="171" t="s">
        <v>163</v>
      </c>
      <c r="H2324" s="176">
        <v>1</v>
      </c>
      <c r="I2324" s="177">
        <v>0</v>
      </c>
      <c r="J2324" s="175">
        <v>46099</v>
      </c>
      <c r="K2324" s="171" t="s">
        <v>113</v>
      </c>
      <c r="L2324" s="171" t="s">
        <v>114</v>
      </c>
      <c r="M2324" s="178">
        <v>0</v>
      </c>
      <c r="N2324" s="176"/>
      <c r="O2324" s="176"/>
      <c r="P2324" s="179">
        <v>-46.77</v>
      </c>
    </row>
    <row r="2325" spans="1:16" ht="19.5" customHeight="1">
      <c r="A2325" s="171" t="s">
        <v>3316</v>
      </c>
      <c r="B2325" s="175">
        <v>46103</v>
      </c>
      <c r="C2325" s="171" t="s">
        <v>2119</v>
      </c>
      <c r="D2325" s="171" t="s">
        <v>119</v>
      </c>
      <c r="E2325" s="171" t="s">
        <v>45</v>
      </c>
      <c r="F2325" s="171" t="s">
        <v>162</v>
      </c>
      <c r="G2325" s="171" t="s">
        <v>163</v>
      </c>
      <c r="H2325" s="176">
        <v>1</v>
      </c>
      <c r="I2325" s="177">
        <v>0</v>
      </c>
      <c r="J2325" s="175">
        <v>46099</v>
      </c>
      <c r="K2325" s="171" t="s">
        <v>113</v>
      </c>
      <c r="L2325" s="171" t="s">
        <v>114</v>
      </c>
      <c r="M2325" s="178">
        <v>0</v>
      </c>
      <c r="N2325" s="176"/>
      <c r="O2325" s="176"/>
      <c r="P2325" s="179">
        <v>-15</v>
      </c>
    </row>
    <row r="2326" spans="1:16" ht="19.5" hidden="1" customHeight="1">
      <c r="A2326" s="171" t="s">
        <v>3401</v>
      </c>
      <c r="B2326" s="175">
        <v>46103</v>
      </c>
      <c r="C2326" s="171" t="s">
        <v>110</v>
      </c>
      <c r="D2326" s="171" t="s">
        <v>24</v>
      </c>
      <c r="E2326" s="171" t="s">
        <v>38</v>
      </c>
      <c r="F2326" s="171" t="s">
        <v>111</v>
      </c>
      <c r="G2326" s="171" t="s">
        <v>112</v>
      </c>
      <c r="H2326" s="176">
        <v>1</v>
      </c>
      <c r="I2326" s="177">
        <v>2750</v>
      </c>
      <c r="J2326" s="175">
        <v>46099</v>
      </c>
      <c r="K2326" s="171" t="s">
        <v>113</v>
      </c>
      <c r="L2326" s="171" t="s">
        <v>114</v>
      </c>
      <c r="M2326" s="178">
        <v>0.43</v>
      </c>
      <c r="N2326" s="176"/>
      <c r="O2326" s="176">
        <v>40</v>
      </c>
      <c r="P2326" s="179">
        <v>-140.75</v>
      </c>
    </row>
    <row r="2327" spans="1:16" ht="19.5" hidden="1" customHeight="1">
      <c r="A2327" s="171" t="s">
        <v>3401</v>
      </c>
      <c r="B2327" s="175">
        <v>46103</v>
      </c>
      <c r="C2327" s="171" t="s">
        <v>127</v>
      </c>
      <c r="D2327" s="171" t="s">
        <v>128</v>
      </c>
      <c r="E2327" s="171" t="s">
        <v>38</v>
      </c>
      <c r="F2327" s="171" t="s">
        <v>111</v>
      </c>
      <c r="G2327" s="171" t="s">
        <v>112</v>
      </c>
      <c r="H2327" s="176">
        <v>1</v>
      </c>
      <c r="I2327" s="177">
        <v>2750</v>
      </c>
      <c r="J2327" s="175">
        <v>46099</v>
      </c>
      <c r="K2327" s="171" t="s">
        <v>113</v>
      </c>
      <c r="L2327" s="171" t="s">
        <v>114</v>
      </c>
      <c r="M2327" s="178">
        <v>0</v>
      </c>
      <c r="N2327" s="176"/>
      <c r="O2327" s="176"/>
      <c r="P2327" s="179">
        <v>1251.43</v>
      </c>
    </row>
    <row r="2328" spans="1:16" ht="19.5" hidden="1" customHeight="1">
      <c r="A2328" s="171" t="s">
        <v>3401</v>
      </c>
      <c r="B2328" s="175">
        <v>46103</v>
      </c>
      <c r="C2328" s="171" t="s">
        <v>127</v>
      </c>
      <c r="D2328" s="171" t="s">
        <v>129</v>
      </c>
      <c r="E2328" s="171" t="s">
        <v>38</v>
      </c>
      <c r="F2328" s="171" t="s">
        <v>111</v>
      </c>
      <c r="G2328" s="171" t="s">
        <v>112</v>
      </c>
      <c r="H2328" s="176">
        <v>1</v>
      </c>
      <c r="I2328" s="177">
        <v>2750</v>
      </c>
      <c r="J2328" s="175">
        <v>46099</v>
      </c>
      <c r="K2328" s="171" t="s">
        <v>113</v>
      </c>
      <c r="L2328" s="171" t="s">
        <v>114</v>
      </c>
      <c r="M2328" s="178">
        <v>0</v>
      </c>
      <c r="N2328" s="176"/>
      <c r="O2328" s="176"/>
      <c r="P2328" s="179">
        <v>12.51</v>
      </c>
    </row>
    <row r="2329" spans="1:16" ht="19.5" hidden="1" customHeight="1">
      <c r="A2329" s="171" t="s">
        <v>3401</v>
      </c>
      <c r="B2329" s="175">
        <v>46103</v>
      </c>
      <c r="C2329" s="171" t="s">
        <v>127</v>
      </c>
      <c r="D2329" s="171" t="s">
        <v>130</v>
      </c>
      <c r="E2329" s="171" t="s">
        <v>38</v>
      </c>
      <c r="F2329" s="171" t="s">
        <v>111</v>
      </c>
      <c r="G2329" s="171" t="s">
        <v>112</v>
      </c>
      <c r="H2329" s="176">
        <v>1</v>
      </c>
      <c r="I2329" s="177">
        <v>2750</v>
      </c>
      <c r="J2329" s="175">
        <v>46099</v>
      </c>
      <c r="K2329" s="171" t="s">
        <v>113</v>
      </c>
      <c r="L2329" s="171" t="s">
        <v>114</v>
      </c>
      <c r="M2329" s="178">
        <v>0</v>
      </c>
      <c r="N2329" s="176"/>
      <c r="O2329" s="176"/>
      <c r="P2329" s="179">
        <v>1486.06</v>
      </c>
    </row>
    <row r="2330" spans="1:16" ht="19.5" hidden="1" customHeight="1">
      <c r="A2330" s="171" t="s">
        <v>3401</v>
      </c>
      <c r="B2330" s="175">
        <v>46103</v>
      </c>
      <c r="C2330" s="171" t="s">
        <v>131</v>
      </c>
      <c r="D2330" s="171" t="s">
        <v>132</v>
      </c>
      <c r="E2330" s="171" t="s">
        <v>38</v>
      </c>
      <c r="F2330" s="171" t="s">
        <v>111</v>
      </c>
      <c r="G2330" s="171" t="s">
        <v>112</v>
      </c>
      <c r="H2330" s="176">
        <v>1</v>
      </c>
      <c r="I2330" s="177">
        <v>2750</v>
      </c>
      <c r="J2330" s="175">
        <v>46099</v>
      </c>
      <c r="K2330" s="171" t="s">
        <v>113</v>
      </c>
      <c r="L2330" s="171" t="s">
        <v>114</v>
      </c>
      <c r="M2330" s="178">
        <v>0.43</v>
      </c>
      <c r="N2330" s="176"/>
      <c r="O2330" s="176"/>
      <c r="P2330" s="179">
        <v>-1182.5</v>
      </c>
    </row>
    <row r="2331" spans="1:16" ht="19.5" customHeight="1">
      <c r="A2331" s="171" t="s">
        <v>3401</v>
      </c>
      <c r="B2331" s="175">
        <v>46103</v>
      </c>
      <c r="C2331" s="171" t="s">
        <v>2119</v>
      </c>
      <c r="D2331" s="171" t="s">
        <v>116</v>
      </c>
      <c r="E2331" s="171" t="s">
        <v>38</v>
      </c>
      <c r="F2331" s="171" t="s">
        <v>111</v>
      </c>
      <c r="G2331" s="171" t="s">
        <v>112</v>
      </c>
      <c r="H2331" s="176">
        <v>1</v>
      </c>
      <c r="I2331" s="177">
        <v>2750</v>
      </c>
      <c r="J2331" s="175">
        <v>46099</v>
      </c>
      <c r="K2331" s="171" t="s">
        <v>113</v>
      </c>
      <c r="L2331" s="171" t="s">
        <v>114</v>
      </c>
      <c r="M2331" s="178">
        <v>0.43</v>
      </c>
      <c r="N2331" s="176"/>
      <c r="O2331" s="176"/>
      <c r="P2331" s="179">
        <v>-21.16</v>
      </c>
    </row>
    <row r="2332" spans="1:16" ht="19.5" customHeight="1">
      <c r="A2332" s="171" t="s">
        <v>3402</v>
      </c>
      <c r="B2332" s="175">
        <v>46103</v>
      </c>
      <c r="C2332" s="171" t="s">
        <v>2119</v>
      </c>
      <c r="D2332" s="171" t="s">
        <v>135</v>
      </c>
      <c r="E2332" s="171" t="s">
        <v>38</v>
      </c>
      <c r="F2332" s="171" t="s">
        <v>111</v>
      </c>
      <c r="G2332" s="171" t="s">
        <v>112</v>
      </c>
      <c r="H2332" s="176">
        <v>1</v>
      </c>
      <c r="I2332" s="177">
        <v>0</v>
      </c>
      <c r="J2332" s="175">
        <v>46103</v>
      </c>
      <c r="K2332" s="171" t="s">
        <v>125</v>
      </c>
      <c r="L2332" s="171" t="s">
        <v>125</v>
      </c>
      <c r="M2332" s="178">
        <v>0</v>
      </c>
      <c r="N2332" s="176"/>
      <c r="O2332" s="176"/>
      <c r="P2332" s="179">
        <v>-26.58</v>
      </c>
    </row>
    <row r="2333" spans="1:16" ht="19.5" customHeight="1">
      <c r="A2333" s="171" t="s">
        <v>3399</v>
      </c>
      <c r="B2333" s="175">
        <v>46103</v>
      </c>
      <c r="C2333" s="171" t="s">
        <v>2119</v>
      </c>
      <c r="D2333" s="171" t="s">
        <v>135</v>
      </c>
      <c r="E2333" s="171" t="s">
        <v>45</v>
      </c>
      <c r="F2333" s="171" t="s">
        <v>162</v>
      </c>
      <c r="G2333" s="171" t="s">
        <v>163</v>
      </c>
      <c r="H2333" s="176">
        <v>1</v>
      </c>
      <c r="I2333" s="177">
        <v>0</v>
      </c>
      <c r="J2333" s="175">
        <v>46094</v>
      </c>
      <c r="K2333" s="171" t="s">
        <v>125</v>
      </c>
      <c r="L2333" s="171" t="s">
        <v>125</v>
      </c>
      <c r="M2333" s="178">
        <v>0</v>
      </c>
      <c r="N2333" s="176"/>
      <c r="O2333" s="176"/>
      <c r="P2333" s="179">
        <v>-19.13</v>
      </c>
    </row>
    <row r="2334" spans="1:16" ht="19.5" hidden="1" customHeight="1">
      <c r="A2334" s="171" t="s">
        <v>3403</v>
      </c>
      <c r="B2334" s="175">
        <v>46103</v>
      </c>
      <c r="C2334" s="171" t="s">
        <v>2119</v>
      </c>
      <c r="D2334" s="171" t="s">
        <v>135</v>
      </c>
      <c r="E2334" s="171" t="s">
        <v>63</v>
      </c>
      <c r="F2334" s="171" t="s">
        <v>897</v>
      </c>
      <c r="G2334" s="171" t="s">
        <v>177</v>
      </c>
      <c r="H2334" s="176">
        <v>1</v>
      </c>
      <c r="I2334" s="177">
        <v>0</v>
      </c>
      <c r="J2334" s="175">
        <v>46103</v>
      </c>
      <c r="K2334" s="171" t="s">
        <v>125</v>
      </c>
      <c r="L2334" s="171" t="s">
        <v>125</v>
      </c>
      <c r="M2334" s="178">
        <v>0</v>
      </c>
      <c r="N2334" s="176"/>
      <c r="O2334" s="176"/>
      <c r="P2334" s="179">
        <v>-30.05</v>
      </c>
    </row>
    <row r="2335" spans="1:16" ht="19.5" customHeight="1">
      <c r="A2335" s="171" t="s">
        <v>3404</v>
      </c>
      <c r="B2335" s="175">
        <v>46103</v>
      </c>
      <c r="C2335" s="171" t="s">
        <v>2119</v>
      </c>
      <c r="D2335" s="171" t="s">
        <v>135</v>
      </c>
      <c r="E2335" s="171" t="s">
        <v>38</v>
      </c>
      <c r="F2335" s="171" t="s">
        <v>111</v>
      </c>
      <c r="G2335" s="171" t="s">
        <v>112</v>
      </c>
      <c r="H2335" s="176">
        <v>1</v>
      </c>
      <c r="I2335" s="177">
        <v>0</v>
      </c>
      <c r="J2335" s="175">
        <v>46103</v>
      </c>
      <c r="K2335" s="171" t="s">
        <v>125</v>
      </c>
      <c r="L2335" s="171" t="s">
        <v>125</v>
      </c>
      <c r="M2335" s="178">
        <v>0</v>
      </c>
      <c r="N2335" s="176"/>
      <c r="O2335" s="176"/>
      <c r="P2335" s="179">
        <v>-26.53</v>
      </c>
    </row>
    <row r="2336" spans="1:16" ht="19.5" hidden="1" customHeight="1">
      <c r="A2336" s="171" t="s">
        <v>3405</v>
      </c>
      <c r="B2336" s="175">
        <v>46103</v>
      </c>
      <c r="C2336" s="171" t="s">
        <v>110</v>
      </c>
      <c r="D2336" s="171" t="s">
        <v>24</v>
      </c>
      <c r="E2336" s="171" t="s">
        <v>38</v>
      </c>
      <c r="F2336" s="171" t="s">
        <v>111</v>
      </c>
      <c r="G2336" s="171" t="s">
        <v>112</v>
      </c>
      <c r="H2336" s="176">
        <v>1</v>
      </c>
      <c r="I2336" s="177">
        <v>2700</v>
      </c>
      <c r="J2336" s="175">
        <v>46090</v>
      </c>
      <c r="K2336" s="171" t="s">
        <v>113</v>
      </c>
      <c r="L2336" s="171" t="s">
        <v>114</v>
      </c>
      <c r="M2336" s="178">
        <v>0.43</v>
      </c>
      <c r="N2336" s="176"/>
      <c r="O2336" s="176">
        <v>43</v>
      </c>
      <c r="P2336" s="179">
        <v>-155.83000000000001</v>
      </c>
    </row>
    <row r="2337" spans="1:16" ht="19.5" hidden="1" customHeight="1">
      <c r="A2337" s="171" t="s">
        <v>3405</v>
      </c>
      <c r="B2337" s="175">
        <v>46103</v>
      </c>
      <c r="C2337" s="171" t="s">
        <v>127</v>
      </c>
      <c r="D2337" s="171" t="s">
        <v>128</v>
      </c>
      <c r="E2337" s="171" t="s">
        <v>38</v>
      </c>
      <c r="F2337" s="171" t="s">
        <v>111</v>
      </c>
      <c r="G2337" s="171" t="s">
        <v>112</v>
      </c>
      <c r="H2337" s="176">
        <v>1</v>
      </c>
      <c r="I2337" s="177">
        <v>2700</v>
      </c>
      <c r="J2337" s="175">
        <v>46090</v>
      </c>
      <c r="K2337" s="171" t="s">
        <v>113</v>
      </c>
      <c r="L2337" s="171" t="s">
        <v>114</v>
      </c>
      <c r="M2337" s="178">
        <v>0</v>
      </c>
      <c r="N2337" s="176"/>
      <c r="O2337" s="176"/>
      <c r="P2337" s="179">
        <v>1156.04</v>
      </c>
    </row>
    <row r="2338" spans="1:16" ht="19.5" hidden="1" customHeight="1">
      <c r="A2338" s="171" t="s">
        <v>3405</v>
      </c>
      <c r="B2338" s="175">
        <v>46103</v>
      </c>
      <c r="C2338" s="171" t="s">
        <v>127</v>
      </c>
      <c r="D2338" s="171" t="s">
        <v>129</v>
      </c>
      <c r="E2338" s="171" t="s">
        <v>38</v>
      </c>
      <c r="F2338" s="171" t="s">
        <v>111</v>
      </c>
      <c r="G2338" s="171" t="s">
        <v>112</v>
      </c>
      <c r="H2338" s="176">
        <v>1</v>
      </c>
      <c r="I2338" s="177">
        <v>2700</v>
      </c>
      <c r="J2338" s="175">
        <v>46090</v>
      </c>
      <c r="K2338" s="171" t="s">
        <v>113</v>
      </c>
      <c r="L2338" s="171" t="s">
        <v>114</v>
      </c>
      <c r="M2338" s="178">
        <v>0</v>
      </c>
      <c r="N2338" s="176"/>
      <c r="O2338" s="176"/>
      <c r="P2338" s="179">
        <v>11.56</v>
      </c>
    </row>
    <row r="2339" spans="1:16" ht="19.5" hidden="1" customHeight="1">
      <c r="A2339" s="171" t="s">
        <v>3405</v>
      </c>
      <c r="B2339" s="175">
        <v>46103</v>
      </c>
      <c r="C2339" s="171" t="s">
        <v>127</v>
      </c>
      <c r="D2339" s="171" t="s">
        <v>130</v>
      </c>
      <c r="E2339" s="171" t="s">
        <v>38</v>
      </c>
      <c r="F2339" s="171" t="s">
        <v>111</v>
      </c>
      <c r="G2339" s="171" t="s">
        <v>112</v>
      </c>
      <c r="H2339" s="176">
        <v>1</v>
      </c>
      <c r="I2339" s="177">
        <v>2700</v>
      </c>
      <c r="J2339" s="175">
        <v>46090</v>
      </c>
      <c r="K2339" s="171" t="s">
        <v>113</v>
      </c>
      <c r="L2339" s="171" t="s">
        <v>114</v>
      </c>
      <c r="M2339" s="178">
        <v>0</v>
      </c>
      <c r="N2339" s="176"/>
      <c r="O2339" s="176"/>
      <c r="P2339" s="179">
        <v>1532.4</v>
      </c>
    </row>
    <row r="2340" spans="1:16" ht="19.5" hidden="1" customHeight="1">
      <c r="A2340" s="171" t="s">
        <v>3405</v>
      </c>
      <c r="B2340" s="175">
        <v>46103</v>
      </c>
      <c r="C2340" s="171" t="s">
        <v>131</v>
      </c>
      <c r="D2340" s="171" t="s">
        <v>132</v>
      </c>
      <c r="E2340" s="171" t="s">
        <v>38</v>
      </c>
      <c r="F2340" s="171" t="s">
        <v>111</v>
      </c>
      <c r="G2340" s="171" t="s">
        <v>112</v>
      </c>
      <c r="H2340" s="176">
        <v>1</v>
      </c>
      <c r="I2340" s="177">
        <v>2700</v>
      </c>
      <c r="J2340" s="175">
        <v>46090</v>
      </c>
      <c r="K2340" s="171" t="s">
        <v>113</v>
      </c>
      <c r="L2340" s="171" t="s">
        <v>114</v>
      </c>
      <c r="M2340" s="178">
        <v>0.43</v>
      </c>
      <c r="N2340" s="176"/>
      <c r="O2340" s="176"/>
      <c r="P2340" s="179">
        <v>-1161</v>
      </c>
    </row>
    <row r="2341" spans="1:16" ht="19.5" customHeight="1">
      <c r="A2341" s="171" t="s">
        <v>3405</v>
      </c>
      <c r="B2341" s="175">
        <v>46103</v>
      </c>
      <c r="C2341" s="171" t="s">
        <v>2119</v>
      </c>
      <c r="D2341" s="171" t="s">
        <v>116</v>
      </c>
      <c r="E2341" s="171" t="s">
        <v>38</v>
      </c>
      <c r="F2341" s="171" t="s">
        <v>111</v>
      </c>
      <c r="G2341" s="171" t="s">
        <v>112</v>
      </c>
      <c r="H2341" s="176">
        <v>1</v>
      </c>
      <c r="I2341" s="177">
        <v>2700</v>
      </c>
      <c r="J2341" s="175">
        <v>46090</v>
      </c>
      <c r="K2341" s="171" t="s">
        <v>113</v>
      </c>
      <c r="L2341" s="171" t="s">
        <v>114</v>
      </c>
      <c r="M2341" s="178">
        <v>0.43</v>
      </c>
      <c r="N2341" s="176"/>
      <c r="O2341" s="176"/>
      <c r="P2341" s="179">
        <v>-25</v>
      </c>
    </row>
    <row r="2342" spans="1:16" ht="19.5" hidden="1" customHeight="1">
      <c r="A2342" s="171" t="s">
        <v>3406</v>
      </c>
      <c r="B2342" s="175">
        <v>46103</v>
      </c>
      <c r="C2342" s="171" t="s">
        <v>110</v>
      </c>
      <c r="D2342" s="171" t="s">
        <v>24</v>
      </c>
      <c r="E2342" s="171" t="s">
        <v>38</v>
      </c>
      <c r="F2342" s="171" t="s">
        <v>111</v>
      </c>
      <c r="G2342" s="171" t="s">
        <v>112</v>
      </c>
      <c r="H2342" s="176">
        <v>1</v>
      </c>
      <c r="I2342" s="177">
        <v>2750</v>
      </c>
      <c r="J2342" s="175">
        <v>46101</v>
      </c>
      <c r="K2342" s="171" t="s">
        <v>113</v>
      </c>
      <c r="L2342" s="171" t="s">
        <v>114</v>
      </c>
      <c r="M2342" s="178">
        <v>0.43</v>
      </c>
      <c r="N2342" s="176"/>
      <c r="O2342" s="176">
        <v>40</v>
      </c>
      <c r="P2342" s="179">
        <v>-140.75</v>
      </c>
    </row>
    <row r="2343" spans="1:16" ht="19.5" hidden="1" customHeight="1">
      <c r="A2343" s="171" t="s">
        <v>3406</v>
      </c>
      <c r="B2343" s="175">
        <v>46103</v>
      </c>
      <c r="C2343" s="171" t="s">
        <v>127</v>
      </c>
      <c r="D2343" s="171" t="s">
        <v>128</v>
      </c>
      <c r="E2343" s="171" t="s">
        <v>38</v>
      </c>
      <c r="F2343" s="171" t="s">
        <v>111</v>
      </c>
      <c r="G2343" s="171" t="s">
        <v>112</v>
      </c>
      <c r="H2343" s="176">
        <v>1</v>
      </c>
      <c r="I2343" s="177">
        <v>2750</v>
      </c>
      <c r="J2343" s="175">
        <v>46101</v>
      </c>
      <c r="K2343" s="171" t="s">
        <v>113</v>
      </c>
      <c r="L2343" s="171" t="s">
        <v>114</v>
      </c>
      <c r="M2343" s="178">
        <v>0</v>
      </c>
      <c r="N2343" s="176"/>
      <c r="O2343" s="176"/>
      <c r="P2343" s="179">
        <v>1322.55</v>
      </c>
    </row>
    <row r="2344" spans="1:16" ht="19.5" hidden="1" customHeight="1">
      <c r="A2344" s="171" t="s">
        <v>3406</v>
      </c>
      <c r="B2344" s="175">
        <v>46103</v>
      </c>
      <c r="C2344" s="171" t="s">
        <v>127</v>
      </c>
      <c r="D2344" s="171" t="s">
        <v>129</v>
      </c>
      <c r="E2344" s="171" t="s">
        <v>38</v>
      </c>
      <c r="F2344" s="171" t="s">
        <v>111</v>
      </c>
      <c r="G2344" s="171" t="s">
        <v>112</v>
      </c>
      <c r="H2344" s="176">
        <v>1</v>
      </c>
      <c r="I2344" s="177">
        <v>2750</v>
      </c>
      <c r="J2344" s="175">
        <v>46101</v>
      </c>
      <c r="K2344" s="171" t="s">
        <v>113</v>
      </c>
      <c r="L2344" s="171" t="s">
        <v>114</v>
      </c>
      <c r="M2344" s="178">
        <v>0</v>
      </c>
      <c r="N2344" s="176"/>
      <c r="O2344" s="176"/>
      <c r="P2344" s="179">
        <v>13.23</v>
      </c>
    </row>
    <row r="2345" spans="1:16" ht="19.5" hidden="1" customHeight="1">
      <c r="A2345" s="171" t="s">
        <v>3406</v>
      </c>
      <c r="B2345" s="175">
        <v>46103</v>
      </c>
      <c r="C2345" s="171" t="s">
        <v>127</v>
      </c>
      <c r="D2345" s="171" t="s">
        <v>130</v>
      </c>
      <c r="E2345" s="171" t="s">
        <v>38</v>
      </c>
      <c r="F2345" s="171" t="s">
        <v>111</v>
      </c>
      <c r="G2345" s="171" t="s">
        <v>112</v>
      </c>
      <c r="H2345" s="176">
        <v>1</v>
      </c>
      <c r="I2345" s="177">
        <v>2750</v>
      </c>
      <c r="J2345" s="175">
        <v>46101</v>
      </c>
      <c r="K2345" s="171" t="s">
        <v>113</v>
      </c>
      <c r="L2345" s="171" t="s">
        <v>114</v>
      </c>
      <c r="M2345" s="178">
        <v>0</v>
      </c>
      <c r="N2345" s="176"/>
      <c r="O2345" s="176"/>
      <c r="P2345" s="179">
        <v>1414.22</v>
      </c>
    </row>
    <row r="2346" spans="1:16" ht="19.5" hidden="1" customHeight="1">
      <c r="A2346" s="171" t="s">
        <v>3406</v>
      </c>
      <c r="B2346" s="175">
        <v>46103</v>
      </c>
      <c r="C2346" s="171" t="s">
        <v>131</v>
      </c>
      <c r="D2346" s="171" t="s">
        <v>132</v>
      </c>
      <c r="E2346" s="171" t="s">
        <v>38</v>
      </c>
      <c r="F2346" s="171" t="s">
        <v>111</v>
      </c>
      <c r="G2346" s="171" t="s">
        <v>112</v>
      </c>
      <c r="H2346" s="176">
        <v>1</v>
      </c>
      <c r="I2346" s="177">
        <v>2750</v>
      </c>
      <c r="J2346" s="175">
        <v>46101</v>
      </c>
      <c r="K2346" s="171" t="s">
        <v>113</v>
      </c>
      <c r="L2346" s="171" t="s">
        <v>114</v>
      </c>
      <c r="M2346" s="178">
        <v>0.43</v>
      </c>
      <c r="N2346" s="176"/>
      <c r="O2346" s="176"/>
      <c r="P2346" s="179">
        <v>-1182.5</v>
      </c>
    </row>
    <row r="2347" spans="1:16" ht="19.5" customHeight="1">
      <c r="A2347" s="171" t="s">
        <v>3406</v>
      </c>
      <c r="B2347" s="175">
        <v>46103</v>
      </c>
      <c r="C2347" s="171" t="s">
        <v>2119</v>
      </c>
      <c r="D2347" s="171" t="s">
        <v>116</v>
      </c>
      <c r="E2347" s="171" t="s">
        <v>38</v>
      </c>
      <c r="F2347" s="171" t="s">
        <v>111</v>
      </c>
      <c r="G2347" s="171" t="s">
        <v>112</v>
      </c>
      <c r="H2347" s="176">
        <v>1</v>
      </c>
      <c r="I2347" s="177">
        <v>2750</v>
      </c>
      <c r="J2347" s="175">
        <v>46101</v>
      </c>
      <c r="K2347" s="171" t="s">
        <v>113</v>
      </c>
      <c r="L2347" s="171" t="s">
        <v>114</v>
      </c>
      <c r="M2347" s="178">
        <v>0.43</v>
      </c>
      <c r="N2347" s="176"/>
      <c r="O2347" s="176"/>
      <c r="P2347" s="179">
        <v>-6.51</v>
      </c>
    </row>
    <row r="2348" spans="1:16" ht="19.5" customHeight="1">
      <c r="A2348" s="171" t="s">
        <v>3405</v>
      </c>
      <c r="B2348" s="175">
        <v>46103</v>
      </c>
      <c r="C2348" s="171" t="s">
        <v>2119</v>
      </c>
      <c r="D2348" s="171" t="s">
        <v>135</v>
      </c>
      <c r="E2348" s="171" t="s">
        <v>38</v>
      </c>
      <c r="F2348" s="171" t="s">
        <v>111</v>
      </c>
      <c r="G2348" s="171" t="s">
        <v>112</v>
      </c>
      <c r="H2348" s="176">
        <v>1</v>
      </c>
      <c r="I2348" s="177">
        <v>0</v>
      </c>
      <c r="J2348" s="175">
        <v>46090</v>
      </c>
      <c r="K2348" s="171" t="s">
        <v>125</v>
      </c>
      <c r="L2348" s="171" t="s">
        <v>125</v>
      </c>
      <c r="M2348" s="178">
        <v>0</v>
      </c>
      <c r="N2348" s="176"/>
      <c r="O2348" s="176"/>
      <c r="P2348" s="179">
        <v>-21.96</v>
      </c>
    </row>
    <row r="2349" spans="1:16" ht="19.5" customHeight="1">
      <c r="A2349" s="171" t="s">
        <v>3406</v>
      </c>
      <c r="B2349" s="175">
        <v>46103</v>
      </c>
      <c r="C2349" s="171" t="s">
        <v>2119</v>
      </c>
      <c r="D2349" s="171" t="s">
        <v>135</v>
      </c>
      <c r="E2349" s="171" t="s">
        <v>38</v>
      </c>
      <c r="F2349" s="171" t="s">
        <v>111</v>
      </c>
      <c r="G2349" s="171" t="s">
        <v>112</v>
      </c>
      <c r="H2349" s="176">
        <v>1</v>
      </c>
      <c r="I2349" s="177">
        <v>0</v>
      </c>
      <c r="J2349" s="175">
        <v>46101</v>
      </c>
      <c r="K2349" s="171" t="s">
        <v>125</v>
      </c>
      <c r="L2349" s="171" t="s">
        <v>125</v>
      </c>
      <c r="M2349" s="178">
        <v>0</v>
      </c>
      <c r="N2349" s="176"/>
      <c r="O2349" s="176"/>
      <c r="P2349" s="179">
        <v>-25.13</v>
      </c>
    </row>
    <row r="2350" spans="1:16" ht="19.5" customHeight="1">
      <c r="A2350" s="171" t="s">
        <v>3407</v>
      </c>
      <c r="B2350" s="175">
        <v>46103</v>
      </c>
      <c r="C2350" s="171" t="s">
        <v>2119</v>
      </c>
      <c r="D2350" s="171" t="s">
        <v>135</v>
      </c>
      <c r="E2350" s="171" t="s">
        <v>41</v>
      </c>
      <c r="F2350" s="171" t="s">
        <v>138</v>
      </c>
      <c r="G2350" s="171" t="s">
        <v>112</v>
      </c>
      <c r="H2350" s="176">
        <v>1</v>
      </c>
      <c r="I2350" s="177">
        <v>0</v>
      </c>
      <c r="J2350" s="175">
        <v>46103</v>
      </c>
      <c r="K2350" s="171" t="s">
        <v>125</v>
      </c>
      <c r="L2350" s="171" t="s">
        <v>125</v>
      </c>
      <c r="M2350" s="178">
        <v>0</v>
      </c>
      <c r="N2350" s="176"/>
      <c r="O2350" s="176"/>
      <c r="P2350" s="179">
        <v>-28.28</v>
      </c>
    </row>
    <row r="2351" spans="1:16" ht="19.5" hidden="1" customHeight="1">
      <c r="A2351" s="171" t="s">
        <v>3408</v>
      </c>
      <c r="B2351" s="175">
        <v>46103</v>
      </c>
      <c r="C2351" s="171" t="s">
        <v>110</v>
      </c>
      <c r="D2351" s="171" t="s">
        <v>24</v>
      </c>
      <c r="E2351" s="171" t="s">
        <v>78</v>
      </c>
      <c r="F2351" s="171" t="s">
        <v>176</v>
      </c>
      <c r="G2351" s="171" t="s">
        <v>177</v>
      </c>
      <c r="H2351" s="176">
        <v>1</v>
      </c>
      <c r="I2351" s="177">
        <v>0</v>
      </c>
      <c r="J2351" s="175">
        <v>46090</v>
      </c>
      <c r="K2351" s="171" t="s">
        <v>113</v>
      </c>
      <c r="L2351" s="171" t="s">
        <v>114</v>
      </c>
      <c r="M2351" s="178">
        <v>0</v>
      </c>
      <c r="N2351" s="176"/>
      <c r="O2351" s="176">
        <v>43</v>
      </c>
      <c r="P2351" s="179">
        <v>-56.94</v>
      </c>
    </row>
    <row r="2352" spans="1:16" ht="19.5" hidden="1" customHeight="1">
      <c r="A2352" s="171" t="s">
        <v>3408</v>
      </c>
      <c r="B2352" s="175">
        <v>46103</v>
      </c>
      <c r="C2352" s="171" t="s">
        <v>2119</v>
      </c>
      <c r="D2352" s="171" t="s">
        <v>116</v>
      </c>
      <c r="E2352" s="171" t="s">
        <v>78</v>
      </c>
      <c r="F2352" s="171" t="s">
        <v>176</v>
      </c>
      <c r="G2352" s="171" t="s">
        <v>177</v>
      </c>
      <c r="H2352" s="176">
        <v>1</v>
      </c>
      <c r="I2352" s="177">
        <v>0</v>
      </c>
      <c r="J2352" s="175">
        <v>46090</v>
      </c>
      <c r="K2352" s="171" t="s">
        <v>113</v>
      </c>
      <c r="L2352" s="171" t="s">
        <v>114</v>
      </c>
      <c r="M2352" s="178">
        <v>0</v>
      </c>
      <c r="N2352" s="176"/>
      <c r="O2352" s="176"/>
      <c r="P2352" s="179">
        <v>-11.89</v>
      </c>
    </row>
    <row r="2353" spans="1:16" ht="19.5" hidden="1" customHeight="1">
      <c r="A2353" s="171" t="s">
        <v>3408</v>
      </c>
      <c r="B2353" s="175">
        <v>46103</v>
      </c>
      <c r="C2353" s="171" t="s">
        <v>110</v>
      </c>
      <c r="D2353" s="171" t="s">
        <v>117</v>
      </c>
      <c r="E2353" s="171" t="s">
        <v>78</v>
      </c>
      <c r="F2353" s="171" t="s">
        <v>176</v>
      </c>
      <c r="G2353" s="171" t="s">
        <v>177</v>
      </c>
      <c r="H2353" s="176">
        <v>1</v>
      </c>
      <c r="I2353" s="177">
        <v>0</v>
      </c>
      <c r="J2353" s="175">
        <v>46090</v>
      </c>
      <c r="K2353" s="171" t="s">
        <v>113</v>
      </c>
      <c r="L2353" s="171" t="s">
        <v>114</v>
      </c>
      <c r="M2353" s="178">
        <v>0</v>
      </c>
      <c r="N2353" s="176"/>
      <c r="O2353" s="176"/>
      <c r="P2353" s="179">
        <v>0</v>
      </c>
    </row>
    <row r="2354" spans="1:16" ht="19.5" hidden="1" customHeight="1">
      <c r="A2354" s="171" t="s">
        <v>3408</v>
      </c>
      <c r="B2354" s="175">
        <v>46103</v>
      </c>
      <c r="C2354" s="171" t="s">
        <v>110</v>
      </c>
      <c r="D2354" s="171" t="s">
        <v>118</v>
      </c>
      <c r="E2354" s="171" t="s">
        <v>78</v>
      </c>
      <c r="F2354" s="171" t="s">
        <v>176</v>
      </c>
      <c r="G2354" s="171" t="s">
        <v>177</v>
      </c>
      <c r="H2354" s="176">
        <v>1</v>
      </c>
      <c r="I2354" s="177">
        <v>0</v>
      </c>
      <c r="J2354" s="175">
        <v>46090</v>
      </c>
      <c r="K2354" s="171" t="s">
        <v>113</v>
      </c>
      <c r="L2354" s="171" t="s">
        <v>114</v>
      </c>
      <c r="M2354" s="178">
        <v>0</v>
      </c>
      <c r="N2354" s="176"/>
      <c r="O2354" s="176"/>
      <c r="P2354" s="179">
        <v>-56.94</v>
      </c>
    </row>
    <row r="2355" spans="1:16" ht="19.5" hidden="1" customHeight="1">
      <c r="A2355" s="171" t="s">
        <v>3408</v>
      </c>
      <c r="B2355" s="175">
        <v>46103</v>
      </c>
      <c r="C2355" s="171" t="s">
        <v>2119</v>
      </c>
      <c r="D2355" s="171" t="s">
        <v>119</v>
      </c>
      <c r="E2355" s="171" t="s">
        <v>78</v>
      </c>
      <c r="F2355" s="171" t="s">
        <v>176</v>
      </c>
      <c r="G2355" s="171" t="s">
        <v>177</v>
      </c>
      <c r="H2355" s="176">
        <v>1</v>
      </c>
      <c r="I2355" s="177">
        <v>0</v>
      </c>
      <c r="J2355" s="175">
        <v>46090</v>
      </c>
      <c r="K2355" s="171" t="s">
        <v>113</v>
      </c>
      <c r="L2355" s="171" t="s">
        <v>114</v>
      </c>
      <c r="M2355" s="178">
        <v>0</v>
      </c>
      <c r="N2355" s="176"/>
      <c r="O2355" s="176"/>
      <c r="P2355" s="179">
        <v>-15</v>
      </c>
    </row>
    <row r="2356" spans="1:16" ht="19.5" customHeight="1">
      <c r="A2356" s="171" t="s">
        <v>3409</v>
      </c>
      <c r="B2356" s="175">
        <v>46103</v>
      </c>
      <c r="C2356" s="171" t="s">
        <v>2119</v>
      </c>
      <c r="D2356" s="171" t="s">
        <v>135</v>
      </c>
      <c r="E2356" s="171" t="s">
        <v>38</v>
      </c>
      <c r="F2356" s="171" t="s">
        <v>111</v>
      </c>
      <c r="G2356" s="171" t="s">
        <v>112</v>
      </c>
      <c r="H2356" s="176">
        <v>1</v>
      </c>
      <c r="I2356" s="177">
        <v>0</v>
      </c>
      <c r="J2356" s="175">
        <v>46103</v>
      </c>
      <c r="K2356" s="171" t="s">
        <v>125</v>
      </c>
      <c r="L2356" s="171" t="s">
        <v>125</v>
      </c>
      <c r="M2356" s="178">
        <v>0</v>
      </c>
      <c r="N2356" s="176"/>
      <c r="O2356" s="176"/>
      <c r="P2356" s="179">
        <v>-25.34</v>
      </c>
    </row>
    <row r="2357" spans="1:16" ht="19.5" hidden="1" customHeight="1">
      <c r="A2357" s="171" t="s">
        <v>3410</v>
      </c>
      <c r="B2357" s="175">
        <v>46103</v>
      </c>
      <c r="C2357" s="171" t="s">
        <v>110</v>
      </c>
      <c r="D2357" s="171" t="s">
        <v>24</v>
      </c>
      <c r="E2357" s="171" t="s">
        <v>38</v>
      </c>
      <c r="F2357" s="171" t="s">
        <v>111</v>
      </c>
      <c r="G2357" s="171" t="s">
        <v>112</v>
      </c>
      <c r="H2357" s="176">
        <v>1</v>
      </c>
      <c r="I2357" s="177">
        <v>0</v>
      </c>
      <c r="J2357" s="175">
        <v>46082</v>
      </c>
      <c r="K2357" s="171" t="s">
        <v>113</v>
      </c>
      <c r="L2357" s="171" t="s">
        <v>114</v>
      </c>
      <c r="M2357" s="178">
        <v>0</v>
      </c>
      <c r="N2357" s="176"/>
      <c r="O2357" s="176">
        <v>42</v>
      </c>
      <c r="P2357" s="179">
        <v>-46.77</v>
      </c>
    </row>
    <row r="2358" spans="1:16" ht="19.5" hidden="1" customHeight="1">
      <c r="A2358" s="171" t="s">
        <v>3411</v>
      </c>
      <c r="B2358" s="175">
        <v>46103</v>
      </c>
      <c r="C2358" s="171" t="s">
        <v>110</v>
      </c>
      <c r="D2358" s="171" t="s">
        <v>24</v>
      </c>
      <c r="E2358" s="171" t="s">
        <v>38</v>
      </c>
      <c r="F2358" s="171" t="s">
        <v>111</v>
      </c>
      <c r="G2358" s="171" t="s">
        <v>112</v>
      </c>
      <c r="H2358" s="176">
        <v>1</v>
      </c>
      <c r="I2358" s="177">
        <v>2750</v>
      </c>
      <c r="J2358" s="175">
        <v>46099</v>
      </c>
      <c r="K2358" s="171" t="s">
        <v>113</v>
      </c>
      <c r="L2358" s="171" t="s">
        <v>114</v>
      </c>
      <c r="M2358" s="178">
        <v>0.43</v>
      </c>
      <c r="N2358" s="176"/>
      <c r="O2358" s="176">
        <v>40</v>
      </c>
      <c r="P2358" s="179">
        <v>-140.75</v>
      </c>
    </row>
    <row r="2359" spans="1:16" ht="19.5" hidden="1" customHeight="1">
      <c r="A2359" s="171" t="s">
        <v>3411</v>
      </c>
      <c r="B2359" s="175">
        <v>46103</v>
      </c>
      <c r="C2359" s="171" t="s">
        <v>127</v>
      </c>
      <c r="D2359" s="171" t="s">
        <v>128</v>
      </c>
      <c r="E2359" s="171" t="s">
        <v>38</v>
      </c>
      <c r="F2359" s="171" t="s">
        <v>111</v>
      </c>
      <c r="G2359" s="171" t="s">
        <v>112</v>
      </c>
      <c r="H2359" s="176">
        <v>1</v>
      </c>
      <c r="I2359" s="177">
        <v>2750</v>
      </c>
      <c r="J2359" s="175">
        <v>46099</v>
      </c>
      <c r="K2359" s="171" t="s">
        <v>113</v>
      </c>
      <c r="L2359" s="171" t="s">
        <v>114</v>
      </c>
      <c r="M2359" s="178">
        <v>0</v>
      </c>
      <c r="N2359" s="176"/>
      <c r="O2359" s="176"/>
      <c r="P2359" s="179">
        <v>1191.43</v>
      </c>
    </row>
    <row r="2360" spans="1:16" ht="19.5" hidden="1" customHeight="1">
      <c r="A2360" s="171" t="s">
        <v>3411</v>
      </c>
      <c r="B2360" s="175">
        <v>46103</v>
      </c>
      <c r="C2360" s="171" t="s">
        <v>127</v>
      </c>
      <c r="D2360" s="171" t="s">
        <v>129</v>
      </c>
      <c r="E2360" s="171" t="s">
        <v>38</v>
      </c>
      <c r="F2360" s="171" t="s">
        <v>111</v>
      </c>
      <c r="G2360" s="171" t="s">
        <v>112</v>
      </c>
      <c r="H2360" s="176">
        <v>1</v>
      </c>
      <c r="I2360" s="177">
        <v>2750</v>
      </c>
      <c r="J2360" s="175">
        <v>46099</v>
      </c>
      <c r="K2360" s="171" t="s">
        <v>113</v>
      </c>
      <c r="L2360" s="171" t="s">
        <v>114</v>
      </c>
      <c r="M2360" s="178">
        <v>0</v>
      </c>
      <c r="N2360" s="176"/>
      <c r="O2360" s="176"/>
      <c r="P2360" s="179">
        <v>11.91</v>
      </c>
    </row>
    <row r="2361" spans="1:16" ht="19.5" hidden="1" customHeight="1">
      <c r="A2361" s="171" t="s">
        <v>3411</v>
      </c>
      <c r="B2361" s="175">
        <v>46103</v>
      </c>
      <c r="C2361" s="171" t="s">
        <v>127</v>
      </c>
      <c r="D2361" s="171" t="s">
        <v>130</v>
      </c>
      <c r="E2361" s="171" t="s">
        <v>38</v>
      </c>
      <c r="F2361" s="171" t="s">
        <v>111</v>
      </c>
      <c r="G2361" s="171" t="s">
        <v>112</v>
      </c>
      <c r="H2361" s="176">
        <v>1</v>
      </c>
      <c r="I2361" s="177">
        <v>2750</v>
      </c>
      <c r="J2361" s="175">
        <v>46099</v>
      </c>
      <c r="K2361" s="171" t="s">
        <v>113</v>
      </c>
      <c r="L2361" s="171" t="s">
        <v>114</v>
      </c>
      <c r="M2361" s="178">
        <v>0</v>
      </c>
      <c r="N2361" s="176"/>
      <c r="O2361" s="176"/>
      <c r="P2361" s="179">
        <v>1546.66</v>
      </c>
    </row>
    <row r="2362" spans="1:16" ht="19.5" hidden="1" customHeight="1">
      <c r="A2362" s="171" t="s">
        <v>3411</v>
      </c>
      <c r="B2362" s="175">
        <v>46103</v>
      </c>
      <c r="C2362" s="171" t="s">
        <v>131</v>
      </c>
      <c r="D2362" s="171" t="s">
        <v>132</v>
      </c>
      <c r="E2362" s="171" t="s">
        <v>38</v>
      </c>
      <c r="F2362" s="171" t="s">
        <v>111</v>
      </c>
      <c r="G2362" s="171" t="s">
        <v>112</v>
      </c>
      <c r="H2362" s="176">
        <v>1</v>
      </c>
      <c r="I2362" s="177">
        <v>2750</v>
      </c>
      <c r="J2362" s="175">
        <v>46099</v>
      </c>
      <c r="K2362" s="171" t="s">
        <v>113</v>
      </c>
      <c r="L2362" s="171" t="s">
        <v>114</v>
      </c>
      <c r="M2362" s="178">
        <v>0.43</v>
      </c>
      <c r="N2362" s="176"/>
      <c r="O2362" s="176"/>
      <c r="P2362" s="179">
        <v>-1182.5</v>
      </c>
    </row>
    <row r="2363" spans="1:16" ht="19.5" customHeight="1">
      <c r="A2363" s="171" t="s">
        <v>3411</v>
      </c>
      <c r="B2363" s="175">
        <v>46103</v>
      </c>
      <c r="C2363" s="171" t="s">
        <v>2119</v>
      </c>
      <c r="D2363" s="171" t="s">
        <v>116</v>
      </c>
      <c r="E2363" s="171" t="s">
        <v>38</v>
      </c>
      <c r="F2363" s="171" t="s">
        <v>111</v>
      </c>
      <c r="G2363" s="171" t="s">
        <v>112</v>
      </c>
      <c r="H2363" s="176">
        <v>1</v>
      </c>
      <c r="I2363" s="177">
        <v>2750</v>
      </c>
      <c r="J2363" s="175">
        <v>46099</v>
      </c>
      <c r="K2363" s="171" t="s">
        <v>113</v>
      </c>
      <c r="L2363" s="171" t="s">
        <v>114</v>
      </c>
      <c r="M2363" s="178">
        <v>0.43</v>
      </c>
      <c r="N2363" s="176"/>
      <c r="O2363" s="176"/>
      <c r="P2363" s="179">
        <v>-7.42</v>
      </c>
    </row>
    <row r="2364" spans="1:16" ht="19.5" hidden="1" customHeight="1">
      <c r="A2364" s="171" t="s">
        <v>3410</v>
      </c>
      <c r="B2364" s="175">
        <v>46103</v>
      </c>
      <c r="C2364" s="171" t="s">
        <v>110</v>
      </c>
      <c r="D2364" s="171" t="s">
        <v>117</v>
      </c>
      <c r="E2364" s="171" t="s">
        <v>38</v>
      </c>
      <c r="F2364" s="171" t="s">
        <v>111</v>
      </c>
      <c r="G2364" s="171" t="s">
        <v>112</v>
      </c>
      <c r="H2364" s="176">
        <v>1</v>
      </c>
      <c r="I2364" s="177">
        <v>0</v>
      </c>
      <c r="J2364" s="175">
        <v>46082</v>
      </c>
      <c r="K2364" s="171" t="s">
        <v>113</v>
      </c>
      <c r="L2364" s="171" t="s">
        <v>114</v>
      </c>
      <c r="M2364" s="178">
        <v>0</v>
      </c>
      <c r="N2364" s="176"/>
      <c r="O2364" s="176"/>
      <c r="P2364" s="179">
        <v>0</v>
      </c>
    </row>
    <row r="2365" spans="1:16" ht="19.5" hidden="1" customHeight="1">
      <c r="A2365" s="171" t="s">
        <v>3410</v>
      </c>
      <c r="B2365" s="175">
        <v>46103</v>
      </c>
      <c r="C2365" s="171" t="s">
        <v>110</v>
      </c>
      <c r="D2365" s="171" t="s">
        <v>118</v>
      </c>
      <c r="E2365" s="171" t="s">
        <v>38</v>
      </c>
      <c r="F2365" s="171" t="s">
        <v>111</v>
      </c>
      <c r="G2365" s="171" t="s">
        <v>112</v>
      </c>
      <c r="H2365" s="176">
        <v>1</v>
      </c>
      <c r="I2365" s="177">
        <v>0</v>
      </c>
      <c r="J2365" s="175">
        <v>46082</v>
      </c>
      <c r="K2365" s="171" t="s">
        <v>113</v>
      </c>
      <c r="L2365" s="171" t="s">
        <v>114</v>
      </c>
      <c r="M2365" s="178">
        <v>0</v>
      </c>
      <c r="N2365" s="176"/>
      <c r="O2365" s="176"/>
      <c r="P2365" s="179">
        <v>-46.77</v>
      </c>
    </row>
    <row r="2366" spans="1:16" ht="19.5" customHeight="1">
      <c r="A2366" s="171" t="s">
        <v>3411</v>
      </c>
      <c r="B2366" s="175">
        <v>46103</v>
      </c>
      <c r="C2366" s="171" t="s">
        <v>2119</v>
      </c>
      <c r="D2366" s="171" t="s">
        <v>135</v>
      </c>
      <c r="E2366" s="171" t="s">
        <v>38</v>
      </c>
      <c r="F2366" s="171" t="s">
        <v>111</v>
      </c>
      <c r="G2366" s="171" t="s">
        <v>112</v>
      </c>
      <c r="H2366" s="176">
        <v>1</v>
      </c>
      <c r="I2366" s="177">
        <v>0</v>
      </c>
      <c r="J2366" s="175">
        <v>46099</v>
      </c>
      <c r="K2366" s="171" t="s">
        <v>125</v>
      </c>
      <c r="L2366" s="171" t="s">
        <v>125</v>
      </c>
      <c r="M2366" s="178">
        <v>0</v>
      </c>
      <c r="N2366" s="176"/>
      <c r="O2366" s="176"/>
      <c r="P2366" s="179">
        <v>-22.64</v>
      </c>
    </row>
    <row r="2367" spans="1:16" ht="19.5" hidden="1" customHeight="1">
      <c r="A2367" s="171" t="s">
        <v>3412</v>
      </c>
      <c r="B2367" s="175">
        <v>46103</v>
      </c>
      <c r="C2367" s="171" t="s">
        <v>1315</v>
      </c>
      <c r="D2367" s="171" t="s">
        <v>508</v>
      </c>
      <c r="E2367" s="171" t="s">
        <v>40</v>
      </c>
      <c r="F2367" s="171" t="s">
        <v>149</v>
      </c>
      <c r="G2367" s="171" t="s">
        <v>112</v>
      </c>
      <c r="H2367" s="176">
        <v>1</v>
      </c>
      <c r="I2367" s="177">
        <v>0</v>
      </c>
      <c r="J2367" s="175">
        <v>46097</v>
      </c>
      <c r="K2367" s="171" t="s">
        <v>113</v>
      </c>
      <c r="L2367" s="171" t="s">
        <v>114</v>
      </c>
      <c r="M2367" s="178">
        <v>0</v>
      </c>
      <c r="N2367" s="176"/>
      <c r="O2367" s="176"/>
      <c r="P2367" s="179">
        <v>-5</v>
      </c>
    </row>
    <row r="2368" spans="1:16" ht="19.5" customHeight="1">
      <c r="A2368" s="171" t="s">
        <v>3412</v>
      </c>
      <c r="B2368" s="175">
        <v>46103</v>
      </c>
      <c r="C2368" s="171" t="s">
        <v>2119</v>
      </c>
      <c r="D2368" s="171" t="s">
        <v>510</v>
      </c>
      <c r="E2368" s="171" t="s">
        <v>40</v>
      </c>
      <c r="F2368" s="171" t="s">
        <v>149</v>
      </c>
      <c r="G2368" s="171" t="s">
        <v>112</v>
      </c>
      <c r="H2368" s="176">
        <v>1</v>
      </c>
      <c r="I2368" s="177">
        <v>0</v>
      </c>
      <c r="J2368" s="175">
        <v>46097</v>
      </c>
      <c r="K2368" s="171" t="s">
        <v>113</v>
      </c>
      <c r="L2368" s="171" t="s">
        <v>114</v>
      </c>
      <c r="M2368" s="178">
        <v>0</v>
      </c>
      <c r="N2368" s="176"/>
      <c r="O2368" s="176"/>
      <c r="P2368" s="179">
        <v>-10</v>
      </c>
    </row>
    <row r="2369" spans="1:16" ht="19.5" hidden="1" customHeight="1">
      <c r="A2369" s="171" t="s">
        <v>3413</v>
      </c>
      <c r="B2369" s="175">
        <v>46103</v>
      </c>
      <c r="C2369" s="171" t="s">
        <v>110</v>
      </c>
      <c r="D2369" s="171" t="s">
        <v>24</v>
      </c>
      <c r="E2369" s="171" t="s">
        <v>38</v>
      </c>
      <c r="F2369" s="171" t="s">
        <v>111</v>
      </c>
      <c r="G2369" s="171" t="s">
        <v>112</v>
      </c>
      <c r="H2369" s="176">
        <v>1</v>
      </c>
      <c r="I2369" s="177">
        <v>2750</v>
      </c>
      <c r="J2369" s="175">
        <v>46101</v>
      </c>
      <c r="K2369" s="171" t="s">
        <v>113</v>
      </c>
      <c r="L2369" s="171" t="s">
        <v>114</v>
      </c>
      <c r="M2369" s="178">
        <v>0.43</v>
      </c>
      <c r="N2369" s="176"/>
      <c r="O2369" s="176">
        <v>40</v>
      </c>
      <c r="P2369" s="179">
        <v>-140.75</v>
      </c>
    </row>
    <row r="2370" spans="1:16" ht="19.5" hidden="1" customHeight="1">
      <c r="A2370" s="171" t="s">
        <v>3413</v>
      </c>
      <c r="B2370" s="175">
        <v>46103</v>
      </c>
      <c r="C2370" s="171" t="s">
        <v>127</v>
      </c>
      <c r="D2370" s="171" t="s">
        <v>128</v>
      </c>
      <c r="E2370" s="171" t="s">
        <v>38</v>
      </c>
      <c r="F2370" s="171" t="s">
        <v>111</v>
      </c>
      <c r="G2370" s="171" t="s">
        <v>112</v>
      </c>
      <c r="H2370" s="176">
        <v>1</v>
      </c>
      <c r="I2370" s="177">
        <v>2750</v>
      </c>
      <c r="J2370" s="175">
        <v>46101</v>
      </c>
      <c r="K2370" s="171" t="s">
        <v>113</v>
      </c>
      <c r="L2370" s="171" t="s">
        <v>114</v>
      </c>
      <c r="M2370" s="178">
        <v>0</v>
      </c>
      <c r="N2370" s="176"/>
      <c r="O2370" s="176"/>
      <c r="P2370" s="179">
        <v>1446.67</v>
      </c>
    </row>
    <row r="2371" spans="1:16" ht="19.5" hidden="1" customHeight="1">
      <c r="A2371" s="171" t="s">
        <v>3413</v>
      </c>
      <c r="B2371" s="175">
        <v>46103</v>
      </c>
      <c r="C2371" s="171" t="s">
        <v>127</v>
      </c>
      <c r="D2371" s="171" t="s">
        <v>129</v>
      </c>
      <c r="E2371" s="171" t="s">
        <v>38</v>
      </c>
      <c r="F2371" s="171" t="s">
        <v>111</v>
      </c>
      <c r="G2371" s="171" t="s">
        <v>112</v>
      </c>
      <c r="H2371" s="176">
        <v>1</v>
      </c>
      <c r="I2371" s="177">
        <v>2750</v>
      </c>
      <c r="J2371" s="175">
        <v>46101</v>
      </c>
      <c r="K2371" s="171" t="s">
        <v>113</v>
      </c>
      <c r="L2371" s="171" t="s">
        <v>114</v>
      </c>
      <c r="M2371" s="178">
        <v>0</v>
      </c>
      <c r="N2371" s="176"/>
      <c r="O2371" s="176"/>
      <c r="P2371" s="179">
        <v>0</v>
      </c>
    </row>
    <row r="2372" spans="1:16" ht="19.5" hidden="1" customHeight="1">
      <c r="A2372" s="171" t="s">
        <v>3413</v>
      </c>
      <c r="B2372" s="175">
        <v>46103</v>
      </c>
      <c r="C2372" s="171" t="s">
        <v>127</v>
      </c>
      <c r="D2372" s="171" t="s">
        <v>130</v>
      </c>
      <c r="E2372" s="171" t="s">
        <v>38</v>
      </c>
      <c r="F2372" s="171" t="s">
        <v>111</v>
      </c>
      <c r="G2372" s="171" t="s">
        <v>112</v>
      </c>
      <c r="H2372" s="176">
        <v>1</v>
      </c>
      <c r="I2372" s="177">
        <v>2750</v>
      </c>
      <c r="J2372" s="175">
        <v>46101</v>
      </c>
      <c r="K2372" s="171" t="s">
        <v>113</v>
      </c>
      <c r="L2372" s="171" t="s">
        <v>114</v>
      </c>
      <c r="M2372" s="178">
        <v>0</v>
      </c>
      <c r="N2372" s="176"/>
      <c r="O2372" s="176"/>
      <c r="P2372" s="179">
        <v>1303.33</v>
      </c>
    </row>
    <row r="2373" spans="1:16" ht="19.5" hidden="1" customHeight="1">
      <c r="A2373" s="171" t="s">
        <v>3413</v>
      </c>
      <c r="B2373" s="175">
        <v>46103</v>
      </c>
      <c r="C2373" s="171" t="s">
        <v>131</v>
      </c>
      <c r="D2373" s="171" t="s">
        <v>132</v>
      </c>
      <c r="E2373" s="171" t="s">
        <v>38</v>
      </c>
      <c r="F2373" s="171" t="s">
        <v>111</v>
      </c>
      <c r="G2373" s="171" t="s">
        <v>112</v>
      </c>
      <c r="H2373" s="176">
        <v>1</v>
      </c>
      <c r="I2373" s="177">
        <v>2750</v>
      </c>
      <c r="J2373" s="175">
        <v>46101</v>
      </c>
      <c r="K2373" s="171" t="s">
        <v>113</v>
      </c>
      <c r="L2373" s="171" t="s">
        <v>114</v>
      </c>
      <c r="M2373" s="178">
        <v>0.43</v>
      </c>
      <c r="N2373" s="176"/>
      <c r="O2373" s="176"/>
      <c r="P2373" s="179">
        <v>-1182.5</v>
      </c>
    </row>
    <row r="2374" spans="1:16" ht="19.5" customHeight="1">
      <c r="A2374" s="171" t="s">
        <v>3413</v>
      </c>
      <c r="B2374" s="175">
        <v>46103</v>
      </c>
      <c r="C2374" s="171" t="s">
        <v>2119</v>
      </c>
      <c r="D2374" s="171" t="s">
        <v>116</v>
      </c>
      <c r="E2374" s="171" t="s">
        <v>38</v>
      </c>
      <c r="F2374" s="171" t="s">
        <v>111</v>
      </c>
      <c r="G2374" s="171" t="s">
        <v>112</v>
      </c>
      <c r="H2374" s="176">
        <v>1</v>
      </c>
      <c r="I2374" s="177">
        <v>2750</v>
      </c>
      <c r="J2374" s="175">
        <v>46101</v>
      </c>
      <c r="K2374" s="171" t="s">
        <v>113</v>
      </c>
      <c r="L2374" s="171" t="s">
        <v>114</v>
      </c>
      <c r="M2374" s="178">
        <v>0.43</v>
      </c>
      <c r="N2374" s="176"/>
      <c r="O2374" s="176"/>
      <c r="P2374" s="179">
        <v>-7.61</v>
      </c>
    </row>
    <row r="2375" spans="1:16" ht="19.5" hidden="1" customHeight="1">
      <c r="A2375" s="171" t="s">
        <v>3254</v>
      </c>
      <c r="B2375" s="175">
        <v>46103</v>
      </c>
      <c r="C2375" s="171" t="s">
        <v>110</v>
      </c>
      <c r="D2375" s="171" t="s">
        <v>24</v>
      </c>
      <c r="E2375" s="171" t="s">
        <v>61</v>
      </c>
      <c r="F2375" s="171" t="s">
        <v>776</v>
      </c>
      <c r="G2375" s="171" t="s">
        <v>177</v>
      </c>
      <c r="H2375" s="176">
        <v>1</v>
      </c>
      <c r="I2375" s="177">
        <v>0</v>
      </c>
      <c r="J2375" s="175">
        <v>46090</v>
      </c>
      <c r="K2375" s="171" t="s">
        <v>113</v>
      </c>
      <c r="L2375" s="171" t="s">
        <v>114</v>
      </c>
      <c r="M2375" s="178">
        <v>0</v>
      </c>
      <c r="N2375" s="176"/>
      <c r="O2375" s="176">
        <v>43</v>
      </c>
      <c r="P2375" s="179">
        <v>-56.94</v>
      </c>
    </row>
    <row r="2376" spans="1:16" ht="19.5" hidden="1" customHeight="1">
      <c r="A2376" s="171" t="s">
        <v>3254</v>
      </c>
      <c r="B2376" s="175">
        <v>46103</v>
      </c>
      <c r="C2376" s="171" t="s">
        <v>2119</v>
      </c>
      <c r="D2376" s="171" t="s">
        <v>116</v>
      </c>
      <c r="E2376" s="171" t="s">
        <v>61</v>
      </c>
      <c r="F2376" s="171" t="s">
        <v>776</v>
      </c>
      <c r="G2376" s="171" t="s">
        <v>177</v>
      </c>
      <c r="H2376" s="176">
        <v>1</v>
      </c>
      <c r="I2376" s="177">
        <v>0</v>
      </c>
      <c r="J2376" s="175">
        <v>46090</v>
      </c>
      <c r="K2376" s="171" t="s">
        <v>113</v>
      </c>
      <c r="L2376" s="171" t="s">
        <v>114</v>
      </c>
      <c r="M2376" s="178">
        <v>0</v>
      </c>
      <c r="N2376" s="176"/>
      <c r="O2376" s="176"/>
      <c r="P2376" s="179">
        <v>-15.83</v>
      </c>
    </row>
    <row r="2377" spans="1:16" ht="19.5" hidden="1" customHeight="1">
      <c r="A2377" s="171" t="s">
        <v>3254</v>
      </c>
      <c r="B2377" s="175">
        <v>46103</v>
      </c>
      <c r="C2377" s="171" t="s">
        <v>110</v>
      </c>
      <c r="D2377" s="171" t="s">
        <v>117</v>
      </c>
      <c r="E2377" s="171" t="s">
        <v>61</v>
      </c>
      <c r="F2377" s="171" t="s">
        <v>776</v>
      </c>
      <c r="G2377" s="171" t="s">
        <v>177</v>
      </c>
      <c r="H2377" s="176">
        <v>1</v>
      </c>
      <c r="I2377" s="177">
        <v>0</v>
      </c>
      <c r="J2377" s="175">
        <v>46090</v>
      </c>
      <c r="K2377" s="171" t="s">
        <v>113</v>
      </c>
      <c r="L2377" s="171" t="s">
        <v>114</v>
      </c>
      <c r="M2377" s="178">
        <v>0</v>
      </c>
      <c r="N2377" s="176"/>
      <c r="O2377" s="176"/>
      <c r="P2377" s="179">
        <v>0</v>
      </c>
    </row>
    <row r="2378" spans="1:16" ht="19.5" hidden="1" customHeight="1">
      <c r="A2378" s="171" t="s">
        <v>3254</v>
      </c>
      <c r="B2378" s="175">
        <v>46103</v>
      </c>
      <c r="C2378" s="171" t="s">
        <v>110</v>
      </c>
      <c r="D2378" s="171" t="s">
        <v>118</v>
      </c>
      <c r="E2378" s="171" t="s">
        <v>61</v>
      </c>
      <c r="F2378" s="171" t="s">
        <v>776</v>
      </c>
      <c r="G2378" s="171" t="s">
        <v>177</v>
      </c>
      <c r="H2378" s="176">
        <v>1</v>
      </c>
      <c r="I2378" s="177">
        <v>0</v>
      </c>
      <c r="J2378" s="175">
        <v>46090</v>
      </c>
      <c r="K2378" s="171" t="s">
        <v>113</v>
      </c>
      <c r="L2378" s="171" t="s">
        <v>114</v>
      </c>
      <c r="M2378" s="178">
        <v>0</v>
      </c>
      <c r="N2378" s="176"/>
      <c r="O2378" s="176"/>
      <c r="P2378" s="179">
        <v>-56.94</v>
      </c>
    </row>
    <row r="2379" spans="1:16" ht="19.5" hidden="1" customHeight="1">
      <c r="A2379" s="171" t="s">
        <v>3254</v>
      </c>
      <c r="B2379" s="175">
        <v>46103</v>
      </c>
      <c r="C2379" s="171" t="s">
        <v>2119</v>
      </c>
      <c r="D2379" s="171" t="s">
        <v>119</v>
      </c>
      <c r="E2379" s="171" t="s">
        <v>61</v>
      </c>
      <c r="F2379" s="171" t="s">
        <v>776</v>
      </c>
      <c r="G2379" s="171" t="s">
        <v>177</v>
      </c>
      <c r="H2379" s="176">
        <v>1</v>
      </c>
      <c r="I2379" s="177">
        <v>0</v>
      </c>
      <c r="J2379" s="175">
        <v>46090</v>
      </c>
      <c r="K2379" s="171" t="s">
        <v>113</v>
      </c>
      <c r="L2379" s="171" t="s">
        <v>114</v>
      </c>
      <c r="M2379" s="178">
        <v>0</v>
      </c>
      <c r="N2379" s="176"/>
      <c r="O2379" s="176"/>
      <c r="P2379" s="179">
        <v>-15</v>
      </c>
    </row>
    <row r="2380" spans="1:16" ht="19.5" hidden="1" customHeight="1">
      <c r="A2380" s="171" t="s">
        <v>3414</v>
      </c>
      <c r="B2380" s="175">
        <v>46103</v>
      </c>
      <c r="C2380" s="171" t="s">
        <v>1315</v>
      </c>
      <c r="D2380" s="171" t="s">
        <v>508</v>
      </c>
      <c r="E2380" s="171" t="s">
        <v>45</v>
      </c>
      <c r="F2380" s="171" t="s">
        <v>162</v>
      </c>
      <c r="G2380" s="171" t="s">
        <v>163</v>
      </c>
      <c r="H2380" s="176">
        <v>1</v>
      </c>
      <c r="I2380" s="177">
        <v>0</v>
      </c>
      <c r="J2380" s="175">
        <v>46100</v>
      </c>
      <c r="K2380" s="171" t="s">
        <v>113</v>
      </c>
      <c r="L2380" s="171" t="s">
        <v>114</v>
      </c>
      <c r="M2380" s="178">
        <v>0</v>
      </c>
      <c r="N2380" s="176"/>
      <c r="O2380" s="176"/>
      <c r="P2380" s="179">
        <v>-5</v>
      </c>
    </row>
    <row r="2381" spans="1:16" ht="19.5" customHeight="1">
      <c r="A2381" s="171" t="s">
        <v>3414</v>
      </c>
      <c r="B2381" s="175">
        <v>46103</v>
      </c>
      <c r="C2381" s="171" t="s">
        <v>2119</v>
      </c>
      <c r="D2381" s="171" t="s">
        <v>510</v>
      </c>
      <c r="E2381" s="171" t="s">
        <v>45</v>
      </c>
      <c r="F2381" s="171" t="s">
        <v>162</v>
      </c>
      <c r="G2381" s="171" t="s">
        <v>163</v>
      </c>
      <c r="H2381" s="176">
        <v>1</v>
      </c>
      <c r="I2381" s="177">
        <v>0</v>
      </c>
      <c r="J2381" s="175">
        <v>46100</v>
      </c>
      <c r="K2381" s="171" t="s">
        <v>113</v>
      </c>
      <c r="L2381" s="171" t="s">
        <v>114</v>
      </c>
      <c r="M2381" s="178">
        <v>0</v>
      </c>
      <c r="N2381" s="176"/>
      <c r="O2381" s="176"/>
      <c r="P2381" s="179">
        <v>-10</v>
      </c>
    </row>
    <row r="2382" spans="1:16" ht="19.5" customHeight="1">
      <c r="A2382" s="171" t="s">
        <v>3413</v>
      </c>
      <c r="B2382" s="175">
        <v>46103</v>
      </c>
      <c r="C2382" s="171" t="s">
        <v>2119</v>
      </c>
      <c r="D2382" s="171" t="s">
        <v>135</v>
      </c>
      <c r="E2382" s="171" t="s">
        <v>38</v>
      </c>
      <c r="F2382" s="171" t="s">
        <v>111</v>
      </c>
      <c r="G2382" s="171" t="s">
        <v>112</v>
      </c>
      <c r="H2382" s="176">
        <v>1</v>
      </c>
      <c r="I2382" s="177">
        <v>0</v>
      </c>
      <c r="J2382" s="175">
        <v>46101</v>
      </c>
      <c r="K2382" s="171" t="s">
        <v>125</v>
      </c>
      <c r="L2382" s="171" t="s">
        <v>125</v>
      </c>
      <c r="M2382" s="178">
        <v>0</v>
      </c>
      <c r="N2382" s="176"/>
      <c r="O2382" s="176"/>
      <c r="P2382" s="179">
        <v>-7.96</v>
      </c>
    </row>
    <row r="2383" spans="1:16" ht="19.5" hidden="1" customHeight="1">
      <c r="A2383" s="171" t="s">
        <v>3252</v>
      </c>
      <c r="B2383" s="175">
        <v>46103</v>
      </c>
      <c r="C2383" s="171" t="s">
        <v>308</v>
      </c>
      <c r="D2383" s="171" t="s">
        <v>419</v>
      </c>
      <c r="E2383" s="171" t="s">
        <v>38</v>
      </c>
      <c r="F2383" s="171" t="s">
        <v>111</v>
      </c>
      <c r="G2383" s="171" t="s">
        <v>112</v>
      </c>
      <c r="H2383" s="176">
        <v>1</v>
      </c>
      <c r="I2383" s="177">
        <v>-2750</v>
      </c>
      <c r="J2383" s="175">
        <v>46098</v>
      </c>
      <c r="K2383" s="171" t="s">
        <v>113</v>
      </c>
      <c r="L2383" s="171" t="s">
        <v>114</v>
      </c>
      <c r="M2383" s="178">
        <v>0</v>
      </c>
      <c r="N2383" s="176"/>
      <c r="O2383" s="176"/>
      <c r="P2383" s="179">
        <v>-1251.43</v>
      </c>
    </row>
    <row r="2384" spans="1:16" ht="19.5" hidden="1" customHeight="1">
      <c r="A2384" s="171" t="s">
        <v>3252</v>
      </c>
      <c r="B2384" s="175">
        <v>46103</v>
      </c>
      <c r="C2384" s="171" t="s">
        <v>308</v>
      </c>
      <c r="D2384" s="171" t="s">
        <v>129</v>
      </c>
      <c r="E2384" s="171" t="s">
        <v>38</v>
      </c>
      <c r="F2384" s="171" t="s">
        <v>111</v>
      </c>
      <c r="G2384" s="171" t="s">
        <v>112</v>
      </c>
      <c r="H2384" s="176">
        <v>1</v>
      </c>
      <c r="I2384" s="177">
        <v>-2750</v>
      </c>
      <c r="J2384" s="175">
        <v>46098</v>
      </c>
      <c r="K2384" s="171" t="s">
        <v>113</v>
      </c>
      <c r="L2384" s="171" t="s">
        <v>114</v>
      </c>
      <c r="M2384" s="178">
        <v>0</v>
      </c>
      <c r="N2384" s="176"/>
      <c r="O2384" s="176"/>
      <c r="P2384" s="179">
        <v>-12.51</v>
      </c>
    </row>
    <row r="2385" spans="1:16" ht="19.5" hidden="1" customHeight="1">
      <c r="A2385" s="171" t="s">
        <v>3252</v>
      </c>
      <c r="B2385" s="175">
        <v>46103</v>
      </c>
      <c r="C2385" s="171" t="s">
        <v>308</v>
      </c>
      <c r="D2385" s="171" t="s">
        <v>130</v>
      </c>
      <c r="E2385" s="171" t="s">
        <v>38</v>
      </c>
      <c r="F2385" s="171" t="s">
        <v>111</v>
      </c>
      <c r="G2385" s="171" t="s">
        <v>112</v>
      </c>
      <c r="H2385" s="176">
        <v>1</v>
      </c>
      <c r="I2385" s="177">
        <v>-2750</v>
      </c>
      <c r="J2385" s="175">
        <v>46098</v>
      </c>
      <c r="K2385" s="171" t="s">
        <v>113</v>
      </c>
      <c r="L2385" s="171" t="s">
        <v>114</v>
      </c>
      <c r="M2385" s="178">
        <v>0</v>
      </c>
      <c r="N2385" s="176"/>
      <c r="O2385" s="176"/>
      <c r="P2385" s="179">
        <v>-1486.06</v>
      </c>
    </row>
    <row r="2386" spans="1:16" ht="19.5" hidden="1" customHeight="1">
      <c r="A2386" s="171" t="s">
        <v>3252</v>
      </c>
      <c r="B2386" s="175">
        <v>46103</v>
      </c>
      <c r="C2386" s="171" t="s">
        <v>131</v>
      </c>
      <c r="D2386" s="171" t="s">
        <v>420</v>
      </c>
      <c r="E2386" s="171" t="s">
        <v>38</v>
      </c>
      <c r="F2386" s="171" t="s">
        <v>111</v>
      </c>
      <c r="G2386" s="171" t="s">
        <v>112</v>
      </c>
      <c r="H2386" s="176">
        <v>1</v>
      </c>
      <c r="I2386" s="177">
        <v>-2750</v>
      </c>
      <c r="J2386" s="175">
        <v>46098</v>
      </c>
      <c r="K2386" s="171" t="s">
        <v>113</v>
      </c>
      <c r="L2386" s="171" t="s">
        <v>114</v>
      </c>
      <c r="M2386" s="178">
        <v>0.43</v>
      </c>
      <c r="N2386" s="176"/>
      <c r="O2386" s="176"/>
      <c r="P2386" s="179">
        <v>1182.5</v>
      </c>
    </row>
    <row r="2387" spans="1:16" ht="19.5" hidden="1" customHeight="1">
      <c r="A2387" s="171" t="s">
        <v>3415</v>
      </c>
      <c r="B2387" s="175">
        <v>46103</v>
      </c>
      <c r="C2387" s="171" t="s">
        <v>110</v>
      </c>
      <c r="D2387" s="171" t="s">
        <v>24</v>
      </c>
      <c r="E2387" s="171" t="s">
        <v>45</v>
      </c>
      <c r="F2387" s="171" t="s">
        <v>162</v>
      </c>
      <c r="G2387" s="171" t="s">
        <v>163</v>
      </c>
      <c r="H2387" s="176">
        <v>1</v>
      </c>
      <c r="I2387" s="177">
        <v>0</v>
      </c>
      <c r="J2387" s="175">
        <v>46096</v>
      </c>
      <c r="K2387" s="171" t="s">
        <v>113</v>
      </c>
      <c r="L2387" s="171" t="s">
        <v>114</v>
      </c>
      <c r="M2387" s="178">
        <v>0</v>
      </c>
      <c r="N2387" s="176"/>
      <c r="O2387" s="176">
        <v>39</v>
      </c>
      <c r="P2387" s="179">
        <v>-46.77</v>
      </c>
    </row>
    <row r="2388" spans="1:16" ht="19.5" customHeight="1">
      <c r="A2388" s="171" t="s">
        <v>3415</v>
      </c>
      <c r="B2388" s="175">
        <v>46103</v>
      </c>
      <c r="C2388" s="171" t="s">
        <v>2119</v>
      </c>
      <c r="D2388" s="171" t="s">
        <v>116</v>
      </c>
      <c r="E2388" s="171" t="s">
        <v>45</v>
      </c>
      <c r="F2388" s="171" t="s">
        <v>162</v>
      </c>
      <c r="G2388" s="171" t="s">
        <v>163</v>
      </c>
      <c r="H2388" s="176">
        <v>1</v>
      </c>
      <c r="I2388" s="177">
        <v>0</v>
      </c>
      <c r="J2388" s="175">
        <v>46096</v>
      </c>
      <c r="K2388" s="171" t="s">
        <v>113</v>
      </c>
      <c r="L2388" s="171" t="s">
        <v>114</v>
      </c>
      <c r="M2388" s="178">
        <v>0</v>
      </c>
      <c r="N2388" s="176"/>
      <c r="O2388" s="176"/>
      <c r="P2388" s="179">
        <v>-11.19</v>
      </c>
    </row>
    <row r="2389" spans="1:16" ht="19.5" customHeight="1">
      <c r="A2389" s="171" t="s">
        <v>3252</v>
      </c>
      <c r="B2389" s="175">
        <v>46103</v>
      </c>
      <c r="C2389" s="171" t="s">
        <v>2119</v>
      </c>
      <c r="D2389" s="171" t="s">
        <v>135</v>
      </c>
      <c r="E2389" s="171" t="s">
        <v>38</v>
      </c>
      <c r="F2389" s="171" t="s">
        <v>111</v>
      </c>
      <c r="G2389" s="171" t="s">
        <v>112</v>
      </c>
      <c r="H2389" s="176">
        <v>1</v>
      </c>
      <c r="I2389" s="177">
        <v>0</v>
      </c>
      <c r="J2389" s="175">
        <v>46098</v>
      </c>
      <c r="K2389" s="171" t="s">
        <v>125</v>
      </c>
      <c r="L2389" s="171" t="s">
        <v>125</v>
      </c>
      <c r="M2389" s="178">
        <v>0</v>
      </c>
      <c r="N2389" s="176"/>
      <c r="O2389" s="176"/>
      <c r="P2389" s="179">
        <v>23.78</v>
      </c>
    </row>
    <row r="2390" spans="1:16" ht="19.5" hidden="1" customHeight="1">
      <c r="A2390" s="171" t="s">
        <v>3415</v>
      </c>
      <c r="B2390" s="175">
        <v>46103</v>
      </c>
      <c r="C2390" s="171" t="s">
        <v>110</v>
      </c>
      <c r="D2390" s="171" t="s">
        <v>117</v>
      </c>
      <c r="E2390" s="171" t="s">
        <v>45</v>
      </c>
      <c r="F2390" s="171" t="s">
        <v>162</v>
      </c>
      <c r="G2390" s="171" t="s">
        <v>163</v>
      </c>
      <c r="H2390" s="176">
        <v>1</v>
      </c>
      <c r="I2390" s="177">
        <v>0</v>
      </c>
      <c r="J2390" s="175">
        <v>46096</v>
      </c>
      <c r="K2390" s="171" t="s">
        <v>113</v>
      </c>
      <c r="L2390" s="171" t="s">
        <v>114</v>
      </c>
      <c r="M2390" s="178">
        <v>0</v>
      </c>
      <c r="N2390" s="176"/>
      <c r="O2390" s="176"/>
      <c r="P2390" s="179">
        <v>0</v>
      </c>
    </row>
    <row r="2391" spans="1:16" ht="19.5" hidden="1" customHeight="1">
      <c r="A2391" s="171" t="s">
        <v>3415</v>
      </c>
      <c r="B2391" s="175">
        <v>46103</v>
      </c>
      <c r="C2391" s="171" t="s">
        <v>110</v>
      </c>
      <c r="D2391" s="171" t="s">
        <v>118</v>
      </c>
      <c r="E2391" s="171" t="s">
        <v>45</v>
      </c>
      <c r="F2391" s="171" t="s">
        <v>162</v>
      </c>
      <c r="G2391" s="171" t="s">
        <v>163</v>
      </c>
      <c r="H2391" s="176">
        <v>1</v>
      </c>
      <c r="I2391" s="177">
        <v>0</v>
      </c>
      <c r="J2391" s="175">
        <v>46096</v>
      </c>
      <c r="K2391" s="171" t="s">
        <v>113</v>
      </c>
      <c r="L2391" s="171" t="s">
        <v>114</v>
      </c>
      <c r="M2391" s="178">
        <v>0</v>
      </c>
      <c r="N2391" s="176"/>
      <c r="O2391" s="176"/>
      <c r="P2391" s="179">
        <v>-46.77</v>
      </c>
    </row>
    <row r="2392" spans="1:16" ht="19.5" customHeight="1">
      <c r="A2392" s="171" t="s">
        <v>3415</v>
      </c>
      <c r="B2392" s="175">
        <v>46103</v>
      </c>
      <c r="C2392" s="171" t="s">
        <v>2119</v>
      </c>
      <c r="D2392" s="171" t="s">
        <v>119</v>
      </c>
      <c r="E2392" s="171" t="s">
        <v>45</v>
      </c>
      <c r="F2392" s="171" t="s">
        <v>162</v>
      </c>
      <c r="G2392" s="171" t="s">
        <v>163</v>
      </c>
      <c r="H2392" s="176">
        <v>1</v>
      </c>
      <c r="I2392" s="177">
        <v>0</v>
      </c>
      <c r="J2392" s="175">
        <v>46096</v>
      </c>
      <c r="K2392" s="171" t="s">
        <v>113</v>
      </c>
      <c r="L2392" s="171" t="s">
        <v>114</v>
      </c>
      <c r="M2392" s="178">
        <v>0</v>
      </c>
      <c r="N2392" s="176"/>
      <c r="O2392" s="176"/>
      <c r="P2392" s="179">
        <v>-15</v>
      </c>
    </row>
    <row r="2393" spans="1:16" ht="19.5" hidden="1" customHeight="1">
      <c r="A2393" s="171" t="s">
        <v>3416</v>
      </c>
      <c r="B2393" s="175">
        <v>46103</v>
      </c>
      <c r="C2393" s="171" t="s">
        <v>1315</v>
      </c>
      <c r="D2393" s="171" t="s">
        <v>508</v>
      </c>
      <c r="E2393" s="171" t="s">
        <v>38</v>
      </c>
      <c r="F2393" s="171" t="s">
        <v>111</v>
      </c>
      <c r="G2393" s="171" t="s">
        <v>112</v>
      </c>
      <c r="H2393" s="176">
        <v>1</v>
      </c>
      <c r="I2393" s="177">
        <v>0</v>
      </c>
      <c r="J2393" s="175">
        <v>46095</v>
      </c>
      <c r="K2393" s="171" t="s">
        <v>113</v>
      </c>
      <c r="L2393" s="171" t="s">
        <v>114</v>
      </c>
      <c r="M2393" s="178">
        <v>0</v>
      </c>
      <c r="N2393" s="176"/>
      <c r="O2393" s="176"/>
      <c r="P2393" s="179">
        <v>-5</v>
      </c>
    </row>
    <row r="2394" spans="1:16" ht="19.5" customHeight="1">
      <c r="A2394" s="171" t="s">
        <v>3416</v>
      </c>
      <c r="B2394" s="175">
        <v>46103</v>
      </c>
      <c r="C2394" s="171" t="s">
        <v>2119</v>
      </c>
      <c r="D2394" s="171" t="s">
        <v>510</v>
      </c>
      <c r="E2394" s="171" t="s">
        <v>38</v>
      </c>
      <c r="F2394" s="171" t="s">
        <v>111</v>
      </c>
      <c r="G2394" s="171" t="s">
        <v>112</v>
      </c>
      <c r="H2394" s="176">
        <v>1</v>
      </c>
      <c r="I2394" s="177">
        <v>0</v>
      </c>
      <c r="J2394" s="175">
        <v>46095</v>
      </c>
      <c r="K2394" s="171" t="s">
        <v>113</v>
      </c>
      <c r="L2394" s="171" t="s">
        <v>114</v>
      </c>
      <c r="M2394" s="178">
        <v>0</v>
      </c>
      <c r="N2394" s="176"/>
      <c r="O2394" s="176"/>
      <c r="P2394" s="179">
        <v>-10</v>
      </c>
    </row>
    <row r="2395" spans="1:16" ht="19.5" hidden="1" customHeight="1">
      <c r="A2395" s="171" t="s">
        <v>3417</v>
      </c>
      <c r="B2395" s="175">
        <v>46103</v>
      </c>
      <c r="C2395" s="171" t="s">
        <v>110</v>
      </c>
      <c r="D2395" s="171" t="s">
        <v>24</v>
      </c>
      <c r="E2395" s="171" t="s">
        <v>45</v>
      </c>
      <c r="F2395" s="171" t="s">
        <v>162</v>
      </c>
      <c r="G2395" s="171" t="s">
        <v>163</v>
      </c>
      <c r="H2395" s="176">
        <v>1</v>
      </c>
      <c r="I2395" s="177">
        <v>2750</v>
      </c>
      <c r="J2395" s="175">
        <v>46101</v>
      </c>
      <c r="K2395" s="171" t="s">
        <v>113</v>
      </c>
      <c r="L2395" s="171" t="s">
        <v>114</v>
      </c>
      <c r="M2395" s="178">
        <v>0.43</v>
      </c>
      <c r="N2395" s="176"/>
      <c r="O2395" s="176">
        <v>40</v>
      </c>
      <c r="P2395" s="179">
        <v>-140.75</v>
      </c>
    </row>
    <row r="2396" spans="1:16" ht="19.5" hidden="1" customHeight="1">
      <c r="A2396" s="171" t="s">
        <v>3417</v>
      </c>
      <c r="B2396" s="175">
        <v>46103</v>
      </c>
      <c r="C2396" s="171" t="s">
        <v>127</v>
      </c>
      <c r="D2396" s="171" t="s">
        <v>128</v>
      </c>
      <c r="E2396" s="171" t="s">
        <v>45</v>
      </c>
      <c r="F2396" s="171" t="s">
        <v>162</v>
      </c>
      <c r="G2396" s="171" t="s">
        <v>163</v>
      </c>
      <c r="H2396" s="176">
        <v>1</v>
      </c>
      <c r="I2396" s="177">
        <v>2750</v>
      </c>
      <c r="J2396" s="175">
        <v>46101</v>
      </c>
      <c r="K2396" s="171" t="s">
        <v>113</v>
      </c>
      <c r="L2396" s="171" t="s">
        <v>114</v>
      </c>
      <c r="M2396" s="178">
        <v>0</v>
      </c>
      <c r="N2396" s="176"/>
      <c r="O2396" s="176"/>
      <c r="P2396" s="179">
        <v>1264.76</v>
      </c>
    </row>
    <row r="2397" spans="1:16" ht="19.5" hidden="1" customHeight="1">
      <c r="A2397" s="171" t="s">
        <v>3417</v>
      </c>
      <c r="B2397" s="175">
        <v>46103</v>
      </c>
      <c r="C2397" s="171" t="s">
        <v>127</v>
      </c>
      <c r="D2397" s="171" t="s">
        <v>129</v>
      </c>
      <c r="E2397" s="171" t="s">
        <v>45</v>
      </c>
      <c r="F2397" s="171" t="s">
        <v>162</v>
      </c>
      <c r="G2397" s="171" t="s">
        <v>163</v>
      </c>
      <c r="H2397" s="176">
        <v>1</v>
      </c>
      <c r="I2397" s="177">
        <v>2750</v>
      </c>
      <c r="J2397" s="175">
        <v>46101</v>
      </c>
      <c r="K2397" s="171" t="s">
        <v>113</v>
      </c>
      <c r="L2397" s="171" t="s">
        <v>114</v>
      </c>
      <c r="M2397" s="178">
        <v>0</v>
      </c>
      <c r="N2397" s="176"/>
      <c r="O2397" s="176"/>
      <c r="P2397" s="179">
        <v>12.65</v>
      </c>
    </row>
    <row r="2398" spans="1:16" ht="19.5" hidden="1" customHeight="1">
      <c r="A2398" s="171" t="s">
        <v>3417</v>
      </c>
      <c r="B2398" s="175">
        <v>46103</v>
      </c>
      <c r="C2398" s="171" t="s">
        <v>127</v>
      </c>
      <c r="D2398" s="171" t="s">
        <v>130</v>
      </c>
      <c r="E2398" s="171" t="s">
        <v>45</v>
      </c>
      <c r="F2398" s="171" t="s">
        <v>162</v>
      </c>
      <c r="G2398" s="171" t="s">
        <v>163</v>
      </c>
      <c r="H2398" s="176">
        <v>1</v>
      </c>
      <c r="I2398" s="177">
        <v>2750</v>
      </c>
      <c r="J2398" s="175">
        <v>46101</v>
      </c>
      <c r="K2398" s="171" t="s">
        <v>113</v>
      </c>
      <c r="L2398" s="171" t="s">
        <v>114</v>
      </c>
      <c r="M2398" s="178">
        <v>0</v>
      </c>
      <c r="N2398" s="176"/>
      <c r="O2398" s="176"/>
      <c r="P2398" s="179">
        <v>1472.59</v>
      </c>
    </row>
    <row r="2399" spans="1:16" ht="19.5" hidden="1" customHeight="1">
      <c r="A2399" s="171" t="s">
        <v>3417</v>
      </c>
      <c r="B2399" s="175">
        <v>46103</v>
      </c>
      <c r="C2399" s="171" t="s">
        <v>131</v>
      </c>
      <c r="D2399" s="171" t="s">
        <v>132</v>
      </c>
      <c r="E2399" s="171" t="s">
        <v>45</v>
      </c>
      <c r="F2399" s="171" t="s">
        <v>162</v>
      </c>
      <c r="G2399" s="171" t="s">
        <v>163</v>
      </c>
      <c r="H2399" s="176">
        <v>1</v>
      </c>
      <c r="I2399" s="177">
        <v>2750</v>
      </c>
      <c r="J2399" s="175">
        <v>46101</v>
      </c>
      <c r="K2399" s="171" t="s">
        <v>113</v>
      </c>
      <c r="L2399" s="171" t="s">
        <v>114</v>
      </c>
      <c r="M2399" s="178">
        <v>0.43</v>
      </c>
      <c r="N2399" s="176"/>
      <c r="O2399" s="176"/>
      <c r="P2399" s="179">
        <v>-1182.5</v>
      </c>
    </row>
    <row r="2400" spans="1:16" ht="19.5" customHeight="1">
      <c r="A2400" s="171" t="s">
        <v>3417</v>
      </c>
      <c r="B2400" s="175">
        <v>46103</v>
      </c>
      <c r="C2400" s="171" t="s">
        <v>2119</v>
      </c>
      <c r="D2400" s="171" t="s">
        <v>116</v>
      </c>
      <c r="E2400" s="171" t="s">
        <v>45</v>
      </c>
      <c r="F2400" s="171" t="s">
        <v>162</v>
      </c>
      <c r="G2400" s="171" t="s">
        <v>163</v>
      </c>
      <c r="H2400" s="176">
        <v>1</v>
      </c>
      <c r="I2400" s="177">
        <v>2750</v>
      </c>
      <c r="J2400" s="175">
        <v>46101</v>
      </c>
      <c r="K2400" s="171" t="s">
        <v>113</v>
      </c>
      <c r="L2400" s="171" t="s">
        <v>114</v>
      </c>
      <c r="M2400" s="178">
        <v>0.43</v>
      </c>
      <c r="N2400" s="176"/>
      <c r="O2400" s="176"/>
      <c r="P2400" s="179">
        <v>-9.09</v>
      </c>
    </row>
    <row r="2401" spans="1:16" ht="19.5" hidden="1" customHeight="1">
      <c r="A2401" s="171" t="s">
        <v>3418</v>
      </c>
      <c r="B2401" s="175">
        <v>46103</v>
      </c>
      <c r="C2401" s="171" t="s">
        <v>110</v>
      </c>
      <c r="D2401" s="171" t="s">
        <v>24</v>
      </c>
      <c r="E2401" s="171" t="s">
        <v>46</v>
      </c>
      <c r="F2401" s="171" t="s">
        <v>680</v>
      </c>
      <c r="G2401" s="171" t="s">
        <v>112</v>
      </c>
      <c r="H2401" s="176">
        <v>1</v>
      </c>
      <c r="I2401" s="177">
        <v>1682</v>
      </c>
      <c r="J2401" s="175">
        <v>46101</v>
      </c>
      <c r="K2401" s="171" t="s">
        <v>113</v>
      </c>
      <c r="L2401" s="171" t="s">
        <v>114</v>
      </c>
      <c r="M2401" s="178">
        <v>0.43</v>
      </c>
      <c r="N2401" s="176"/>
      <c r="O2401" s="176">
        <v>40</v>
      </c>
      <c r="P2401" s="179">
        <v>-113.51</v>
      </c>
    </row>
    <row r="2402" spans="1:16" ht="19.5" hidden="1" customHeight="1">
      <c r="A2402" s="171" t="s">
        <v>3418</v>
      </c>
      <c r="B2402" s="175">
        <v>46103</v>
      </c>
      <c r="C2402" s="171" t="s">
        <v>127</v>
      </c>
      <c r="D2402" s="171" t="s">
        <v>128</v>
      </c>
      <c r="E2402" s="171" t="s">
        <v>46</v>
      </c>
      <c r="F2402" s="171" t="s">
        <v>680</v>
      </c>
      <c r="G2402" s="171" t="s">
        <v>112</v>
      </c>
      <c r="H2402" s="176">
        <v>1</v>
      </c>
      <c r="I2402" s="177">
        <v>1682</v>
      </c>
      <c r="J2402" s="175">
        <v>46101</v>
      </c>
      <c r="K2402" s="171" t="s">
        <v>113</v>
      </c>
      <c r="L2402" s="171" t="s">
        <v>114</v>
      </c>
      <c r="M2402" s="178">
        <v>0</v>
      </c>
      <c r="N2402" s="176"/>
      <c r="O2402" s="176"/>
      <c r="P2402" s="179">
        <v>991.43</v>
      </c>
    </row>
    <row r="2403" spans="1:16" ht="19.5" hidden="1" customHeight="1">
      <c r="A2403" s="171" t="s">
        <v>3418</v>
      </c>
      <c r="B2403" s="175">
        <v>46103</v>
      </c>
      <c r="C2403" s="171" t="s">
        <v>127</v>
      </c>
      <c r="D2403" s="171" t="s">
        <v>129</v>
      </c>
      <c r="E2403" s="171" t="s">
        <v>46</v>
      </c>
      <c r="F2403" s="171" t="s">
        <v>680</v>
      </c>
      <c r="G2403" s="171" t="s">
        <v>112</v>
      </c>
      <c r="H2403" s="176">
        <v>1</v>
      </c>
      <c r="I2403" s="177">
        <v>1682</v>
      </c>
      <c r="J2403" s="175">
        <v>46101</v>
      </c>
      <c r="K2403" s="171" t="s">
        <v>113</v>
      </c>
      <c r="L2403" s="171" t="s">
        <v>114</v>
      </c>
      <c r="M2403" s="178">
        <v>0</v>
      </c>
      <c r="N2403" s="176"/>
      <c r="O2403" s="176"/>
      <c r="P2403" s="179">
        <v>9.91</v>
      </c>
    </row>
    <row r="2404" spans="1:16" ht="19.5" hidden="1" customHeight="1">
      <c r="A2404" s="171" t="s">
        <v>3418</v>
      </c>
      <c r="B2404" s="175">
        <v>46103</v>
      </c>
      <c r="C2404" s="171" t="s">
        <v>127</v>
      </c>
      <c r="D2404" s="171" t="s">
        <v>130</v>
      </c>
      <c r="E2404" s="171" t="s">
        <v>46</v>
      </c>
      <c r="F2404" s="171" t="s">
        <v>680</v>
      </c>
      <c r="G2404" s="171" t="s">
        <v>112</v>
      </c>
      <c r="H2404" s="176">
        <v>1</v>
      </c>
      <c r="I2404" s="177">
        <v>1682</v>
      </c>
      <c r="J2404" s="175">
        <v>46101</v>
      </c>
      <c r="K2404" s="171" t="s">
        <v>113</v>
      </c>
      <c r="L2404" s="171" t="s">
        <v>114</v>
      </c>
      <c r="M2404" s="178">
        <v>0</v>
      </c>
      <c r="N2404" s="176"/>
      <c r="O2404" s="176"/>
      <c r="P2404" s="179">
        <v>680.66</v>
      </c>
    </row>
    <row r="2405" spans="1:16" ht="19.5" hidden="1" customHeight="1">
      <c r="A2405" s="171" t="s">
        <v>3418</v>
      </c>
      <c r="B2405" s="175">
        <v>46103</v>
      </c>
      <c r="C2405" s="171" t="s">
        <v>131</v>
      </c>
      <c r="D2405" s="171" t="s">
        <v>132</v>
      </c>
      <c r="E2405" s="171" t="s">
        <v>46</v>
      </c>
      <c r="F2405" s="171" t="s">
        <v>680</v>
      </c>
      <c r="G2405" s="171" t="s">
        <v>112</v>
      </c>
      <c r="H2405" s="176">
        <v>1</v>
      </c>
      <c r="I2405" s="177">
        <v>1682</v>
      </c>
      <c r="J2405" s="175">
        <v>46101</v>
      </c>
      <c r="K2405" s="171" t="s">
        <v>113</v>
      </c>
      <c r="L2405" s="171" t="s">
        <v>114</v>
      </c>
      <c r="M2405" s="178">
        <v>0.43</v>
      </c>
      <c r="N2405" s="176"/>
      <c r="O2405" s="176"/>
      <c r="P2405" s="179">
        <v>-723.26</v>
      </c>
    </row>
    <row r="2406" spans="1:16" ht="19.5" customHeight="1">
      <c r="A2406" s="171" t="s">
        <v>3418</v>
      </c>
      <c r="B2406" s="175">
        <v>46103</v>
      </c>
      <c r="C2406" s="171" t="s">
        <v>2119</v>
      </c>
      <c r="D2406" s="171" t="s">
        <v>116</v>
      </c>
      <c r="E2406" s="171" t="s">
        <v>46</v>
      </c>
      <c r="F2406" s="171" t="s">
        <v>680</v>
      </c>
      <c r="G2406" s="171" t="s">
        <v>112</v>
      </c>
      <c r="H2406" s="176">
        <v>1</v>
      </c>
      <c r="I2406" s="177">
        <v>1682</v>
      </c>
      <c r="J2406" s="175">
        <v>46101</v>
      </c>
      <c r="K2406" s="171" t="s">
        <v>113</v>
      </c>
      <c r="L2406" s="171" t="s">
        <v>114</v>
      </c>
      <c r="M2406" s="178">
        <v>0.43</v>
      </c>
      <c r="N2406" s="176"/>
      <c r="O2406" s="176"/>
      <c r="P2406" s="179">
        <v>-9.09</v>
      </c>
    </row>
    <row r="2407" spans="1:16" ht="19.5" customHeight="1">
      <c r="A2407" s="171" t="s">
        <v>3418</v>
      </c>
      <c r="B2407" s="175">
        <v>46103</v>
      </c>
      <c r="C2407" s="171" t="s">
        <v>2119</v>
      </c>
      <c r="D2407" s="171" t="s">
        <v>135</v>
      </c>
      <c r="E2407" s="171" t="s">
        <v>46</v>
      </c>
      <c r="F2407" s="171" t="s">
        <v>680</v>
      </c>
      <c r="G2407" s="171" t="s">
        <v>112</v>
      </c>
      <c r="H2407" s="176">
        <v>1</v>
      </c>
      <c r="I2407" s="177">
        <v>0</v>
      </c>
      <c r="J2407" s="175">
        <v>46101</v>
      </c>
      <c r="K2407" s="171" t="s">
        <v>125</v>
      </c>
      <c r="L2407" s="171" t="s">
        <v>125</v>
      </c>
      <c r="M2407" s="178">
        <v>0</v>
      </c>
      <c r="N2407" s="176"/>
      <c r="O2407" s="176"/>
      <c r="P2407" s="179">
        <v>-18.84</v>
      </c>
    </row>
    <row r="2408" spans="1:16" ht="19.5" customHeight="1">
      <c r="A2408" s="171" t="s">
        <v>3417</v>
      </c>
      <c r="B2408" s="175">
        <v>46103</v>
      </c>
      <c r="C2408" s="171" t="s">
        <v>2119</v>
      </c>
      <c r="D2408" s="171" t="s">
        <v>135</v>
      </c>
      <c r="E2408" s="171" t="s">
        <v>45</v>
      </c>
      <c r="F2408" s="171" t="s">
        <v>162</v>
      </c>
      <c r="G2408" s="171" t="s">
        <v>163</v>
      </c>
      <c r="H2408" s="176">
        <v>1</v>
      </c>
      <c r="I2408" s="177">
        <v>0</v>
      </c>
      <c r="J2408" s="175">
        <v>46101</v>
      </c>
      <c r="K2408" s="171" t="s">
        <v>125</v>
      </c>
      <c r="L2408" s="171" t="s">
        <v>125</v>
      </c>
      <c r="M2408" s="178">
        <v>0</v>
      </c>
      <c r="N2408" s="176"/>
      <c r="O2408" s="176"/>
      <c r="P2408" s="179">
        <v>-24.03</v>
      </c>
    </row>
    <row r="2409" spans="1:16" ht="19.5" hidden="1" customHeight="1">
      <c r="A2409" s="171" t="s">
        <v>3419</v>
      </c>
      <c r="B2409" s="175">
        <v>46103</v>
      </c>
      <c r="C2409" s="171" t="s">
        <v>110</v>
      </c>
      <c r="D2409" s="171" t="s">
        <v>24</v>
      </c>
      <c r="E2409" s="171" t="s">
        <v>38</v>
      </c>
      <c r="F2409" s="171" t="s">
        <v>111</v>
      </c>
      <c r="G2409" s="171" t="s">
        <v>112</v>
      </c>
      <c r="H2409" s="176">
        <v>1</v>
      </c>
      <c r="I2409" s="177">
        <v>2750</v>
      </c>
      <c r="J2409" s="175">
        <v>46102</v>
      </c>
      <c r="K2409" s="171" t="s">
        <v>113</v>
      </c>
      <c r="L2409" s="171" t="s">
        <v>114</v>
      </c>
      <c r="M2409" s="178">
        <v>0.43</v>
      </c>
      <c r="N2409" s="176"/>
      <c r="O2409" s="176">
        <v>40</v>
      </c>
      <c r="P2409" s="179">
        <v>-140.75</v>
      </c>
    </row>
    <row r="2410" spans="1:16" ht="19.5" hidden="1" customHeight="1">
      <c r="A2410" s="171" t="s">
        <v>3419</v>
      </c>
      <c r="B2410" s="175">
        <v>46103</v>
      </c>
      <c r="C2410" s="171" t="s">
        <v>127</v>
      </c>
      <c r="D2410" s="171" t="s">
        <v>128</v>
      </c>
      <c r="E2410" s="171" t="s">
        <v>38</v>
      </c>
      <c r="F2410" s="171" t="s">
        <v>111</v>
      </c>
      <c r="G2410" s="171" t="s">
        <v>112</v>
      </c>
      <c r="H2410" s="176">
        <v>1</v>
      </c>
      <c r="I2410" s="177">
        <v>2750</v>
      </c>
      <c r="J2410" s="175">
        <v>46102</v>
      </c>
      <c r="K2410" s="171" t="s">
        <v>113</v>
      </c>
      <c r="L2410" s="171" t="s">
        <v>114</v>
      </c>
      <c r="M2410" s="178">
        <v>0</v>
      </c>
      <c r="N2410" s="176"/>
      <c r="O2410" s="176"/>
      <c r="P2410" s="179">
        <v>1407.62</v>
      </c>
    </row>
    <row r="2411" spans="1:16" ht="19.5" hidden="1" customHeight="1">
      <c r="A2411" s="171" t="s">
        <v>3419</v>
      </c>
      <c r="B2411" s="175">
        <v>46103</v>
      </c>
      <c r="C2411" s="171" t="s">
        <v>127</v>
      </c>
      <c r="D2411" s="171" t="s">
        <v>129</v>
      </c>
      <c r="E2411" s="171" t="s">
        <v>38</v>
      </c>
      <c r="F2411" s="171" t="s">
        <v>111</v>
      </c>
      <c r="G2411" s="171" t="s">
        <v>112</v>
      </c>
      <c r="H2411" s="176">
        <v>1</v>
      </c>
      <c r="I2411" s="177">
        <v>2750</v>
      </c>
      <c r="J2411" s="175">
        <v>46102</v>
      </c>
      <c r="K2411" s="171" t="s">
        <v>113</v>
      </c>
      <c r="L2411" s="171" t="s">
        <v>114</v>
      </c>
      <c r="M2411" s="178">
        <v>0</v>
      </c>
      <c r="N2411" s="176"/>
      <c r="O2411" s="176"/>
      <c r="P2411" s="179">
        <v>0</v>
      </c>
    </row>
    <row r="2412" spans="1:16" ht="19.5" hidden="1" customHeight="1">
      <c r="A2412" s="171" t="s">
        <v>3419</v>
      </c>
      <c r="B2412" s="175">
        <v>46103</v>
      </c>
      <c r="C2412" s="171" t="s">
        <v>127</v>
      </c>
      <c r="D2412" s="171" t="s">
        <v>130</v>
      </c>
      <c r="E2412" s="171" t="s">
        <v>38</v>
      </c>
      <c r="F2412" s="171" t="s">
        <v>111</v>
      </c>
      <c r="G2412" s="171" t="s">
        <v>112</v>
      </c>
      <c r="H2412" s="176">
        <v>1</v>
      </c>
      <c r="I2412" s="177">
        <v>2750</v>
      </c>
      <c r="J2412" s="175">
        <v>46102</v>
      </c>
      <c r="K2412" s="171" t="s">
        <v>113</v>
      </c>
      <c r="L2412" s="171" t="s">
        <v>114</v>
      </c>
      <c r="M2412" s="178">
        <v>0</v>
      </c>
      <c r="N2412" s="176"/>
      <c r="O2412" s="176"/>
      <c r="P2412" s="179">
        <v>1342.38</v>
      </c>
    </row>
    <row r="2413" spans="1:16" ht="19.5" hidden="1" customHeight="1">
      <c r="A2413" s="171" t="s">
        <v>3419</v>
      </c>
      <c r="B2413" s="175">
        <v>46103</v>
      </c>
      <c r="C2413" s="171" t="s">
        <v>131</v>
      </c>
      <c r="D2413" s="171" t="s">
        <v>132</v>
      </c>
      <c r="E2413" s="171" t="s">
        <v>38</v>
      </c>
      <c r="F2413" s="171" t="s">
        <v>111</v>
      </c>
      <c r="G2413" s="171" t="s">
        <v>112</v>
      </c>
      <c r="H2413" s="176">
        <v>1</v>
      </c>
      <c r="I2413" s="177">
        <v>2750</v>
      </c>
      <c r="J2413" s="175">
        <v>46102</v>
      </c>
      <c r="K2413" s="171" t="s">
        <v>113</v>
      </c>
      <c r="L2413" s="171" t="s">
        <v>114</v>
      </c>
      <c r="M2413" s="178">
        <v>0.43</v>
      </c>
      <c r="N2413" s="176"/>
      <c r="O2413" s="176"/>
      <c r="P2413" s="179">
        <v>-1182.5</v>
      </c>
    </row>
    <row r="2414" spans="1:16" ht="19.5" customHeight="1">
      <c r="A2414" s="171" t="s">
        <v>3419</v>
      </c>
      <c r="B2414" s="175">
        <v>46103</v>
      </c>
      <c r="C2414" s="171" t="s">
        <v>2119</v>
      </c>
      <c r="D2414" s="171" t="s">
        <v>116</v>
      </c>
      <c r="E2414" s="171" t="s">
        <v>38</v>
      </c>
      <c r="F2414" s="171" t="s">
        <v>111</v>
      </c>
      <c r="G2414" s="171" t="s">
        <v>112</v>
      </c>
      <c r="H2414" s="176">
        <v>1</v>
      </c>
      <c r="I2414" s="177">
        <v>2750</v>
      </c>
      <c r="J2414" s="175">
        <v>46102</v>
      </c>
      <c r="K2414" s="171" t="s">
        <v>113</v>
      </c>
      <c r="L2414" s="171" t="s">
        <v>114</v>
      </c>
      <c r="M2414" s="178">
        <v>0.43</v>
      </c>
      <c r="N2414" s="176"/>
      <c r="O2414" s="176"/>
      <c r="P2414" s="179">
        <v>-5.99</v>
      </c>
    </row>
    <row r="2415" spans="1:16" ht="19.5" hidden="1" customHeight="1">
      <c r="A2415" s="171" t="s">
        <v>3420</v>
      </c>
      <c r="B2415" s="175">
        <v>46103</v>
      </c>
      <c r="C2415" s="171" t="s">
        <v>110</v>
      </c>
      <c r="D2415" s="171" t="s">
        <v>24</v>
      </c>
      <c r="E2415" s="171" t="s">
        <v>40</v>
      </c>
      <c r="F2415" s="171" t="s">
        <v>149</v>
      </c>
      <c r="G2415" s="171" t="s">
        <v>112</v>
      </c>
      <c r="H2415" s="176">
        <v>1</v>
      </c>
      <c r="I2415" s="177">
        <v>0</v>
      </c>
      <c r="J2415" s="175">
        <v>46098</v>
      </c>
      <c r="K2415" s="171" t="s">
        <v>113</v>
      </c>
      <c r="L2415" s="171" t="s">
        <v>114</v>
      </c>
      <c r="M2415" s="178">
        <v>0</v>
      </c>
      <c r="N2415" s="176"/>
      <c r="O2415" s="176">
        <v>40</v>
      </c>
      <c r="P2415" s="179">
        <v>-46.77</v>
      </c>
    </row>
    <row r="2416" spans="1:16" ht="19.5" customHeight="1">
      <c r="A2416" s="171" t="s">
        <v>3420</v>
      </c>
      <c r="B2416" s="175">
        <v>46103</v>
      </c>
      <c r="C2416" s="171" t="s">
        <v>2119</v>
      </c>
      <c r="D2416" s="171" t="s">
        <v>116</v>
      </c>
      <c r="E2416" s="171" t="s">
        <v>40</v>
      </c>
      <c r="F2416" s="171" t="s">
        <v>149</v>
      </c>
      <c r="G2416" s="171" t="s">
        <v>112</v>
      </c>
      <c r="H2416" s="176">
        <v>1</v>
      </c>
      <c r="I2416" s="177">
        <v>0</v>
      </c>
      <c r="J2416" s="175">
        <v>46098</v>
      </c>
      <c r="K2416" s="171" t="s">
        <v>113</v>
      </c>
      <c r="L2416" s="171" t="s">
        <v>114</v>
      </c>
      <c r="M2416" s="178">
        <v>0</v>
      </c>
      <c r="N2416" s="176"/>
      <c r="O2416" s="176"/>
      <c r="P2416" s="179">
        <v>-6.1</v>
      </c>
    </row>
    <row r="2417" spans="1:16" ht="19.5" hidden="1" customHeight="1">
      <c r="A2417" s="171" t="s">
        <v>3420</v>
      </c>
      <c r="B2417" s="175">
        <v>46103</v>
      </c>
      <c r="C2417" s="171" t="s">
        <v>110</v>
      </c>
      <c r="D2417" s="171" t="s">
        <v>117</v>
      </c>
      <c r="E2417" s="171" t="s">
        <v>40</v>
      </c>
      <c r="F2417" s="171" t="s">
        <v>149</v>
      </c>
      <c r="G2417" s="171" t="s">
        <v>112</v>
      </c>
      <c r="H2417" s="176">
        <v>1</v>
      </c>
      <c r="I2417" s="177">
        <v>0</v>
      </c>
      <c r="J2417" s="175">
        <v>46098</v>
      </c>
      <c r="K2417" s="171" t="s">
        <v>113</v>
      </c>
      <c r="L2417" s="171" t="s">
        <v>114</v>
      </c>
      <c r="M2417" s="178">
        <v>0</v>
      </c>
      <c r="N2417" s="176"/>
      <c r="O2417" s="176"/>
      <c r="P2417" s="179">
        <v>0</v>
      </c>
    </row>
    <row r="2418" spans="1:16" ht="19.5" hidden="1" customHeight="1">
      <c r="A2418" s="171" t="s">
        <v>3420</v>
      </c>
      <c r="B2418" s="175">
        <v>46103</v>
      </c>
      <c r="C2418" s="171" t="s">
        <v>110</v>
      </c>
      <c r="D2418" s="171" t="s">
        <v>118</v>
      </c>
      <c r="E2418" s="171" t="s">
        <v>40</v>
      </c>
      <c r="F2418" s="171" t="s">
        <v>149</v>
      </c>
      <c r="G2418" s="171" t="s">
        <v>112</v>
      </c>
      <c r="H2418" s="176">
        <v>1</v>
      </c>
      <c r="I2418" s="177">
        <v>0</v>
      </c>
      <c r="J2418" s="175">
        <v>46098</v>
      </c>
      <c r="K2418" s="171" t="s">
        <v>113</v>
      </c>
      <c r="L2418" s="171" t="s">
        <v>114</v>
      </c>
      <c r="M2418" s="178">
        <v>0</v>
      </c>
      <c r="N2418" s="176"/>
      <c r="O2418" s="176"/>
      <c r="P2418" s="179">
        <v>-46.77</v>
      </c>
    </row>
    <row r="2419" spans="1:16" ht="19.5" customHeight="1">
      <c r="A2419" s="171" t="s">
        <v>3420</v>
      </c>
      <c r="B2419" s="175">
        <v>46103</v>
      </c>
      <c r="C2419" s="171" t="s">
        <v>2119</v>
      </c>
      <c r="D2419" s="171" t="s">
        <v>119</v>
      </c>
      <c r="E2419" s="171" t="s">
        <v>40</v>
      </c>
      <c r="F2419" s="171" t="s">
        <v>149</v>
      </c>
      <c r="G2419" s="171" t="s">
        <v>112</v>
      </c>
      <c r="H2419" s="176">
        <v>1</v>
      </c>
      <c r="I2419" s="177">
        <v>0</v>
      </c>
      <c r="J2419" s="175">
        <v>46098</v>
      </c>
      <c r="K2419" s="171" t="s">
        <v>113</v>
      </c>
      <c r="L2419" s="171" t="s">
        <v>114</v>
      </c>
      <c r="M2419" s="178">
        <v>0</v>
      </c>
      <c r="N2419" s="176"/>
      <c r="O2419" s="176"/>
      <c r="P2419" s="179">
        <v>-15</v>
      </c>
    </row>
    <row r="2420" spans="1:16" ht="19.5" customHeight="1">
      <c r="A2420" s="171" t="s">
        <v>3421</v>
      </c>
      <c r="B2420" s="175">
        <v>46103</v>
      </c>
      <c r="C2420" s="171" t="s">
        <v>2119</v>
      </c>
      <c r="D2420" s="171" t="s">
        <v>135</v>
      </c>
      <c r="E2420" s="171" t="s">
        <v>38</v>
      </c>
      <c r="F2420" s="171" t="s">
        <v>111</v>
      </c>
      <c r="G2420" s="171" t="s">
        <v>112</v>
      </c>
      <c r="H2420" s="176">
        <v>1</v>
      </c>
      <c r="I2420" s="177">
        <v>0</v>
      </c>
      <c r="J2420" s="175">
        <v>46103</v>
      </c>
      <c r="K2420" s="171" t="s">
        <v>125</v>
      </c>
      <c r="L2420" s="171" t="s">
        <v>125</v>
      </c>
      <c r="M2420" s="178">
        <v>0</v>
      </c>
      <c r="N2420" s="176"/>
      <c r="O2420" s="176"/>
      <c r="P2420" s="179">
        <v>-4.74</v>
      </c>
    </row>
    <row r="2421" spans="1:16" ht="19.5" customHeight="1">
      <c r="A2421" s="171" t="s">
        <v>3422</v>
      </c>
      <c r="B2421" s="175">
        <v>46103</v>
      </c>
      <c r="C2421" s="171" t="s">
        <v>2119</v>
      </c>
      <c r="D2421" s="171" t="s">
        <v>135</v>
      </c>
      <c r="E2421" s="171" t="s">
        <v>38</v>
      </c>
      <c r="F2421" s="171" t="s">
        <v>111</v>
      </c>
      <c r="G2421" s="171" t="s">
        <v>112</v>
      </c>
      <c r="H2421" s="176">
        <v>1</v>
      </c>
      <c r="I2421" s="177">
        <v>0</v>
      </c>
      <c r="J2421" s="175">
        <v>46103</v>
      </c>
      <c r="K2421" s="171" t="s">
        <v>125</v>
      </c>
      <c r="L2421" s="171" t="s">
        <v>125</v>
      </c>
      <c r="M2421" s="178">
        <v>0</v>
      </c>
      <c r="N2421" s="176"/>
      <c r="O2421" s="176"/>
      <c r="P2421" s="179">
        <v>-26.56</v>
      </c>
    </row>
    <row r="2422" spans="1:16" ht="19.5" hidden="1" customHeight="1">
      <c r="A2422" s="171" t="s">
        <v>3423</v>
      </c>
      <c r="B2422" s="175">
        <v>46103</v>
      </c>
      <c r="C2422" s="171" t="s">
        <v>110</v>
      </c>
      <c r="D2422" s="171" t="s">
        <v>24</v>
      </c>
      <c r="E2422" s="171" t="s">
        <v>38</v>
      </c>
      <c r="F2422" s="171" t="s">
        <v>111</v>
      </c>
      <c r="G2422" s="171" t="s">
        <v>112</v>
      </c>
      <c r="H2422" s="176">
        <v>1</v>
      </c>
      <c r="I2422" s="177">
        <v>0</v>
      </c>
      <c r="J2422" s="175">
        <v>46083</v>
      </c>
      <c r="K2422" s="171" t="s">
        <v>113</v>
      </c>
      <c r="L2422" s="171" t="s">
        <v>114</v>
      </c>
      <c r="M2422" s="178">
        <v>0</v>
      </c>
      <c r="N2422" s="176"/>
      <c r="O2422" s="176">
        <v>43</v>
      </c>
      <c r="P2422" s="179">
        <v>-46.77</v>
      </c>
    </row>
    <row r="2423" spans="1:16" ht="19.5" customHeight="1">
      <c r="A2423" s="171" t="s">
        <v>3423</v>
      </c>
      <c r="B2423" s="175">
        <v>46103</v>
      </c>
      <c r="C2423" s="171" t="s">
        <v>2119</v>
      </c>
      <c r="D2423" s="171" t="s">
        <v>116</v>
      </c>
      <c r="E2423" s="171" t="s">
        <v>38</v>
      </c>
      <c r="F2423" s="171" t="s">
        <v>111</v>
      </c>
      <c r="G2423" s="171" t="s">
        <v>112</v>
      </c>
      <c r="H2423" s="176">
        <v>1</v>
      </c>
      <c r="I2423" s="177">
        <v>0</v>
      </c>
      <c r="J2423" s="175">
        <v>46083</v>
      </c>
      <c r="K2423" s="171" t="s">
        <v>113</v>
      </c>
      <c r="L2423" s="171" t="s">
        <v>114</v>
      </c>
      <c r="M2423" s="178">
        <v>0</v>
      </c>
      <c r="N2423" s="176"/>
      <c r="O2423" s="176"/>
      <c r="P2423" s="179">
        <v>-25</v>
      </c>
    </row>
    <row r="2424" spans="1:16" ht="19.5" hidden="1" customHeight="1">
      <c r="A2424" s="171" t="s">
        <v>3423</v>
      </c>
      <c r="B2424" s="175">
        <v>46103</v>
      </c>
      <c r="C2424" s="171" t="s">
        <v>110</v>
      </c>
      <c r="D2424" s="171" t="s">
        <v>117</v>
      </c>
      <c r="E2424" s="171" t="s">
        <v>38</v>
      </c>
      <c r="F2424" s="171" t="s">
        <v>111</v>
      </c>
      <c r="G2424" s="171" t="s">
        <v>112</v>
      </c>
      <c r="H2424" s="176">
        <v>1</v>
      </c>
      <c r="I2424" s="177">
        <v>0</v>
      </c>
      <c r="J2424" s="175">
        <v>46083</v>
      </c>
      <c r="K2424" s="171" t="s">
        <v>113</v>
      </c>
      <c r="L2424" s="171" t="s">
        <v>114</v>
      </c>
      <c r="M2424" s="178">
        <v>0</v>
      </c>
      <c r="N2424" s="176"/>
      <c r="O2424" s="176"/>
      <c r="P2424" s="179">
        <v>0</v>
      </c>
    </row>
    <row r="2425" spans="1:16" ht="19.5" hidden="1" customHeight="1">
      <c r="A2425" s="171" t="s">
        <v>3423</v>
      </c>
      <c r="B2425" s="175">
        <v>46103</v>
      </c>
      <c r="C2425" s="171" t="s">
        <v>110</v>
      </c>
      <c r="D2425" s="171" t="s">
        <v>118</v>
      </c>
      <c r="E2425" s="171" t="s">
        <v>38</v>
      </c>
      <c r="F2425" s="171" t="s">
        <v>111</v>
      </c>
      <c r="G2425" s="171" t="s">
        <v>112</v>
      </c>
      <c r="H2425" s="176">
        <v>1</v>
      </c>
      <c r="I2425" s="177">
        <v>0</v>
      </c>
      <c r="J2425" s="175">
        <v>46083</v>
      </c>
      <c r="K2425" s="171" t="s">
        <v>113</v>
      </c>
      <c r="L2425" s="171" t="s">
        <v>114</v>
      </c>
      <c r="M2425" s="178">
        <v>0</v>
      </c>
      <c r="N2425" s="176"/>
      <c r="O2425" s="176"/>
      <c r="P2425" s="179">
        <v>-46.77</v>
      </c>
    </row>
    <row r="2426" spans="1:16" ht="19.5" hidden="1" customHeight="1">
      <c r="A2426" s="171" t="s">
        <v>3424</v>
      </c>
      <c r="B2426" s="175">
        <v>46103</v>
      </c>
      <c r="C2426" s="171" t="s">
        <v>1315</v>
      </c>
      <c r="D2426" s="171" t="s">
        <v>508</v>
      </c>
      <c r="E2426" s="171" t="s">
        <v>38</v>
      </c>
      <c r="F2426" s="171" t="s">
        <v>111</v>
      </c>
      <c r="G2426" s="171" t="s">
        <v>112</v>
      </c>
      <c r="H2426" s="176">
        <v>1</v>
      </c>
      <c r="I2426" s="177">
        <v>0</v>
      </c>
      <c r="J2426" s="175">
        <v>46101</v>
      </c>
      <c r="K2426" s="171" t="s">
        <v>113</v>
      </c>
      <c r="L2426" s="171" t="s">
        <v>114</v>
      </c>
      <c r="M2426" s="178">
        <v>0</v>
      </c>
      <c r="N2426" s="176"/>
      <c r="O2426" s="176"/>
      <c r="P2426" s="179">
        <v>-5</v>
      </c>
    </row>
    <row r="2427" spans="1:16" ht="19.5" customHeight="1">
      <c r="A2427" s="171" t="s">
        <v>3424</v>
      </c>
      <c r="B2427" s="175">
        <v>46103</v>
      </c>
      <c r="C2427" s="171" t="s">
        <v>2119</v>
      </c>
      <c r="D2427" s="171" t="s">
        <v>510</v>
      </c>
      <c r="E2427" s="171" t="s">
        <v>38</v>
      </c>
      <c r="F2427" s="171" t="s">
        <v>111</v>
      </c>
      <c r="G2427" s="171" t="s">
        <v>112</v>
      </c>
      <c r="H2427" s="176">
        <v>1</v>
      </c>
      <c r="I2427" s="177">
        <v>0</v>
      </c>
      <c r="J2427" s="175">
        <v>46101</v>
      </c>
      <c r="K2427" s="171" t="s">
        <v>113</v>
      </c>
      <c r="L2427" s="171" t="s">
        <v>114</v>
      </c>
      <c r="M2427" s="178">
        <v>0</v>
      </c>
      <c r="N2427" s="176"/>
      <c r="O2427" s="176"/>
      <c r="P2427" s="179">
        <v>-10</v>
      </c>
    </row>
    <row r="2428" spans="1:16" ht="19.5" hidden="1" customHeight="1">
      <c r="A2428" s="171" t="s">
        <v>3425</v>
      </c>
      <c r="B2428" s="175">
        <v>46103</v>
      </c>
      <c r="C2428" s="171" t="s">
        <v>1315</v>
      </c>
      <c r="D2428" s="171" t="s">
        <v>508</v>
      </c>
      <c r="E2428" s="171" t="s">
        <v>44</v>
      </c>
      <c r="F2428" s="171" t="s">
        <v>213</v>
      </c>
      <c r="G2428" s="171" t="s">
        <v>214</v>
      </c>
      <c r="H2428" s="176">
        <v>1</v>
      </c>
      <c r="I2428" s="177">
        <v>0</v>
      </c>
      <c r="J2428" s="175">
        <v>46097</v>
      </c>
      <c r="K2428" s="171" t="s">
        <v>113</v>
      </c>
      <c r="L2428" s="171" t="s">
        <v>114</v>
      </c>
      <c r="M2428" s="178">
        <v>0</v>
      </c>
      <c r="N2428" s="176"/>
      <c r="O2428" s="176"/>
      <c r="P2428" s="179">
        <v>-5</v>
      </c>
    </row>
    <row r="2429" spans="1:16" ht="19.5" customHeight="1">
      <c r="A2429" s="171" t="s">
        <v>3425</v>
      </c>
      <c r="B2429" s="175">
        <v>46103</v>
      </c>
      <c r="C2429" s="171" t="s">
        <v>2119</v>
      </c>
      <c r="D2429" s="171" t="s">
        <v>510</v>
      </c>
      <c r="E2429" s="171" t="s">
        <v>44</v>
      </c>
      <c r="F2429" s="171" t="s">
        <v>213</v>
      </c>
      <c r="G2429" s="171" t="s">
        <v>214</v>
      </c>
      <c r="H2429" s="176">
        <v>1</v>
      </c>
      <c r="I2429" s="177">
        <v>0</v>
      </c>
      <c r="J2429" s="175">
        <v>46097</v>
      </c>
      <c r="K2429" s="171" t="s">
        <v>113</v>
      </c>
      <c r="L2429" s="171" t="s">
        <v>114</v>
      </c>
      <c r="M2429" s="178">
        <v>0</v>
      </c>
      <c r="N2429" s="176"/>
      <c r="O2429" s="176"/>
      <c r="P2429" s="179">
        <v>-10</v>
      </c>
    </row>
    <row r="2430" spans="1:16" ht="19.5" customHeight="1">
      <c r="A2430" s="171" t="s">
        <v>3426</v>
      </c>
      <c r="B2430" s="175">
        <v>46103</v>
      </c>
      <c r="C2430" s="171" t="s">
        <v>2119</v>
      </c>
      <c r="D2430" s="171" t="s">
        <v>135</v>
      </c>
      <c r="E2430" s="171" t="s">
        <v>38</v>
      </c>
      <c r="F2430" s="171" t="s">
        <v>111</v>
      </c>
      <c r="G2430" s="171" t="s">
        <v>112</v>
      </c>
      <c r="H2430" s="176">
        <v>1</v>
      </c>
      <c r="I2430" s="177">
        <v>0</v>
      </c>
      <c r="J2430" s="175">
        <v>46103</v>
      </c>
      <c r="K2430" s="171" t="s">
        <v>125</v>
      </c>
      <c r="L2430" s="171" t="s">
        <v>125</v>
      </c>
      <c r="M2430" s="178">
        <v>0</v>
      </c>
      <c r="N2430" s="176"/>
      <c r="O2430" s="176"/>
      <c r="P2430" s="179">
        <v>-25.29</v>
      </c>
    </row>
    <row r="2431" spans="1:16" ht="19.5" hidden="1" customHeight="1">
      <c r="A2431" s="171" t="s">
        <v>3170</v>
      </c>
      <c r="B2431" s="175">
        <v>46103</v>
      </c>
      <c r="C2431" s="171" t="s">
        <v>110</v>
      </c>
      <c r="D2431" s="171" t="s">
        <v>24</v>
      </c>
      <c r="E2431" s="171" t="s">
        <v>38</v>
      </c>
      <c r="F2431" s="171" t="s">
        <v>111</v>
      </c>
      <c r="G2431" s="171" t="s">
        <v>112</v>
      </c>
      <c r="H2431" s="176">
        <v>1</v>
      </c>
      <c r="I2431" s="177">
        <v>0</v>
      </c>
      <c r="J2431" s="175">
        <v>46095</v>
      </c>
      <c r="K2431" s="171" t="s">
        <v>113</v>
      </c>
      <c r="L2431" s="171" t="s">
        <v>114</v>
      </c>
      <c r="M2431" s="178">
        <v>0</v>
      </c>
      <c r="N2431" s="176"/>
      <c r="O2431" s="176">
        <v>40</v>
      </c>
      <c r="P2431" s="179">
        <v>-46.77</v>
      </c>
    </row>
    <row r="2432" spans="1:16" ht="19.5" customHeight="1">
      <c r="A2432" s="171" t="s">
        <v>3427</v>
      </c>
      <c r="B2432" s="175">
        <v>46103</v>
      </c>
      <c r="C2432" s="171" t="s">
        <v>2119</v>
      </c>
      <c r="D2432" s="171" t="s">
        <v>135</v>
      </c>
      <c r="E2432" s="171" t="s">
        <v>41</v>
      </c>
      <c r="F2432" s="171" t="s">
        <v>138</v>
      </c>
      <c r="G2432" s="171" t="s">
        <v>112</v>
      </c>
      <c r="H2432" s="176">
        <v>1</v>
      </c>
      <c r="I2432" s="177">
        <v>0</v>
      </c>
      <c r="J2432" s="175">
        <v>46103</v>
      </c>
      <c r="K2432" s="171" t="s">
        <v>125</v>
      </c>
      <c r="L2432" s="171" t="s">
        <v>125</v>
      </c>
      <c r="M2432" s="178">
        <v>0</v>
      </c>
      <c r="N2432" s="176"/>
      <c r="O2432" s="176"/>
      <c r="P2432" s="179">
        <v>-8.9499999999999993</v>
      </c>
    </row>
    <row r="2433" spans="1:16" ht="19.5" customHeight="1">
      <c r="A2433" s="171" t="s">
        <v>3428</v>
      </c>
      <c r="B2433" s="175">
        <v>46103</v>
      </c>
      <c r="C2433" s="171" t="s">
        <v>2119</v>
      </c>
      <c r="D2433" s="171" t="s">
        <v>135</v>
      </c>
      <c r="E2433" s="171" t="s">
        <v>38</v>
      </c>
      <c r="F2433" s="171" t="s">
        <v>111</v>
      </c>
      <c r="G2433" s="171" t="s">
        <v>112</v>
      </c>
      <c r="H2433" s="176">
        <v>1</v>
      </c>
      <c r="I2433" s="177">
        <v>0</v>
      </c>
      <c r="J2433" s="175">
        <v>46103</v>
      </c>
      <c r="K2433" s="171" t="s">
        <v>125</v>
      </c>
      <c r="L2433" s="171" t="s">
        <v>125</v>
      </c>
      <c r="M2433" s="178">
        <v>0</v>
      </c>
      <c r="N2433" s="176"/>
      <c r="O2433" s="176"/>
      <c r="P2433" s="179">
        <v>-26.58</v>
      </c>
    </row>
    <row r="2434" spans="1:16" ht="19.5" hidden="1" customHeight="1">
      <c r="A2434" s="171" t="s">
        <v>3170</v>
      </c>
      <c r="B2434" s="175">
        <v>46103</v>
      </c>
      <c r="C2434" s="171" t="s">
        <v>110</v>
      </c>
      <c r="D2434" s="171" t="s">
        <v>117</v>
      </c>
      <c r="E2434" s="171" t="s">
        <v>38</v>
      </c>
      <c r="F2434" s="171" t="s">
        <v>111</v>
      </c>
      <c r="G2434" s="171" t="s">
        <v>112</v>
      </c>
      <c r="H2434" s="176">
        <v>1</v>
      </c>
      <c r="I2434" s="177">
        <v>0</v>
      </c>
      <c r="J2434" s="175">
        <v>46095</v>
      </c>
      <c r="K2434" s="171" t="s">
        <v>113</v>
      </c>
      <c r="L2434" s="171" t="s">
        <v>114</v>
      </c>
      <c r="M2434" s="178">
        <v>0</v>
      </c>
      <c r="N2434" s="176"/>
      <c r="O2434" s="176"/>
      <c r="P2434" s="179">
        <v>0</v>
      </c>
    </row>
    <row r="2435" spans="1:16" ht="19.5" hidden="1" customHeight="1">
      <c r="A2435" s="171" t="s">
        <v>3170</v>
      </c>
      <c r="B2435" s="175">
        <v>46103</v>
      </c>
      <c r="C2435" s="171" t="s">
        <v>110</v>
      </c>
      <c r="D2435" s="171" t="s">
        <v>118</v>
      </c>
      <c r="E2435" s="171" t="s">
        <v>38</v>
      </c>
      <c r="F2435" s="171" t="s">
        <v>111</v>
      </c>
      <c r="G2435" s="171" t="s">
        <v>112</v>
      </c>
      <c r="H2435" s="176">
        <v>1</v>
      </c>
      <c r="I2435" s="177">
        <v>0</v>
      </c>
      <c r="J2435" s="175">
        <v>46095</v>
      </c>
      <c r="K2435" s="171" t="s">
        <v>113</v>
      </c>
      <c r="L2435" s="171" t="s">
        <v>114</v>
      </c>
      <c r="M2435" s="178">
        <v>0</v>
      </c>
      <c r="N2435" s="176"/>
      <c r="O2435" s="176"/>
      <c r="P2435" s="179">
        <v>-46.77</v>
      </c>
    </row>
    <row r="2436" spans="1:16" ht="19.5" customHeight="1">
      <c r="A2436" s="171" t="s">
        <v>3170</v>
      </c>
      <c r="B2436" s="175">
        <v>46103</v>
      </c>
      <c r="C2436" s="171" t="s">
        <v>2119</v>
      </c>
      <c r="D2436" s="171" t="s">
        <v>119</v>
      </c>
      <c r="E2436" s="171" t="s">
        <v>38</v>
      </c>
      <c r="F2436" s="171" t="s">
        <v>111</v>
      </c>
      <c r="G2436" s="171" t="s">
        <v>112</v>
      </c>
      <c r="H2436" s="176">
        <v>1</v>
      </c>
      <c r="I2436" s="177">
        <v>0</v>
      </c>
      <c r="J2436" s="175">
        <v>46095</v>
      </c>
      <c r="K2436" s="171" t="s">
        <v>113</v>
      </c>
      <c r="L2436" s="171" t="s">
        <v>114</v>
      </c>
      <c r="M2436" s="178">
        <v>0</v>
      </c>
      <c r="N2436" s="176"/>
      <c r="O2436" s="176"/>
      <c r="P2436" s="179">
        <v>-15</v>
      </c>
    </row>
    <row r="2437" spans="1:16" ht="19.5" hidden="1" customHeight="1">
      <c r="A2437" s="171" t="s">
        <v>3429</v>
      </c>
      <c r="B2437" s="175">
        <v>46103</v>
      </c>
      <c r="C2437" s="171" t="s">
        <v>110</v>
      </c>
      <c r="D2437" s="171" t="s">
        <v>24</v>
      </c>
      <c r="E2437" s="171" t="s">
        <v>38</v>
      </c>
      <c r="F2437" s="171" t="s">
        <v>111</v>
      </c>
      <c r="G2437" s="171" t="s">
        <v>112</v>
      </c>
      <c r="H2437" s="176">
        <v>1</v>
      </c>
      <c r="I2437" s="177">
        <v>0</v>
      </c>
      <c r="J2437" s="175">
        <v>46096</v>
      </c>
      <c r="K2437" s="171" t="s">
        <v>113</v>
      </c>
      <c r="L2437" s="171" t="s">
        <v>114</v>
      </c>
      <c r="M2437" s="178">
        <v>0</v>
      </c>
      <c r="N2437" s="176"/>
      <c r="O2437" s="176">
        <v>39</v>
      </c>
      <c r="P2437" s="179">
        <v>-46.77</v>
      </c>
    </row>
    <row r="2438" spans="1:16" ht="19.5" customHeight="1">
      <c r="A2438" s="171" t="s">
        <v>3429</v>
      </c>
      <c r="B2438" s="175">
        <v>46103</v>
      </c>
      <c r="C2438" s="171" t="s">
        <v>2119</v>
      </c>
      <c r="D2438" s="171" t="s">
        <v>116</v>
      </c>
      <c r="E2438" s="171" t="s">
        <v>38</v>
      </c>
      <c r="F2438" s="171" t="s">
        <v>111</v>
      </c>
      <c r="G2438" s="171" t="s">
        <v>112</v>
      </c>
      <c r="H2438" s="176">
        <v>1</v>
      </c>
      <c r="I2438" s="177">
        <v>0</v>
      </c>
      <c r="J2438" s="175">
        <v>46096</v>
      </c>
      <c r="K2438" s="171" t="s">
        <v>113</v>
      </c>
      <c r="L2438" s="171" t="s">
        <v>114</v>
      </c>
      <c r="M2438" s="178">
        <v>0</v>
      </c>
      <c r="N2438" s="176"/>
      <c r="O2438" s="176"/>
      <c r="P2438" s="179">
        <v>-6.04</v>
      </c>
    </row>
    <row r="2439" spans="1:16" ht="19.5" hidden="1" customHeight="1">
      <c r="A2439" s="171" t="s">
        <v>3429</v>
      </c>
      <c r="B2439" s="175">
        <v>46103</v>
      </c>
      <c r="C2439" s="171" t="s">
        <v>110</v>
      </c>
      <c r="D2439" s="171" t="s">
        <v>117</v>
      </c>
      <c r="E2439" s="171" t="s">
        <v>38</v>
      </c>
      <c r="F2439" s="171" t="s">
        <v>111</v>
      </c>
      <c r="G2439" s="171" t="s">
        <v>112</v>
      </c>
      <c r="H2439" s="176">
        <v>1</v>
      </c>
      <c r="I2439" s="177">
        <v>0</v>
      </c>
      <c r="J2439" s="175">
        <v>46096</v>
      </c>
      <c r="K2439" s="171" t="s">
        <v>113</v>
      </c>
      <c r="L2439" s="171" t="s">
        <v>114</v>
      </c>
      <c r="M2439" s="178">
        <v>0</v>
      </c>
      <c r="N2439" s="176"/>
      <c r="O2439" s="176"/>
      <c r="P2439" s="179">
        <v>0</v>
      </c>
    </row>
    <row r="2440" spans="1:16" ht="19.5" hidden="1" customHeight="1">
      <c r="A2440" s="171" t="s">
        <v>3429</v>
      </c>
      <c r="B2440" s="175">
        <v>46103</v>
      </c>
      <c r="C2440" s="171" t="s">
        <v>110</v>
      </c>
      <c r="D2440" s="171" t="s">
        <v>118</v>
      </c>
      <c r="E2440" s="171" t="s">
        <v>38</v>
      </c>
      <c r="F2440" s="171" t="s">
        <v>111</v>
      </c>
      <c r="G2440" s="171" t="s">
        <v>112</v>
      </c>
      <c r="H2440" s="176">
        <v>1</v>
      </c>
      <c r="I2440" s="177">
        <v>0</v>
      </c>
      <c r="J2440" s="175">
        <v>46096</v>
      </c>
      <c r="K2440" s="171" t="s">
        <v>113</v>
      </c>
      <c r="L2440" s="171" t="s">
        <v>114</v>
      </c>
      <c r="M2440" s="178">
        <v>0</v>
      </c>
      <c r="N2440" s="176"/>
      <c r="O2440" s="176"/>
      <c r="P2440" s="179">
        <v>-46.77</v>
      </c>
    </row>
    <row r="2441" spans="1:16" ht="19.5" customHeight="1">
      <c r="A2441" s="171" t="s">
        <v>3429</v>
      </c>
      <c r="B2441" s="175">
        <v>46103</v>
      </c>
      <c r="C2441" s="171" t="s">
        <v>2119</v>
      </c>
      <c r="D2441" s="171" t="s">
        <v>119</v>
      </c>
      <c r="E2441" s="171" t="s">
        <v>38</v>
      </c>
      <c r="F2441" s="171" t="s">
        <v>111</v>
      </c>
      <c r="G2441" s="171" t="s">
        <v>112</v>
      </c>
      <c r="H2441" s="176">
        <v>1</v>
      </c>
      <c r="I2441" s="177">
        <v>0</v>
      </c>
      <c r="J2441" s="175">
        <v>46096</v>
      </c>
      <c r="K2441" s="171" t="s">
        <v>113</v>
      </c>
      <c r="L2441" s="171" t="s">
        <v>114</v>
      </c>
      <c r="M2441" s="178">
        <v>0</v>
      </c>
      <c r="N2441" s="176"/>
      <c r="O2441" s="176"/>
      <c r="P2441" s="179">
        <v>-15</v>
      </c>
    </row>
    <row r="2442" spans="1:16" ht="19.5" hidden="1" customHeight="1">
      <c r="A2442" s="171" t="s">
        <v>3233</v>
      </c>
      <c r="B2442" s="175">
        <v>46103</v>
      </c>
      <c r="C2442" s="171" t="s">
        <v>110</v>
      </c>
      <c r="D2442" s="171" t="s">
        <v>117</v>
      </c>
      <c r="E2442" s="171" t="s">
        <v>61</v>
      </c>
      <c r="F2442" s="171" t="s">
        <v>776</v>
      </c>
      <c r="G2442" s="171" t="s">
        <v>177</v>
      </c>
      <c r="H2442" s="176">
        <v>1</v>
      </c>
      <c r="I2442" s="177">
        <v>0</v>
      </c>
      <c r="J2442" s="175">
        <v>46096</v>
      </c>
      <c r="K2442" s="171" t="s">
        <v>113</v>
      </c>
      <c r="L2442" s="171" t="s">
        <v>114</v>
      </c>
      <c r="M2442" s="178">
        <v>0</v>
      </c>
      <c r="N2442" s="176"/>
      <c r="O2442" s="176"/>
      <c r="P2442" s="179">
        <v>0</v>
      </c>
    </row>
    <row r="2443" spans="1:16" ht="19.5" hidden="1" customHeight="1">
      <c r="A2443" s="171" t="s">
        <v>3233</v>
      </c>
      <c r="B2443" s="175">
        <v>46103</v>
      </c>
      <c r="C2443" s="171" t="s">
        <v>110</v>
      </c>
      <c r="D2443" s="171" t="s">
        <v>118</v>
      </c>
      <c r="E2443" s="171" t="s">
        <v>61</v>
      </c>
      <c r="F2443" s="171" t="s">
        <v>776</v>
      </c>
      <c r="G2443" s="171" t="s">
        <v>177</v>
      </c>
      <c r="H2443" s="176">
        <v>1</v>
      </c>
      <c r="I2443" s="177">
        <v>0</v>
      </c>
      <c r="J2443" s="175">
        <v>46096</v>
      </c>
      <c r="K2443" s="171" t="s">
        <v>113</v>
      </c>
      <c r="L2443" s="171" t="s">
        <v>114</v>
      </c>
      <c r="M2443" s="178">
        <v>0</v>
      </c>
      <c r="N2443" s="176"/>
      <c r="O2443" s="176"/>
      <c r="P2443" s="179">
        <v>-56.94</v>
      </c>
    </row>
    <row r="2444" spans="1:16" ht="19.5" hidden="1" customHeight="1">
      <c r="A2444" s="171" t="s">
        <v>3233</v>
      </c>
      <c r="B2444" s="175">
        <v>46103</v>
      </c>
      <c r="C2444" s="171" t="s">
        <v>2119</v>
      </c>
      <c r="D2444" s="171" t="s">
        <v>119</v>
      </c>
      <c r="E2444" s="171" t="s">
        <v>61</v>
      </c>
      <c r="F2444" s="171" t="s">
        <v>776</v>
      </c>
      <c r="G2444" s="171" t="s">
        <v>177</v>
      </c>
      <c r="H2444" s="176">
        <v>1</v>
      </c>
      <c r="I2444" s="177">
        <v>0</v>
      </c>
      <c r="J2444" s="175">
        <v>46096</v>
      </c>
      <c r="K2444" s="171" t="s">
        <v>113</v>
      </c>
      <c r="L2444" s="171" t="s">
        <v>114</v>
      </c>
      <c r="M2444" s="178">
        <v>0</v>
      </c>
      <c r="N2444" s="176"/>
      <c r="O2444" s="176"/>
      <c r="P2444" s="179">
        <v>-15</v>
      </c>
    </row>
    <row r="2445" spans="1:16" ht="19.5" hidden="1" customHeight="1">
      <c r="A2445" s="171" t="s">
        <v>3233</v>
      </c>
      <c r="B2445" s="175">
        <v>46103</v>
      </c>
      <c r="C2445" s="171" t="s">
        <v>110</v>
      </c>
      <c r="D2445" s="171" t="s">
        <v>24</v>
      </c>
      <c r="E2445" s="171" t="s">
        <v>61</v>
      </c>
      <c r="F2445" s="171" t="s">
        <v>776</v>
      </c>
      <c r="G2445" s="171" t="s">
        <v>177</v>
      </c>
      <c r="H2445" s="176">
        <v>1</v>
      </c>
      <c r="I2445" s="177">
        <v>0</v>
      </c>
      <c r="J2445" s="175">
        <v>46096</v>
      </c>
      <c r="K2445" s="171" t="s">
        <v>113</v>
      </c>
      <c r="L2445" s="171" t="s">
        <v>114</v>
      </c>
      <c r="M2445" s="178">
        <v>0</v>
      </c>
      <c r="N2445" s="176"/>
      <c r="O2445" s="176">
        <v>39</v>
      </c>
      <c r="P2445" s="179">
        <v>-56.94</v>
      </c>
    </row>
    <row r="2446" spans="1:16" ht="19.5" hidden="1" customHeight="1">
      <c r="A2446" s="171" t="s">
        <v>3233</v>
      </c>
      <c r="B2446" s="175">
        <v>46103</v>
      </c>
      <c r="C2446" s="171" t="s">
        <v>2119</v>
      </c>
      <c r="D2446" s="171" t="s">
        <v>116</v>
      </c>
      <c r="E2446" s="171" t="s">
        <v>61</v>
      </c>
      <c r="F2446" s="171" t="s">
        <v>776</v>
      </c>
      <c r="G2446" s="171" t="s">
        <v>177</v>
      </c>
      <c r="H2446" s="176">
        <v>1</v>
      </c>
      <c r="I2446" s="177">
        <v>0</v>
      </c>
      <c r="J2446" s="175">
        <v>46096</v>
      </c>
      <c r="K2446" s="171" t="s">
        <v>113</v>
      </c>
      <c r="L2446" s="171" t="s">
        <v>114</v>
      </c>
      <c r="M2446" s="178">
        <v>0</v>
      </c>
      <c r="N2446" s="176"/>
      <c r="O2446" s="176"/>
      <c r="P2446" s="179">
        <v>-7.22</v>
      </c>
    </row>
    <row r="2447" spans="1:16" ht="19.5" hidden="1" customHeight="1">
      <c r="A2447" s="171" t="s">
        <v>3430</v>
      </c>
      <c r="B2447" s="175">
        <v>46103</v>
      </c>
      <c r="C2447" s="171" t="s">
        <v>110</v>
      </c>
      <c r="D2447" s="171" t="s">
        <v>117</v>
      </c>
      <c r="E2447" s="171" t="s">
        <v>38</v>
      </c>
      <c r="F2447" s="171" t="s">
        <v>111</v>
      </c>
      <c r="G2447" s="171" t="s">
        <v>112</v>
      </c>
      <c r="H2447" s="176">
        <v>1</v>
      </c>
      <c r="I2447" s="177">
        <v>0</v>
      </c>
      <c r="J2447" s="175">
        <v>46088</v>
      </c>
      <c r="K2447" s="171" t="s">
        <v>113</v>
      </c>
      <c r="L2447" s="171" t="s">
        <v>114</v>
      </c>
      <c r="M2447" s="178">
        <v>0</v>
      </c>
      <c r="N2447" s="176"/>
      <c r="O2447" s="176"/>
      <c r="P2447" s="179">
        <v>0</v>
      </c>
    </row>
    <row r="2448" spans="1:16" ht="19.5" hidden="1" customHeight="1">
      <c r="A2448" s="171" t="s">
        <v>3430</v>
      </c>
      <c r="B2448" s="175">
        <v>46103</v>
      </c>
      <c r="C2448" s="171" t="s">
        <v>110</v>
      </c>
      <c r="D2448" s="171" t="s">
        <v>118</v>
      </c>
      <c r="E2448" s="171" t="s">
        <v>38</v>
      </c>
      <c r="F2448" s="171" t="s">
        <v>111</v>
      </c>
      <c r="G2448" s="171" t="s">
        <v>112</v>
      </c>
      <c r="H2448" s="176">
        <v>1</v>
      </c>
      <c r="I2448" s="177">
        <v>0</v>
      </c>
      <c r="J2448" s="175">
        <v>46088</v>
      </c>
      <c r="K2448" s="171" t="s">
        <v>113</v>
      </c>
      <c r="L2448" s="171" t="s">
        <v>114</v>
      </c>
      <c r="M2448" s="178">
        <v>0</v>
      </c>
      <c r="N2448" s="176"/>
      <c r="O2448" s="176"/>
      <c r="P2448" s="179">
        <v>-46.77</v>
      </c>
    </row>
    <row r="2449" spans="1:16" ht="19.5" customHeight="1">
      <c r="A2449" s="171" t="s">
        <v>3430</v>
      </c>
      <c r="B2449" s="175">
        <v>46103</v>
      </c>
      <c r="C2449" s="171" t="s">
        <v>2119</v>
      </c>
      <c r="D2449" s="171" t="s">
        <v>119</v>
      </c>
      <c r="E2449" s="171" t="s">
        <v>38</v>
      </c>
      <c r="F2449" s="171" t="s">
        <v>111</v>
      </c>
      <c r="G2449" s="171" t="s">
        <v>112</v>
      </c>
      <c r="H2449" s="176">
        <v>1</v>
      </c>
      <c r="I2449" s="177">
        <v>0</v>
      </c>
      <c r="J2449" s="175">
        <v>46088</v>
      </c>
      <c r="K2449" s="171" t="s">
        <v>113</v>
      </c>
      <c r="L2449" s="171" t="s">
        <v>114</v>
      </c>
      <c r="M2449" s="178">
        <v>0</v>
      </c>
      <c r="N2449" s="176"/>
      <c r="O2449" s="176"/>
      <c r="P2449" s="179">
        <v>-15</v>
      </c>
    </row>
    <row r="2450" spans="1:16" ht="19.5" hidden="1" customHeight="1">
      <c r="A2450" s="171" t="s">
        <v>3431</v>
      </c>
      <c r="B2450" s="175">
        <v>46103</v>
      </c>
      <c r="C2450" s="171" t="s">
        <v>110</v>
      </c>
      <c r="D2450" s="171" t="s">
        <v>117</v>
      </c>
      <c r="E2450" s="171" t="s">
        <v>38</v>
      </c>
      <c r="F2450" s="171" t="s">
        <v>111</v>
      </c>
      <c r="G2450" s="171" t="s">
        <v>112</v>
      </c>
      <c r="H2450" s="176">
        <v>1</v>
      </c>
      <c r="I2450" s="177">
        <v>0</v>
      </c>
      <c r="J2450" s="175">
        <v>46096</v>
      </c>
      <c r="K2450" s="171" t="s">
        <v>113</v>
      </c>
      <c r="L2450" s="171" t="s">
        <v>114</v>
      </c>
      <c r="M2450" s="178">
        <v>0</v>
      </c>
      <c r="N2450" s="176"/>
      <c r="O2450" s="176"/>
      <c r="P2450" s="179">
        <v>0</v>
      </c>
    </row>
    <row r="2451" spans="1:16" ht="19.5" hidden="1" customHeight="1">
      <c r="A2451" s="171" t="s">
        <v>3431</v>
      </c>
      <c r="B2451" s="175">
        <v>46103</v>
      </c>
      <c r="C2451" s="171" t="s">
        <v>110</v>
      </c>
      <c r="D2451" s="171" t="s">
        <v>118</v>
      </c>
      <c r="E2451" s="171" t="s">
        <v>38</v>
      </c>
      <c r="F2451" s="171" t="s">
        <v>111</v>
      </c>
      <c r="G2451" s="171" t="s">
        <v>112</v>
      </c>
      <c r="H2451" s="176">
        <v>1</v>
      </c>
      <c r="I2451" s="177">
        <v>0</v>
      </c>
      <c r="J2451" s="175">
        <v>46096</v>
      </c>
      <c r="K2451" s="171" t="s">
        <v>113</v>
      </c>
      <c r="L2451" s="171" t="s">
        <v>114</v>
      </c>
      <c r="M2451" s="178">
        <v>0</v>
      </c>
      <c r="N2451" s="176"/>
      <c r="O2451" s="176"/>
      <c r="P2451" s="179">
        <v>-46.77</v>
      </c>
    </row>
    <row r="2452" spans="1:16" ht="19.5" customHeight="1">
      <c r="A2452" s="171" t="s">
        <v>3431</v>
      </c>
      <c r="B2452" s="175">
        <v>46103</v>
      </c>
      <c r="C2452" s="171" t="s">
        <v>2119</v>
      </c>
      <c r="D2452" s="171" t="s">
        <v>119</v>
      </c>
      <c r="E2452" s="171" t="s">
        <v>38</v>
      </c>
      <c r="F2452" s="171" t="s">
        <v>111</v>
      </c>
      <c r="G2452" s="171" t="s">
        <v>112</v>
      </c>
      <c r="H2452" s="176">
        <v>1</v>
      </c>
      <c r="I2452" s="177">
        <v>0</v>
      </c>
      <c r="J2452" s="175">
        <v>46096</v>
      </c>
      <c r="K2452" s="171" t="s">
        <v>113</v>
      </c>
      <c r="L2452" s="171" t="s">
        <v>114</v>
      </c>
      <c r="M2452" s="178">
        <v>0</v>
      </c>
      <c r="N2452" s="176"/>
      <c r="O2452" s="176"/>
      <c r="P2452" s="179">
        <v>-15</v>
      </c>
    </row>
    <row r="2453" spans="1:16" ht="19.5" hidden="1" customHeight="1">
      <c r="A2453" s="171" t="s">
        <v>3430</v>
      </c>
      <c r="B2453" s="175">
        <v>46103</v>
      </c>
      <c r="C2453" s="171" t="s">
        <v>110</v>
      </c>
      <c r="D2453" s="171" t="s">
        <v>24</v>
      </c>
      <c r="E2453" s="171" t="s">
        <v>38</v>
      </c>
      <c r="F2453" s="171" t="s">
        <v>111</v>
      </c>
      <c r="G2453" s="171" t="s">
        <v>112</v>
      </c>
      <c r="H2453" s="176">
        <v>1</v>
      </c>
      <c r="I2453" s="177">
        <v>0</v>
      </c>
      <c r="J2453" s="175">
        <v>46088</v>
      </c>
      <c r="K2453" s="171" t="s">
        <v>113</v>
      </c>
      <c r="L2453" s="171" t="s">
        <v>114</v>
      </c>
      <c r="M2453" s="178">
        <v>0</v>
      </c>
      <c r="N2453" s="176"/>
      <c r="O2453" s="176">
        <v>43</v>
      </c>
      <c r="P2453" s="179">
        <v>-46.77</v>
      </c>
    </row>
    <row r="2454" spans="1:16" ht="19.5" customHeight="1">
      <c r="A2454" s="171" t="s">
        <v>3430</v>
      </c>
      <c r="B2454" s="175">
        <v>46103</v>
      </c>
      <c r="C2454" s="171" t="s">
        <v>2119</v>
      </c>
      <c r="D2454" s="171" t="s">
        <v>116</v>
      </c>
      <c r="E2454" s="171" t="s">
        <v>38</v>
      </c>
      <c r="F2454" s="171" t="s">
        <v>111</v>
      </c>
      <c r="G2454" s="171" t="s">
        <v>112</v>
      </c>
      <c r="H2454" s="176">
        <v>1</v>
      </c>
      <c r="I2454" s="177">
        <v>0</v>
      </c>
      <c r="J2454" s="175">
        <v>46088</v>
      </c>
      <c r="K2454" s="171" t="s">
        <v>113</v>
      </c>
      <c r="L2454" s="171" t="s">
        <v>114</v>
      </c>
      <c r="M2454" s="178">
        <v>0</v>
      </c>
      <c r="N2454" s="176"/>
      <c r="O2454" s="176"/>
      <c r="P2454" s="179">
        <v>-11.74</v>
      </c>
    </row>
    <row r="2455" spans="1:16" ht="19.5" hidden="1" customHeight="1">
      <c r="A2455" s="171" t="s">
        <v>3431</v>
      </c>
      <c r="B2455" s="175">
        <v>46103</v>
      </c>
      <c r="C2455" s="171" t="s">
        <v>110</v>
      </c>
      <c r="D2455" s="171" t="s">
        <v>24</v>
      </c>
      <c r="E2455" s="171" t="s">
        <v>38</v>
      </c>
      <c r="F2455" s="171" t="s">
        <v>111</v>
      </c>
      <c r="G2455" s="171" t="s">
        <v>112</v>
      </c>
      <c r="H2455" s="176">
        <v>1</v>
      </c>
      <c r="I2455" s="177">
        <v>0</v>
      </c>
      <c r="J2455" s="175">
        <v>46096</v>
      </c>
      <c r="K2455" s="171" t="s">
        <v>113</v>
      </c>
      <c r="L2455" s="171" t="s">
        <v>114</v>
      </c>
      <c r="M2455" s="178">
        <v>0</v>
      </c>
      <c r="N2455" s="176"/>
      <c r="O2455" s="176">
        <v>39</v>
      </c>
      <c r="P2455" s="179">
        <v>-46.77</v>
      </c>
    </row>
    <row r="2456" spans="1:16" ht="19.5" customHeight="1">
      <c r="A2456" s="171" t="s">
        <v>3431</v>
      </c>
      <c r="B2456" s="175">
        <v>46103</v>
      </c>
      <c r="C2456" s="171" t="s">
        <v>2119</v>
      </c>
      <c r="D2456" s="171" t="s">
        <v>116</v>
      </c>
      <c r="E2456" s="171" t="s">
        <v>38</v>
      </c>
      <c r="F2456" s="171" t="s">
        <v>111</v>
      </c>
      <c r="G2456" s="171" t="s">
        <v>112</v>
      </c>
      <c r="H2456" s="176">
        <v>1</v>
      </c>
      <c r="I2456" s="177">
        <v>0</v>
      </c>
      <c r="J2456" s="175">
        <v>46096</v>
      </c>
      <c r="K2456" s="171" t="s">
        <v>113</v>
      </c>
      <c r="L2456" s="171" t="s">
        <v>114</v>
      </c>
      <c r="M2456" s="178">
        <v>0</v>
      </c>
      <c r="N2456" s="176"/>
      <c r="O2456" s="176"/>
      <c r="P2456" s="179">
        <v>-4.9000000000000004</v>
      </c>
    </row>
    <row r="2457" spans="1:16" ht="19.5" hidden="1" customHeight="1">
      <c r="A2457" s="171" t="s">
        <v>3432</v>
      </c>
      <c r="B2457" s="175">
        <v>46103</v>
      </c>
      <c r="C2457" s="171" t="s">
        <v>110</v>
      </c>
      <c r="D2457" s="171" t="s">
        <v>117</v>
      </c>
      <c r="E2457" s="171" t="s">
        <v>40</v>
      </c>
      <c r="F2457" s="171" t="s">
        <v>149</v>
      </c>
      <c r="G2457" s="171" t="s">
        <v>112</v>
      </c>
      <c r="H2457" s="176">
        <v>1</v>
      </c>
      <c r="I2457" s="177">
        <v>0</v>
      </c>
      <c r="J2457" s="175">
        <v>46099</v>
      </c>
      <c r="K2457" s="171" t="s">
        <v>113</v>
      </c>
      <c r="L2457" s="171" t="s">
        <v>114</v>
      </c>
      <c r="M2457" s="178">
        <v>0</v>
      </c>
      <c r="N2457" s="176"/>
      <c r="O2457" s="176"/>
      <c r="P2457" s="179">
        <v>0</v>
      </c>
    </row>
    <row r="2458" spans="1:16" ht="19.5" hidden="1" customHeight="1">
      <c r="A2458" s="171" t="s">
        <v>3432</v>
      </c>
      <c r="B2458" s="175">
        <v>46103</v>
      </c>
      <c r="C2458" s="171" t="s">
        <v>110</v>
      </c>
      <c r="D2458" s="171" t="s">
        <v>118</v>
      </c>
      <c r="E2458" s="171" t="s">
        <v>40</v>
      </c>
      <c r="F2458" s="171" t="s">
        <v>149</v>
      </c>
      <c r="G2458" s="171" t="s">
        <v>112</v>
      </c>
      <c r="H2458" s="176">
        <v>1</v>
      </c>
      <c r="I2458" s="177">
        <v>0</v>
      </c>
      <c r="J2458" s="175">
        <v>46099</v>
      </c>
      <c r="K2458" s="171" t="s">
        <v>113</v>
      </c>
      <c r="L2458" s="171" t="s">
        <v>114</v>
      </c>
      <c r="M2458" s="178">
        <v>0</v>
      </c>
      <c r="N2458" s="176"/>
      <c r="O2458" s="176"/>
      <c r="P2458" s="179">
        <v>-46.77</v>
      </c>
    </row>
    <row r="2459" spans="1:16" ht="19.5" hidden="1" customHeight="1">
      <c r="A2459" s="171" t="s">
        <v>3433</v>
      </c>
      <c r="B2459" s="175">
        <v>46103</v>
      </c>
      <c r="C2459" s="171" t="s">
        <v>110</v>
      </c>
      <c r="D2459" s="171" t="s">
        <v>117</v>
      </c>
      <c r="E2459" s="171" t="s">
        <v>45</v>
      </c>
      <c r="F2459" s="171" t="s">
        <v>162</v>
      </c>
      <c r="G2459" s="171" t="s">
        <v>163</v>
      </c>
      <c r="H2459" s="176">
        <v>1</v>
      </c>
      <c r="I2459" s="177">
        <v>0</v>
      </c>
      <c r="J2459" s="175">
        <v>46097</v>
      </c>
      <c r="K2459" s="171" t="s">
        <v>113</v>
      </c>
      <c r="L2459" s="171" t="s">
        <v>114</v>
      </c>
      <c r="M2459" s="178">
        <v>0</v>
      </c>
      <c r="N2459" s="176"/>
      <c r="O2459" s="176"/>
      <c r="P2459" s="179">
        <v>0</v>
      </c>
    </row>
    <row r="2460" spans="1:16" ht="19.5" hidden="1" customHeight="1">
      <c r="A2460" s="171" t="s">
        <v>3433</v>
      </c>
      <c r="B2460" s="175">
        <v>46103</v>
      </c>
      <c r="C2460" s="171" t="s">
        <v>110</v>
      </c>
      <c r="D2460" s="171" t="s">
        <v>118</v>
      </c>
      <c r="E2460" s="171" t="s">
        <v>45</v>
      </c>
      <c r="F2460" s="171" t="s">
        <v>162</v>
      </c>
      <c r="G2460" s="171" t="s">
        <v>163</v>
      </c>
      <c r="H2460" s="176">
        <v>1</v>
      </c>
      <c r="I2460" s="177">
        <v>0</v>
      </c>
      <c r="J2460" s="175">
        <v>46097</v>
      </c>
      <c r="K2460" s="171" t="s">
        <v>113</v>
      </c>
      <c r="L2460" s="171" t="s">
        <v>114</v>
      </c>
      <c r="M2460" s="178">
        <v>0</v>
      </c>
      <c r="N2460" s="176"/>
      <c r="O2460" s="176"/>
      <c r="P2460" s="179">
        <v>-46.77</v>
      </c>
    </row>
    <row r="2461" spans="1:16" ht="19.5" customHeight="1">
      <c r="A2461" s="171" t="s">
        <v>3433</v>
      </c>
      <c r="B2461" s="175">
        <v>46103</v>
      </c>
      <c r="C2461" s="171" t="s">
        <v>2119</v>
      </c>
      <c r="D2461" s="171" t="s">
        <v>119</v>
      </c>
      <c r="E2461" s="171" t="s">
        <v>45</v>
      </c>
      <c r="F2461" s="171" t="s">
        <v>162</v>
      </c>
      <c r="G2461" s="171" t="s">
        <v>163</v>
      </c>
      <c r="H2461" s="176">
        <v>1</v>
      </c>
      <c r="I2461" s="177">
        <v>0</v>
      </c>
      <c r="J2461" s="175">
        <v>46097</v>
      </c>
      <c r="K2461" s="171" t="s">
        <v>113</v>
      </c>
      <c r="L2461" s="171" t="s">
        <v>114</v>
      </c>
      <c r="M2461" s="178">
        <v>0</v>
      </c>
      <c r="N2461" s="176"/>
      <c r="O2461" s="176"/>
      <c r="P2461" s="179">
        <v>-15</v>
      </c>
    </row>
    <row r="2462" spans="1:16" ht="19.5" hidden="1" customHeight="1">
      <c r="A2462" s="171" t="s">
        <v>3433</v>
      </c>
      <c r="B2462" s="175">
        <v>46103</v>
      </c>
      <c r="C2462" s="171" t="s">
        <v>110</v>
      </c>
      <c r="D2462" s="171" t="s">
        <v>24</v>
      </c>
      <c r="E2462" s="171" t="s">
        <v>45</v>
      </c>
      <c r="F2462" s="171" t="s">
        <v>162</v>
      </c>
      <c r="G2462" s="171" t="s">
        <v>163</v>
      </c>
      <c r="H2462" s="176">
        <v>1</v>
      </c>
      <c r="I2462" s="177">
        <v>0</v>
      </c>
      <c r="J2462" s="175">
        <v>46097</v>
      </c>
      <c r="K2462" s="171" t="s">
        <v>113</v>
      </c>
      <c r="L2462" s="171" t="s">
        <v>114</v>
      </c>
      <c r="M2462" s="178">
        <v>0</v>
      </c>
      <c r="N2462" s="176"/>
      <c r="O2462" s="176">
        <v>39</v>
      </c>
      <c r="P2462" s="179">
        <v>-46.77</v>
      </c>
    </row>
    <row r="2463" spans="1:16" ht="19.5" customHeight="1">
      <c r="A2463" s="171" t="s">
        <v>3433</v>
      </c>
      <c r="B2463" s="175">
        <v>46103</v>
      </c>
      <c r="C2463" s="171" t="s">
        <v>2119</v>
      </c>
      <c r="D2463" s="171" t="s">
        <v>116</v>
      </c>
      <c r="E2463" s="171" t="s">
        <v>45</v>
      </c>
      <c r="F2463" s="171" t="s">
        <v>162</v>
      </c>
      <c r="G2463" s="171" t="s">
        <v>163</v>
      </c>
      <c r="H2463" s="176">
        <v>1</v>
      </c>
      <c r="I2463" s="177">
        <v>0</v>
      </c>
      <c r="J2463" s="175">
        <v>46097</v>
      </c>
      <c r="K2463" s="171" t="s">
        <v>113</v>
      </c>
      <c r="L2463" s="171" t="s">
        <v>114</v>
      </c>
      <c r="M2463" s="178">
        <v>0</v>
      </c>
      <c r="N2463" s="176"/>
      <c r="O2463" s="176"/>
      <c r="P2463" s="179">
        <v>-7.52</v>
      </c>
    </row>
    <row r="2464" spans="1:16" ht="19.5" hidden="1" customHeight="1">
      <c r="A2464" s="171" t="s">
        <v>3432</v>
      </c>
      <c r="B2464" s="175">
        <v>46103</v>
      </c>
      <c r="C2464" s="171" t="s">
        <v>110</v>
      </c>
      <c r="D2464" s="171" t="s">
        <v>24</v>
      </c>
      <c r="E2464" s="171" t="s">
        <v>40</v>
      </c>
      <c r="F2464" s="171" t="s">
        <v>149</v>
      </c>
      <c r="G2464" s="171" t="s">
        <v>112</v>
      </c>
      <c r="H2464" s="176">
        <v>1</v>
      </c>
      <c r="I2464" s="177">
        <v>0</v>
      </c>
      <c r="J2464" s="175">
        <v>46099</v>
      </c>
      <c r="K2464" s="171" t="s">
        <v>113</v>
      </c>
      <c r="L2464" s="171" t="s">
        <v>114</v>
      </c>
      <c r="M2464" s="178">
        <v>0</v>
      </c>
      <c r="N2464" s="176"/>
      <c r="O2464" s="176">
        <v>40</v>
      </c>
      <c r="P2464" s="179">
        <v>-46.77</v>
      </c>
    </row>
    <row r="2465" spans="1:16" ht="19.5" customHeight="1">
      <c r="A2465" s="171" t="s">
        <v>3432</v>
      </c>
      <c r="B2465" s="175">
        <v>46103</v>
      </c>
      <c r="C2465" s="171" t="s">
        <v>2119</v>
      </c>
      <c r="D2465" s="171" t="s">
        <v>116</v>
      </c>
      <c r="E2465" s="171" t="s">
        <v>40</v>
      </c>
      <c r="F2465" s="171" t="s">
        <v>149</v>
      </c>
      <c r="G2465" s="171" t="s">
        <v>112</v>
      </c>
      <c r="H2465" s="176">
        <v>1</v>
      </c>
      <c r="I2465" s="177">
        <v>0</v>
      </c>
      <c r="J2465" s="175">
        <v>46099</v>
      </c>
      <c r="K2465" s="171" t="s">
        <v>113</v>
      </c>
      <c r="L2465" s="171" t="s">
        <v>114</v>
      </c>
      <c r="M2465" s="178">
        <v>0</v>
      </c>
      <c r="N2465" s="176"/>
      <c r="O2465" s="176"/>
      <c r="P2465" s="179">
        <v>-7.55</v>
      </c>
    </row>
    <row r="2466" spans="1:16" ht="19.5" hidden="1" customHeight="1">
      <c r="A2466" s="171" t="s">
        <v>2381</v>
      </c>
      <c r="B2466" s="175">
        <v>46103</v>
      </c>
      <c r="C2466" s="171" t="s">
        <v>151</v>
      </c>
      <c r="D2466" s="171" t="s">
        <v>152</v>
      </c>
      <c r="E2466" s="171" t="s">
        <v>125</v>
      </c>
      <c r="F2466" s="171" t="s">
        <v>125</v>
      </c>
      <c r="G2466" s="171" t="s">
        <v>125</v>
      </c>
      <c r="H2466" s="176">
        <v>0</v>
      </c>
      <c r="I2466" s="177">
        <v>0</v>
      </c>
      <c r="J2466" s="175">
        <v>46103</v>
      </c>
      <c r="K2466" s="171" t="s">
        <v>125</v>
      </c>
      <c r="L2466" s="171" t="s">
        <v>125</v>
      </c>
      <c r="M2466" s="178">
        <v>0</v>
      </c>
      <c r="N2466" s="176"/>
      <c r="O2466" s="176"/>
      <c r="P2466" s="179">
        <v>-429.87</v>
      </c>
    </row>
    <row r="2467" spans="1:16" ht="19.5" hidden="1" customHeight="1">
      <c r="A2467" s="171" t="s">
        <v>2004</v>
      </c>
      <c r="B2467" s="175">
        <v>46103</v>
      </c>
      <c r="C2467" s="171" t="s">
        <v>151</v>
      </c>
      <c r="D2467" s="171" t="s">
        <v>152</v>
      </c>
      <c r="E2467" s="171" t="s">
        <v>125</v>
      </c>
      <c r="F2467" s="171" t="s">
        <v>125</v>
      </c>
      <c r="G2467" s="171" t="s">
        <v>125</v>
      </c>
      <c r="H2467" s="176">
        <v>0</v>
      </c>
      <c r="I2467" s="177">
        <v>0</v>
      </c>
      <c r="J2467" s="175">
        <v>46103</v>
      </c>
      <c r="K2467" s="171" t="s">
        <v>125</v>
      </c>
      <c r="L2467" s="171" t="s">
        <v>125</v>
      </c>
      <c r="M2467" s="178">
        <v>0</v>
      </c>
      <c r="N2467" s="176"/>
      <c r="O2467" s="176"/>
      <c r="P2467" s="179">
        <v>-722.71</v>
      </c>
    </row>
    <row r="2468" spans="1:16" ht="19.5" hidden="1" customHeight="1">
      <c r="A2468" s="171" t="s">
        <v>1547</v>
      </c>
      <c r="B2468" s="175">
        <v>46103</v>
      </c>
      <c r="C2468" s="171" t="s">
        <v>151</v>
      </c>
      <c r="D2468" s="171" t="s">
        <v>152</v>
      </c>
      <c r="E2468" s="171" t="s">
        <v>125</v>
      </c>
      <c r="F2468" s="171" t="s">
        <v>125</v>
      </c>
      <c r="G2468" s="171" t="s">
        <v>125</v>
      </c>
      <c r="H2468" s="176">
        <v>0</v>
      </c>
      <c r="I2468" s="177">
        <v>0</v>
      </c>
      <c r="J2468" s="175">
        <v>46103</v>
      </c>
      <c r="K2468" s="171" t="s">
        <v>125</v>
      </c>
      <c r="L2468" s="171" t="s">
        <v>125</v>
      </c>
      <c r="M2468" s="178">
        <v>0</v>
      </c>
      <c r="N2468" s="176"/>
      <c r="O2468" s="176"/>
      <c r="P2468" s="179">
        <v>-572.14</v>
      </c>
    </row>
    <row r="2469" spans="1:16" ht="19.5" hidden="1" customHeight="1">
      <c r="A2469" s="171" t="s">
        <v>150</v>
      </c>
      <c r="B2469" s="175">
        <v>46103</v>
      </c>
      <c r="C2469" s="171" t="s">
        <v>151</v>
      </c>
      <c r="D2469" s="171" t="s">
        <v>152</v>
      </c>
      <c r="E2469" s="171" t="s">
        <v>125</v>
      </c>
      <c r="F2469" s="171" t="s">
        <v>125</v>
      </c>
      <c r="G2469" s="171" t="s">
        <v>125</v>
      </c>
      <c r="H2469" s="176">
        <v>0</v>
      </c>
      <c r="I2469" s="177">
        <v>0</v>
      </c>
      <c r="J2469" s="175">
        <v>46103</v>
      </c>
      <c r="K2469" s="171" t="s">
        <v>125</v>
      </c>
      <c r="L2469" s="171" t="s">
        <v>125</v>
      </c>
      <c r="M2469" s="178">
        <v>0</v>
      </c>
      <c r="N2469" s="176"/>
      <c r="O2469" s="176"/>
      <c r="P2469" s="179">
        <v>-1295.43</v>
      </c>
    </row>
    <row r="2470" spans="1:16" ht="19.5" hidden="1" customHeight="1">
      <c r="A2470" s="171" t="s">
        <v>155</v>
      </c>
      <c r="B2470" s="175">
        <v>46103</v>
      </c>
      <c r="C2470" s="171" t="s">
        <v>151</v>
      </c>
      <c r="D2470" s="171" t="s">
        <v>156</v>
      </c>
      <c r="E2470" s="171" t="s">
        <v>125</v>
      </c>
      <c r="F2470" s="171" t="s">
        <v>125</v>
      </c>
      <c r="G2470" s="171" t="s">
        <v>125</v>
      </c>
      <c r="H2470" s="176">
        <v>0</v>
      </c>
      <c r="I2470" s="177">
        <v>0</v>
      </c>
      <c r="J2470" s="175">
        <v>46103</v>
      </c>
      <c r="K2470" s="171" t="s">
        <v>125</v>
      </c>
      <c r="L2470" s="171" t="s">
        <v>125</v>
      </c>
      <c r="M2470" s="178">
        <v>0</v>
      </c>
      <c r="N2470" s="176"/>
      <c r="O2470" s="176"/>
      <c r="P2470" s="179">
        <v>-10968</v>
      </c>
    </row>
  </sheetData>
  <autoFilter ref="A1:P2470" xr:uid="{12A084EB-4036-4D40-A85D-350EC735E3AE}">
    <filterColumn colId="2">
      <filters>
        <filter val="Услуги партнёров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FAB-B35E-414D-81F8-4E49FF10F125}">
  <sheetPr filterMode="1"/>
  <dimension ref="A1:P214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2481</v>
      </c>
      <c r="B2" s="175">
        <v>46090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46085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2481</v>
      </c>
      <c r="B3" s="175">
        <v>46090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46085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-17.739999999999998</v>
      </c>
    </row>
    <row r="4" spans="1:16" ht="19.5" hidden="1" customHeight="1">
      <c r="A4" s="171" t="s">
        <v>2481</v>
      </c>
      <c r="B4" s="175">
        <v>46090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46085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2481</v>
      </c>
      <c r="B5" s="175">
        <v>46090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46085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2481</v>
      </c>
      <c r="B6" s="175">
        <v>46090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46085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2482</v>
      </c>
      <c r="B7" s="175">
        <v>46090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>
        <v>42</v>
      </c>
      <c r="P7" s="179">
        <v>-46.77</v>
      </c>
    </row>
    <row r="8" spans="1:16" ht="19.5" hidden="1" customHeight="1">
      <c r="A8" s="171" t="s">
        <v>2482</v>
      </c>
      <c r="B8" s="175">
        <v>46090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46082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2482</v>
      </c>
      <c r="B9" s="175">
        <v>46090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46082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2482</v>
      </c>
      <c r="B10" s="175">
        <v>46090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46082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2482</v>
      </c>
      <c r="B11" s="175">
        <v>46090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46082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2483</v>
      </c>
      <c r="B12" s="175">
        <v>46090</v>
      </c>
      <c r="C12" s="171" t="s">
        <v>110</v>
      </c>
      <c r="D12" s="171" t="s">
        <v>24</v>
      </c>
      <c r="E12" s="171" t="s">
        <v>45</v>
      </c>
      <c r="F12" s="171" t="s">
        <v>162</v>
      </c>
      <c r="G12" s="171" t="s">
        <v>163</v>
      </c>
      <c r="H12" s="176">
        <v>1</v>
      </c>
      <c r="I12" s="177">
        <v>0</v>
      </c>
      <c r="J12" s="175">
        <v>46082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hidden="1" customHeight="1">
      <c r="A13" s="171" t="s">
        <v>2483</v>
      </c>
      <c r="B13" s="175">
        <v>46090</v>
      </c>
      <c r="C13" s="171" t="s">
        <v>2119</v>
      </c>
      <c r="D13" s="171" t="s">
        <v>116</v>
      </c>
      <c r="E13" s="171" t="s">
        <v>45</v>
      </c>
      <c r="F13" s="171" t="s">
        <v>162</v>
      </c>
      <c r="G13" s="171" t="s">
        <v>163</v>
      </c>
      <c r="H13" s="176">
        <v>1</v>
      </c>
      <c r="I13" s="177">
        <v>0</v>
      </c>
      <c r="J13" s="175">
        <v>46082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-25</v>
      </c>
    </row>
    <row r="14" spans="1:16" ht="19.5" hidden="1" customHeight="1">
      <c r="A14" s="171" t="s">
        <v>2483</v>
      </c>
      <c r="B14" s="175">
        <v>46090</v>
      </c>
      <c r="C14" s="171" t="s">
        <v>110</v>
      </c>
      <c r="D14" s="171" t="s">
        <v>117</v>
      </c>
      <c r="E14" s="171" t="s">
        <v>45</v>
      </c>
      <c r="F14" s="171" t="s">
        <v>162</v>
      </c>
      <c r="G14" s="171" t="s">
        <v>163</v>
      </c>
      <c r="H14" s="176">
        <v>1</v>
      </c>
      <c r="I14" s="177">
        <v>0</v>
      </c>
      <c r="J14" s="175">
        <v>46082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2483</v>
      </c>
      <c r="B15" s="175">
        <v>46090</v>
      </c>
      <c r="C15" s="171" t="s">
        <v>110</v>
      </c>
      <c r="D15" s="171" t="s">
        <v>118</v>
      </c>
      <c r="E15" s="171" t="s">
        <v>45</v>
      </c>
      <c r="F15" s="171" t="s">
        <v>162</v>
      </c>
      <c r="G15" s="171" t="s">
        <v>163</v>
      </c>
      <c r="H15" s="176">
        <v>1</v>
      </c>
      <c r="I15" s="177">
        <v>0</v>
      </c>
      <c r="J15" s="175">
        <v>46082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2483</v>
      </c>
      <c r="B16" s="175">
        <v>46090</v>
      </c>
      <c r="C16" s="171" t="s">
        <v>2119</v>
      </c>
      <c r="D16" s="171" t="s">
        <v>119</v>
      </c>
      <c r="E16" s="171" t="s">
        <v>45</v>
      </c>
      <c r="F16" s="171" t="s">
        <v>162</v>
      </c>
      <c r="G16" s="171" t="s">
        <v>163</v>
      </c>
      <c r="H16" s="176">
        <v>1</v>
      </c>
      <c r="I16" s="177">
        <v>0</v>
      </c>
      <c r="J16" s="175">
        <v>46082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2484</v>
      </c>
      <c r="B17" s="175">
        <v>46090</v>
      </c>
      <c r="C17" s="171" t="s">
        <v>2119</v>
      </c>
      <c r="D17" s="171" t="s">
        <v>135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0</v>
      </c>
      <c r="J17" s="175">
        <v>46090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-3.79</v>
      </c>
    </row>
    <row r="18" spans="1:16" ht="19.5" hidden="1" customHeight="1">
      <c r="A18" s="171" t="s">
        <v>2485</v>
      </c>
      <c r="B18" s="175">
        <v>46090</v>
      </c>
      <c r="C18" s="171" t="s">
        <v>110</v>
      </c>
      <c r="D18" s="171" t="s">
        <v>24</v>
      </c>
      <c r="E18" s="171" t="s">
        <v>69</v>
      </c>
      <c r="F18" s="171" t="s">
        <v>674</v>
      </c>
      <c r="G18" s="171" t="s">
        <v>177</v>
      </c>
      <c r="H18" s="176">
        <v>1</v>
      </c>
      <c r="I18" s="177">
        <v>0</v>
      </c>
      <c r="J18" s="175">
        <v>46073</v>
      </c>
      <c r="K18" s="171" t="s">
        <v>113</v>
      </c>
      <c r="L18" s="171" t="s">
        <v>114</v>
      </c>
      <c r="M18" s="178">
        <v>0</v>
      </c>
      <c r="N18" s="176"/>
      <c r="O18" s="176">
        <v>40</v>
      </c>
      <c r="P18" s="179">
        <v>-56.94</v>
      </c>
    </row>
    <row r="19" spans="1:16" ht="19.5" customHeight="1">
      <c r="A19" s="171" t="s">
        <v>2485</v>
      </c>
      <c r="B19" s="175">
        <v>46090</v>
      </c>
      <c r="C19" s="171" t="s">
        <v>2119</v>
      </c>
      <c r="D19" s="171" t="s">
        <v>116</v>
      </c>
      <c r="E19" s="171" t="s">
        <v>69</v>
      </c>
      <c r="F19" s="171" t="s">
        <v>674</v>
      </c>
      <c r="G19" s="171" t="s">
        <v>177</v>
      </c>
      <c r="H19" s="176">
        <v>1</v>
      </c>
      <c r="I19" s="177">
        <v>0</v>
      </c>
      <c r="J19" s="175">
        <v>46073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-15.62</v>
      </c>
    </row>
    <row r="20" spans="1:16" ht="19.5" hidden="1" customHeight="1">
      <c r="A20" s="171" t="s">
        <v>2485</v>
      </c>
      <c r="B20" s="175">
        <v>46090</v>
      </c>
      <c r="C20" s="171" t="s">
        <v>110</v>
      </c>
      <c r="D20" s="171" t="s">
        <v>117</v>
      </c>
      <c r="E20" s="171" t="s">
        <v>69</v>
      </c>
      <c r="F20" s="171" t="s">
        <v>674</v>
      </c>
      <c r="G20" s="171" t="s">
        <v>177</v>
      </c>
      <c r="H20" s="176">
        <v>1</v>
      </c>
      <c r="I20" s="177">
        <v>0</v>
      </c>
      <c r="J20" s="175">
        <v>46073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0</v>
      </c>
    </row>
    <row r="21" spans="1:16" ht="19.5" hidden="1" customHeight="1">
      <c r="A21" s="171" t="s">
        <v>2485</v>
      </c>
      <c r="B21" s="175">
        <v>46090</v>
      </c>
      <c r="C21" s="171" t="s">
        <v>110</v>
      </c>
      <c r="D21" s="171" t="s">
        <v>118</v>
      </c>
      <c r="E21" s="171" t="s">
        <v>69</v>
      </c>
      <c r="F21" s="171" t="s">
        <v>674</v>
      </c>
      <c r="G21" s="171" t="s">
        <v>177</v>
      </c>
      <c r="H21" s="176">
        <v>1</v>
      </c>
      <c r="I21" s="177">
        <v>0</v>
      </c>
      <c r="J21" s="175">
        <v>46073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-56.94</v>
      </c>
    </row>
    <row r="22" spans="1:16" ht="19.5" customHeight="1">
      <c r="A22" s="171" t="s">
        <v>2485</v>
      </c>
      <c r="B22" s="175">
        <v>46090</v>
      </c>
      <c r="C22" s="171" t="s">
        <v>2119</v>
      </c>
      <c r="D22" s="171" t="s">
        <v>119</v>
      </c>
      <c r="E22" s="171" t="s">
        <v>69</v>
      </c>
      <c r="F22" s="171" t="s">
        <v>674</v>
      </c>
      <c r="G22" s="171" t="s">
        <v>177</v>
      </c>
      <c r="H22" s="176">
        <v>1</v>
      </c>
      <c r="I22" s="177">
        <v>0</v>
      </c>
      <c r="J22" s="175">
        <v>46073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-15</v>
      </c>
    </row>
    <row r="23" spans="1:16" ht="19.5" hidden="1" customHeight="1">
      <c r="A23" s="171" t="s">
        <v>2486</v>
      </c>
      <c r="B23" s="175">
        <v>46090</v>
      </c>
      <c r="C23" s="171" t="s">
        <v>110</v>
      </c>
      <c r="D23" s="171" t="s">
        <v>117</v>
      </c>
      <c r="E23" s="171" t="s">
        <v>63</v>
      </c>
      <c r="F23" s="171" t="s">
        <v>897</v>
      </c>
      <c r="G23" s="171" t="s">
        <v>177</v>
      </c>
      <c r="H23" s="176">
        <v>1</v>
      </c>
      <c r="I23" s="177">
        <v>0</v>
      </c>
      <c r="J23" s="175">
        <v>46079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0</v>
      </c>
    </row>
    <row r="24" spans="1:16" ht="19.5" hidden="1" customHeight="1">
      <c r="A24" s="171" t="s">
        <v>2486</v>
      </c>
      <c r="B24" s="175">
        <v>46090</v>
      </c>
      <c r="C24" s="171" t="s">
        <v>110</v>
      </c>
      <c r="D24" s="171" t="s">
        <v>118</v>
      </c>
      <c r="E24" s="171" t="s">
        <v>63</v>
      </c>
      <c r="F24" s="171" t="s">
        <v>897</v>
      </c>
      <c r="G24" s="171" t="s">
        <v>177</v>
      </c>
      <c r="H24" s="176">
        <v>1</v>
      </c>
      <c r="I24" s="177">
        <v>0</v>
      </c>
      <c r="J24" s="175">
        <v>46079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-56.94</v>
      </c>
    </row>
    <row r="25" spans="1:16" ht="19.5" customHeight="1">
      <c r="A25" s="171" t="s">
        <v>2486</v>
      </c>
      <c r="B25" s="175">
        <v>46090</v>
      </c>
      <c r="C25" s="171" t="s">
        <v>2119</v>
      </c>
      <c r="D25" s="171" t="s">
        <v>119</v>
      </c>
      <c r="E25" s="171" t="s">
        <v>63</v>
      </c>
      <c r="F25" s="171" t="s">
        <v>897</v>
      </c>
      <c r="G25" s="171" t="s">
        <v>177</v>
      </c>
      <c r="H25" s="176">
        <v>1</v>
      </c>
      <c r="I25" s="177">
        <v>0</v>
      </c>
      <c r="J25" s="175">
        <v>46079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-15</v>
      </c>
    </row>
    <row r="26" spans="1:16" ht="19.5" hidden="1" customHeight="1">
      <c r="A26" s="171" t="s">
        <v>2486</v>
      </c>
      <c r="B26" s="175">
        <v>46090</v>
      </c>
      <c r="C26" s="171" t="s">
        <v>110</v>
      </c>
      <c r="D26" s="171" t="s">
        <v>24</v>
      </c>
      <c r="E26" s="171" t="s">
        <v>63</v>
      </c>
      <c r="F26" s="171" t="s">
        <v>897</v>
      </c>
      <c r="G26" s="171" t="s">
        <v>177</v>
      </c>
      <c r="H26" s="176">
        <v>1</v>
      </c>
      <c r="I26" s="177">
        <v>0</v>
      </c>
      <c r="J26" s="175">
        <v>46079</v>
      </c>
      <c r="K26" s="171" t="s">
        <v>113</v>
      </c>
      <c r="L26" s="171" t="s">
        <v>114</v>
      </c>
      <c r="M26" s="178">
        <v>0</v>
      </c>
      <c r="N26" s="176"/>
      <c r="O26" s="176">
        <v>41</v>
      </c>
      <c r="P26" s="179">
        <v>-56.94</v>
      </c>
    </row>
    <row r="27" spans="1:16" ht="19.5" customHeight="1">
      <c r="A27" s="171" t="s">
        <v>2486</v>
      </c>
      <c r="B27" s="175">
        <v>46090</v>
      </c>
      <c r="C27" s="171" t="s">
        <v>2119</v>
      </c>
      <c r="D27" s="171" t="s">
        <v>116</v>
      </c>
      <c r="E27" s="171" t="s">
        <v>63</v>
      </c>
      <c r="F27" s="171" t="s">
        <v>897</v>
      </c>
      <c r="G27" s="171" t="s">
        <v>177</v>
      </c>
      <c r="H27" s="176">
        <v>1</v>
      </c>
      <c r="I27" s="177">
        <v>0</v>
      </c>
      <c r="J27" s="175">
        <v>46079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-11.23</v>
      </c>
    </row>
    <row r="28" spans="1:16" ht="19.5" hidden="1" customHeight="1">
      <c r="A28" s="171" t="s">
        <v>2487</v>
      </c>
      <c r="B28" s="175">
        <v>46090</v>
      </c>
      <c r="C28" s="171" t="s">
        <v>110</v>
      </c>
      <c r="D28" s="171" t="s">
        <v>24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46086</v>
      </c>
      <c r="K28" s="171" t="s">
        <v>113</v>
      </c>
      <c r="L28" s="171" t="s">
        <v>114</v>
      </c>
      <c r="M28" s="178">
        <v>0</v>
      </c>
      <c r="N28" s="176"/>
      <c r="O28" s="176">
        <v>43</v>
      </c>
      <c r="P28" s="179">
        <v>-46.77</v>
      </c>
    </row>
    <row r="29" spans="1:16" ht="19.5" hidden="1" customHeight="1">
      <c r="A29" s="171" t="s">
        <v>2487</v>
      </c>
      <c r="B29" s="175">
        <v>46090</v>
      </c>
      <c r="C29" s="171" t="s">
        <v>2119</v>
      </c>
      <c r="D29" s="171" t="s">
        <v>116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0</v>
      </c>
      <c r="J29" s="175">
        <v>46086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-10.15</v>
      </c>
    </row>
    <row r="30" spans="1:16" ht="19.5" hidden="1" customHeight="1">
      <c r="A30" s="171" t="s">
        <v>2487</v>
      </c>
      <c r="B30" s="175">
        <v>46090</v>
      </c>
      <c r="C30" s="171" t="s">
        <v>110</v>
      </c>
      <c r="D30" s="171" t="s">
        <v>117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0</v>
      </c>
      <c r="J30" s="175">
        <v>46086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2487</v>
      </c>
      <c r="B31" s="175">
        <v>46090</v>
      </c>
      <c r="C31" s="171" t="s">
        <v>110</v>
      </c>
      <c r="D31" s="171" t="s">
        <v>118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46086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2413</v>
      </c>
      <c r="B32" s="175">
        <v>46090</v>
      </c>
      <c r="C32" s="171" t="s">
        <v>110</v>
      </c>
      <c r="D32" s="171" t="s">
        <v>24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46084</v>
      </c>
      <c r="K32" s="171" t="s">
        <v>113</v>
      </c>
      <c r="L32" s="171" t="s">
        <v>114</v>
      </c>
      <c r="M32" s="178">
        <v>0</v>
      </c>
      <c r="N32" s="176"/>
      <c r="O32" s="176">
        <v>43</v>
      </c>
      <c r="P32" s="179">
        <v>-46.77</v>
      </c>
    </row>
    <row r="33" spans="1:16" ht="19.5" hidden="1" customHeight="1">
      <c r="A33" s="171" t="s">
        <v>2413</v>
      </c>
      <c r="B33" s="175">
        <v>46090</v>
      </c>
      <c r="C33" s="171" t="s">
        <v>2119</v>
      </c>
      <c r="D33" s="171" t="s">
        <v>116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0</v>
      </c>
      <c r="J33" s="175">
        <v>46084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-12.95</v>
      </c>
    </row>
    <row r="34" spans="1:16" ht="19.5" hidden="1" customHeight="1">
      <c r="A34" s="171" t="s">
        <v>2413</v>
      </c>
      <c r="B34" s="175">
        <v>46090</v>
      </c>
      <c r="C34" s="171" t="s">
        <v>110</v>
      </c>
      <c r="D34" s="171" t="s">
        <v>117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0</v>
      </c>
      <c r="J34" s="175">
        <v>46084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hidden="1" customHeight="1">
      <c r="A35" s="171" t="s">
        <v>2413</v>
      </c>
      <c r="B35" s="175">
        <v>46090</v>
      </c>
      <c r="C35" s="171" t="s">
        <v>110</v>
      </c>
      <c r="D35" s="171" t="s">
        <v>118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0</v>
      </c>
      <c r="J35" s="175">
        <v>46084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hidden="1" customHeight="1">
      <c r="A36" s="171" t="s">
        <v>2413</v>
      </c>
      <c r="B36" s="175">
        <v>46090</v>
      </c>
      <c r="C36" s="171" t="s">
        <v>2119</v>
      </c>
      <c r="D36" s="171" t="s">
        <v>119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0</v>
      </c>
      <c r="J36" s="175">
        <v>46084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hidden="1" customHeight="1">
      <c r="A37" s="171" t="s">
        <v>2488</v>
      </c>
      <c r="B37" s="175">
        <v>46090</v>
      </c>
      <c r="C37" s="171" t="s">
        <v>110</v>
      </c>
      <c r="D37" s="171" t="s">
        <v>24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2650</v>
      </c>
      <c r="J37" s="175">
        <v>46085</v>
      </c>
      <c r="K37" s="171" t="s">
        <v>113</v>
      </c>
      <c r="L37" s="171" t="s">
        <v>114</v>
      </c>
      <c r="M37" s="178">
        <v>0.43</v>
      </c>
      <c r="N37" s="176"/>
      <c r="O37" s="176">
        <v>42</v>
      </c>
      <c r="P37" s="179">
        <v>-148.96</v>
      </c>
    </row>
    <row r="38" spans="1:16" ht="19.5" hidden="1" customHeight="1">
      <c r="A38" s="171" t="s">
        <v>2488</v>
      </c>
      <c r="B38" s="175">
        <v>46090</v>
      </c>
      <c r="C38" s="171" t="s">
        <v>127</v>
      </c>
      <c r="D38" s="171" t="s">
        <v>128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2650</v>
      </c>
      <c r="J38" s="175">
        <v>46085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547.38</v>
      </c>
    </row>
    <row r="39" spans="1:16" ht="19.5" hidden="1" customHeight="1">
      <c r="A39" s="171" t="s">
        <v>2488</v>
      </c>
      <c r="B39" s="175">
        <v>46090</v>
      </c>
      <c r="C39" s="171" t="s">
        <v>127</v>
      </c>
      <c r="D39" s="171" t="s">
        <v>129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2650</v>
      </c>
      <c r="J39" s="175">
        <v>46085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5.47</v>
      </c>
    </row>
    <row r="40" spans="1:16" ht="19.5" hidden="1" customHeight="1">
      <c r="A40" s="171" t="s">
        <v>2488</v>
      </c>
      <c r="B40" s="175">
        <v>46090</v>
      </c>
      <c r="C40" s="171" t="s">
        <v>127</v>
      </c>
      <c r="D40" s="171" t="s">
        <v>130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2650</v>
      </c>
      <c r="J40" s="175">
        <v>46085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2097.15</v>
      </c>
    </row>
    <row r="41" spans="1:16" ht="19.5" hidden="1" customHeight="1">
      <c r="A41" s="171" t="s">
        <v>2488</v>
      </c>
      <c r="B41" s="175">
        <v>46090</v>
      </c>
      <c r="C41" s="171" t="s">
        <v>131</v>
      </c>
      <c r="D41" s="171" t="s">
        <v>132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2650</v>
      </c>
      <c r="J41" s="175">
        <v>46085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-1139.5</v>
      </c>
    </row>
    <row r="42" spans="1:16" ht="19.5" hidden="1" customHeight="1">
      <c r="A42" s="171" t="s">
        <v>2488</v>
      </c>
      <c r="B42" s="175">
        <v>46090</v>
      </c>
      <c r="C42" s="171" t="s">
        <v>2119</v>
      </c>
      <c r="D42" s="171" t="s">
        <v>116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2650</v>
      </c>
      <c r="J42" s="175">
        <v>46085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-12.95</v>
      </c>
    </row>
    <row r="43" spans="1:16" ht="19.5" hidden="1" customHeight="1">
      <c r="A43" s="171" t="s">
        <v>2489</v>
      </c>
      <c r="B43" s="175">
        <v>46090</v>
      </c>
      <c r="C43" s="171" t="s">
        <v>110</v>
      </c>
      <c r="D43" s="171" t="s">
        <v>24</v>
      </c>
      <c r="E43" s="171" t="s">
        <v>41</v>
      </c>
      <c r="F43" s="171" t="s">
        <v>138</v>
      </c>
      <c r="G43" s="171" t="s">
        <v>112</v>
      </c>
      <c r="H43" s="176">
        <v>1</v>
      </c>
      <c r="I43" s="177">
        <v>0</v>
      </c>
      <c r="J43" s="175">
        <v>46079</v>
      </c>
      <c r="K43" s="171" t="s">
        <v>113</v>
      </c>
      <c r="L43" s="171" t="s">
        <v>114</v>
      </c>
      <c r="M43" s="178">
        <v>0</v>
      </c>
      <c r="N43" s="176"/>
      <c r="O43" s="176">
        <v>41</v>
      </c>
      <c r="P43" s="179">
        <v>-46.77</v>
      </c>
    </row>
    <row r="44" spans="1:16" ht="19.5" hidden="1" customHeight="1">
      <c r="A44" s="171" t="s">
        <v>2489</v>
      </c>
      <c r="B44" s="175">
        <v>46090</v>
      </c>
      <c r="C44" s="171" t="s">
        <v>110</v>
      </c>
      <c r="D44" s="171" t="s">
        <v>117</v>
      </c>
      <c r="E44" s="171" t="s">
        <v>41</v>
      </c>
      <c r="F44" s="171" t="s">
        <v>138</v>
      </c>
      <c r="G44" s="171" t="s">
        <v>112</v>
      </c>
      <c r="H44" s="176">
        <v>1</v>
      </c>
      <c r="I44" s="177">
        <v>0</v>
      </c>
      <c r="J44" s="175">
        <v>46079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2489</v>
      </c>
      <c r="B45" s="175">
        <v>46090</v>
      </c>
      <c r="C45" s="171" t="s">
        <v>110</v>
      </c>
      <c r="D45" s="171" t="s">
        <v>118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46079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hidden="1" customHeight="1">
      <c r="A46" s="171" t="s">
        <v>2489</v>
      </c>
      <c r="B46" s="175">
        <v>46090</v>
      </c>
      <c r="C46" s="171" t="s">
        <v>2119</v>
      </c>
      <c r="D46" s="171" t="s">
        <v>119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46079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1939</v>
      </c>
      <c r="B47" s="175">
        <v>46090</v>
      </c>
      <c r="C47" s="171" t="s">
        <v>2119</v>
      </c>
      <c r="D47" s="171" t="s">
        <v>135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0</v>
      </c>
      <c r="J47" s="175">
        <v>46079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46.52</v>
      </c>
    </row>
    <row r="48" spans="1:16" ht="19.5" customHeight="1">
      <c r="A48" s="171" t="s">
        <v>2490</v>
      </c>
      <c r="B48" s="175">
        <v>46090</v>
      </c>
      <c r="C48" s="171" t="s">
        <v>2119</v>
      </c>
      <c r="D48" s="171" t="s">
        <v>135</v>
      </c>
      <c r="E48" s="171" t="s">
        <v>79</v>
      </c>
      <c r="F48" s="171" t="s">
        <v>441</v>
      </c>
      <c r="G48" s="171" t="s">
        <v>177</v>
      </c>
      <c r="H48" s="176">
        <v>1</v>
      </c>
      <c r="I48" s="177">
        <v>0</v>
      </c>
      <c r="J48" s="175">
        <v>46090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-11.2</v>
      </c>
    </row>
    <row r="49" spans="1:16" ht="19.5" hidden="1" customHeight="1">
      <c r="A49" s="171" t="s">
        <v>2491</v>
      </c>
      <c r="B49" s="175">
        <v>46090</v>
      </c>
      <c r="C49" s="171" t="s">
        <v>110</v>
      </c>
      <c r="D49" s="171" t="s">
        <v>24</v>
      </c>
      <c r="E49" s="171" t="s">
        <v>79</v>
      </c>
      <c r="F49" s="171" t="s">
        <v>441</v>
      </c>
      <c r="G49" s="171" t="s">
        <v>177</v>
      </c>
      <c r="H49" s="176">
        <v>1</v>
      </c>
      <c r="I49" s="177">
        <v>0</v>
      </c>
      <c r="J49" s="175">
        <v>46080</v>
      </c>
      <c r="K49" s="171" t="s">
        <v>113</v>
      </c>
      <c r="L49" s="171" t="s">
        <v>114</v>
      </c>
      <c r="M49" s="178">
        <v>0</v>
      </c>
      <c r="N49" s="176"/>
      <c r="O49" s="176">
        <v>41</v>
      </c>
      <c r="P49" s="179">
        <v>-56.94</v>
      </c>
    </row>
    <row r="50" spans="1:16" ht="19.5" customHeight="1">
      <c r="A50" s="171" t="s">
        <v>2491</v>
      </c>
      <c r="B50" s="175">
        <v>46090</v>
      </c>
      <c r="C50" s="171" t="s">
        <v>2119</v>
      </c>
      <c r="D50" s="171" t="s">
        <v>116</v>
      </c>
      <c r="E50" s="171" t="s">
        <v>79</v>
      </c>
      <c r="F50" s="171" t="s">
        <v>441</v>
      </c>
      <c r="G50" s="171" t="s">
        <v>177</v>
      </c>
      <c r="H50" s="176">
        <v>1</v>
      </c>
      <c r="I50" s="177">
        <v>0</v>
      </c>
      <c r="J50" s="175">
        <v>46080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-13.48</v>
      </c>
    </row>
    <row r="51" spans="1:16" ht="19.5" hidden="1" customHeight="1">
      <c r="A51" s="171" t="s">
        <v>2491</v>
      </c>
      <c r="B51" s="175">
        <v>46090</v>
      </c>
      <c r="C51" s="171" t="s">
        <v>110</v>
      </c>
      <c r="D51" s="171" t="s">
        <v>117</v>
      </c>
      <c r="E51" s="171" t="s">
        <v>79</v>
      </c>
      <c r="F51" s="171" t="s">
        <v>441</v>
      </c>
      <c r="G51" s="171" t="s">
        <v>177</v>
      </c>
      <c r="H51" s="176">
        <v>1</v>
      </c>
      <c r="I51" s="177">
        <v>0</v>
      </c>
      <c r="J51" s="175">
        <v>46080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0</v>
      </c>
    </row>
    <row r="52" spans="1:16" ht="19.5" hidden="1" customHeight="1">
      <c r="A52" s="171" t="s">
        <v>2491</v>
      </c>
      <c r="B52" s="175">
        <v>46090</v>
      </c>
      <c r="C52" s="171" t="s">
        <v>110</v>
      </c>
      <c r="D52" s="171" t="s">
        <v>118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46080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-56.94</v>
      </c>
    </row>
    <row r="53" spans="1:16" ht="19.5" customHeight="1">
      <c r="A53" s="171" t="s">
        <v>2491</v>
      </c>
      <c r="B53" s="175">
        <v>46090</v>
      </c>
      <c r="C53" s="171" t="s">
        <v>2119</v>
      </c>
      <c r="D53" s="171" t="s">
        <v>119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46080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-15</v>
      </c>
    </row>
    <row r="54" spans="1:16" ht="19.5" hidden="1" customHeight="1">
      <c r="A54" s="171" t="s">
        <v>2492</v>
      </c>
      <c r="B54" s="175">
        <v>46090</v>
      </c>
      <c r="C54" s="171" t="s">
        <v>110</v>
      </c>
      <c r="D54" s="171" t="s">
        <v>24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46086</v>
      </c>
      <c r="K54" s="171" t="s">
        <v>113</v>
      </c>
      <c r="L54" s="171" t="s">
        <v>114</v>
      </c>
      <c r="M54" s="178">
        <v>0</v>
      </c>
      <c r="N54" s="176"/>
      <c r="O54" s="176">
        <v>43</v>
      </c>
      <c r="P54" s="179">
        <v>-56.94</v>
      </c>
    </row>
    <row r="55" spans="1:16" ht="19.5" customHeight="1">
      <c r="A55" s="171" t="s">
        <v>2492</v>
      </c>
      <c r="B55" s="175">
        <v>46090</v>
      </c>
      <c r="C55" s="171" t="s">
        <v>2119</v>
      </c>
      <c r="D55" s="171" t="s">
        <v>116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46086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-9.69</v>
      </c>
    </row>
    <row r="56" spans="1:16" ht="19.5" hidden="1" customHeight="1">
      <c r="A56" s="171" t="s">
        <v>2492</v>
      </c>
      <c r="B56" s="175">
        <v>46090</v>
      </c>
      <c r="C56" s="171" t="s">
        <v>110</v>
      </c>
      <c r="D56" s="171" t="s">
        <v>117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46086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0</v>
      </c>
    </row>
    <row r="57" spans="1:16" ht="19.5" hidden="1" customHeight="1">
      <c r="A57" s="171" t="s">
        <v>2492</v>
      </c>
      <c r="B57" s="175">
        <v>46090</v>
      </c>
      <c r="C57" s="171" t="s">
        <v>110</v>
      </c>
      <c r="D57" s="171" t="s">
        <v>118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46086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-56.94</v>
      </c>
    </row>
    <row r="58" spans="1:16" ht="19.5" customHeight="1">
      <c r="A58" s="171" t="s">
        <v>2492</v>
      </c>
      <c r="B58" s="175">
        <v>46090</v>
      </c>
      <c r="C58" s="171" t="s">
        <v>2119</v>
      </c>
      <c r="D58" s="171" t="s">
        <v>119</v>
      </c>
      <c r="E58" s="171" t="s">
        <v>79</v>
      </c>
      <c r="F58" s="171" t="s">
        <v>441</v>
      </c>
      <c r="G58" s="171" t="s">
        <v>177</v>
      </c>
      <c r="H58" s="176">
        <v>1</v>
      </c>
      <c r="I58" s="177">
        <v>0</v>
      </c>
      <c r="J58" s="175">
        <v>46086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-15</v>
      </c>
    </row>
    <row r="59" spans="1:16" ht="19.5" customHeight="1">
      <c r="A59" s="171" t="s">
        <v>2493</v>
      </c>
      <c r="B59" s="175">
        <v>46090</v>
      </c>
      <c r="C59" s="171" t="s">
        <v>2119</v>
      </c>
      <c r="D59" s="171" t="s">
        <v>135</v>
      </c>
      <c r="E59" s="171" t="s">
        <v>77</v>
      </c>
      <c r="F59" s="171" t="s">
        <v>194</v>
      </c>
      <c r="G59" s="171" t="s">
        <v>177</v>
      </c>
      <c r="H59" s="176">
        <v>1</v>
      </c>
      <c r="I59" s="177">
        <v>0</v>
      </c>
      <c r="J59" s="175">
        <v>46090</v>
      </c>
      <c r="K59" s="171" t="s">
        <v>125</v>
      </c>
      <c r="L59" s="171" t="s">
        <v>125</v>
      </c>
      <c r="M59" s="178">
        <v>0</v>
      </c>
      <c r="N59" s="176"/>
      <c r="O59" s="176"/>
      <c r="P59" s="179">
        <v>-26.93</v>
      </c>
    </row>
    <row r="60" spans="1:16" ht="19.5" hidden="1" customHeight="1">
      <c r="A60" s="171" t="s">
        <v>2494</v>
      </c>
      <c r="B60" s="175">
        <v>46090</v>
      </c>
      <c r="C60" s="171" t="s">
        <v>2119</v>
      </c>
      <c r="D60" s="171" t="s">
        <v>135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0</v>
      </c>
      <c r="J60" s="175">
        <v>46090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-9.06</v>
      </c>
    </row>
    <row r="61" spans="1:16" ht="19.5" hidden="1" customHeight="1">
      <c r="A61" s="171" t="s">
        <v>2495</v>
      </c>
      <c r="B61" s="175">
        <v>46090</v>
      </c>
      <c r="C61" s="171" t="s">
        <v>110</v>
      </c>
      <c r="D61" s="171" t="s">
        <v>24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2650</v>
      </c>
      <c r="J61" s="175">
        <v>46084</v>
      </c>
      <c r="K61" s="171" t="s">
        <v>113</v>
      </c>
      <c r="L61" s="171" t="s">
        <v>114</v>
      </c>
      <c r="M61" s="178">
        <v>0.43</v>
      </c>
      <c r="N61" s="176"/>
      <c r="O61" s="176">
        <v>43</v>
      </c>
      <c r="P61" s="179">
        <v>-154.33000000000001</v>
      </c>
    </row>
    <row r="62" spans="1:16" ht="19.5" hidden="1" customHeight="1">
      <c r="A62" s="171" t="s">
        <v>2495</v>
      </c>
      <c r="B62" s="175">
        <v>46090</v>
      </c>
      <c r="C62" s="171" t="s">
        <v>127</v>
      </c>
      <c r="D62" s="171" t="s">
        <v>128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2650</v>
      </c>
      <c r="J62" s="175">
        <v>46084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1144.76</v>
      </c>
    </row>
    <row r="63" spans="1:16" ht="19.5" hidden="1" customHeight="1">
      <c r="A63" s="171" t="s">
        <v>2495</v>
      </c>
      <c r="B63" s="175">
        <v>46090</v>
      </c>
      <c r="C63" s="171" t="s">
        <v>127</v>
      </c>
      <c r="D63" s="171" t="s">
        <v>129</v>
      </c>
      <c r="E63" s="171" t="s">
        <v>40</v>
      </c>
      <c r="F63" s="171" t="s">
        <v>149</v>
      </c>
      <c r="G63" s="171" t="s">
        <v>112</v>
      </c>
      <c r="H63" s="176">
        <v>1</v>
      </c>
      <c r="I63" s="177">
        <v>2650</v>
      </c>
      <c r="J63" s="175">
        <v>46084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11.45</v>
      </c>
    </row>
    <row r="64" spans="1:16" ht="19.5" hidden="1" customHeight="1">
      <c r="A64" s="171" t="s">
        <v>2495</v>
      </c>
      <c r="B64" s="175">
        <v>46090</v>
      </c>
      <c r="C64" s="171" t="s">
        <v>127</v>
      </c>
      <c r="D64" s="171" t="s">
        <v>130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2650</v>
      </c>
      <c r="J64" s="175">
        <v>46084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1493.79</v>
      </c>
    </row>
    <row r="65" spans="1:16" ht="19.5" hidden="1" customHeight="1">
      <c r="A65" s="171" t="s">
        <v>2495</v>
      </c>
      <c r="B65" s="175">
        <v>46090</v>
      </c>
      <c r="C65" s="171" t="s">
        <v>131</v>
      </c>
      <c r="D65" s="171" t="s">
        <v>132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2650</v>
      </c>
      <c r="J65" s="175">
        <v>46084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-1139.5</v>
      </c>
    </row>
    <row r="66" spans="1:16" ht="19.5" hidden="1" customHeight="1">
      <c r="A66" s="171" t="s">
        <v>2495</v>
      </c>
      <c r="B66" s="175">
        <v>46090</v>
      </c>
      <c r="C66" s="171" t="s">
        <v>2119</v>
      </c>
      <c r="D66" s="171" t="s">
        <v>116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2650</v>
      </c>
      <c r="J66" s="175">
        <v>46084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-20.079999999999998</v>
      </c>
    </row>
    <row r="67" spans="1:16" ht="19.5" hidden="1" customHeight="1">
      <c r="A67" s="171" t="s">
        <v>2496</v>
      </c>
      <c r="B67" s="175">
        <v>46090</v>
      </c>
      <c r="C67" s="171" t="s">
        <v>110</v>
      </c>
      <c r="D67" s="171" t="s">
        <v>24</v>
      </c>
      <c r="E67" s="171" t="s">
        <v>50</v>
      </c>
      <c r="F67" s="171" t="s">
        <v>413</v>
      </c>
      <c r="G67" s="171" t="s">
        <v>112</v>
      </c>
      <c r="H67" s="176">
        <v>1</v>
      </c>
      <c r="I67" s="177">
        <v>1408</v>
      </c>
      <c r="J67" s="175">
        <v>46087</v>
      </c>
      <c r="K67" s="171" t="s">
        <v>113</v>
      </c>
      <c r="L67" s="171" t="s">
        <v>114</v>
      </c>
      <c r="M67" s="178">
        <v>0.43</v>
      </c>
      <c r="N67" s="176"/>
      <c r="O67" s="176">
        <v>44</v>
      </c>
      <c r="P67" s="179">
        <v>-120.59</v>
      </c>
    </row>
    <row r="68" spans="1:16" ht="19.5" hidden="1" customHeight="1">
      <c r="A68" s="171" t="s">
        <v>2496</v>
      </c>
      <c r="B68" s="175">
        <v>46090</v>
      </c>
      <c r="C68" s="171" t="s">
        <v>127</v>
      </c>
      <c r="D68" s="171" t="s">
        <v>128</v>
      </c>
      <c r="E68" s="171" t="s">
        <v>50</v>
      </c>
      <c r="F68" s="171" t="s">
        <v>413</v>
      </c>
      <c r="G68" s="171" t="s">
        <v>112</v>
      </c>
      <c r="H68" s="176">
        <v>1</v>
      </c>
      <c r="I68" s="177">
        <v>1408</v>
      </c>
      <c r="J68" s="175">
        <v>46087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600.38</v>
      </c>
    </row>
    <row r="69" spans="1:16" ht="19.5" hidden="1" customHeight="1">
      <c r="A69" s="171" t="s">
        <v>2496</v>
      </c>
      <c r="B69" s="175">
        <v>46090</v>
      </c>
      <c r="C69" s="171" t="s">
        <v>127</v>
      </c>
      <c r="D69" s="171" t="s">
        <v>129</v>
      </c>
      <c r="E69" s="171" t="s">
        <v>50</v>
      </c>
      <c r="F69" s="171" t="s">
        <v>413</v>
      </c>
      <c r="G69" s="171" t="s">
        <v>112</v>
      </c>
      <c r="H69" s="176">
        <v>1</v>
      </c>
      <c r="I69" s="177">
        <v>1408</v>
      </c>
      <c r="J69" s="175">
        <v>46087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6</v>
      </c>
    </row>
    <row r="70" spans="1:16" ht="19.5" hidden="1" customHeight="1">
      <c r="A70" s="171" t="s">
        <v>2496</v>
      </c>
      <c r="B70" s="175">
        <v>46090</v>
      </c>
      <c r="C70" s="171" t="s">
        <v>127</v>
      </c>
      <c r="D70" s="171" t="s">
        <v>130</v>
      </c>
      <c r="E70" s="171" t="s">
        <v>50</v>
      </c>
      <c r="F70" s="171" t="s">
        <v>413</v>
      </c>
      <c r="G70" s="171" t="s">
        <v>112</v>
      </c>
      <c r="H70" s="176">
        <v>1</v>
      </c>
      <c r="I70" s="177">
        <v>1408</v>
      </c>
      <c r="J70" s="175">
        <v>46087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801.62</v>
      </c>
    </row>
    <row r="71" spans="1:16" ht="19.5" hidden="1" customHeight="1">
      <c r="A71" s="171" t="s">
        <v>2496</v>
      </c>
      <c r="B71" s="175">
        <v>46090</v>
      </c>
      <c r="C71" s="171" t="s">
        <v>131</v>
      </c>
      <c r="D71" s="171" t="s">
        <v>132</v>
      </c>
      <c r="E71" s="171" t="s">
        <v>50</v>
      </c>
      <c r="F71" s="171" t="s">
        <v>413</v>
      </c>
      <c r="G71" s="171" t="s">
        <v>112</v>
      </c>
      <c r="H71" s="176">
        <v>1</v>
      </c>
      <c r="I71" s="177">
        <v>1408</v>
      </c>
      <c r="J71" s="175">
        <v>46087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-605.44000000000005</v>
      </c>
    </row>
    <row r="72" spans="1:16" ht="19.5" hidden="1" customHeight="1">
      <c r="A72" s="171" t="s">
        <v>2496</v>
      </c>
      <c r="B72" s="175">
        <v>46090</v>
      </c>
      <c r="C72" s="171" t="s">
        <v>2119</v>
      </c>
      <c r="D72" s="171" t="s">
        <v>116</v>
      </c>
      <c r="E72" s="171" t="s">
        <v>50</v>
      </c>
      <c r="F72" s="171" t="s">
        <v>413</v>
      </c>
      <c r="G72" s="171" t="s">
        <v>112</v>
      </c>
      <c r="H72" s="176">
        <v>1</v>
      </c>
      <c r="I72" s="177">
        <v>1408</v>
      </c>
      <c r="J72" s="175">
        <v>46087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-6.23</v>
      </c>
    </row>
    <row r="73" spans="1:16" ht="19.5" hidden="1" customHeight="1">
      <c r="A73" s="171" t="s">
        <v>2497</v>
      </c>
      <c r="B73" s="175">
        <v>46090</v>
      </c>
      <c r="C73" s="171" t="s">
        <v>110</v>
      </c>
      <c r="D73" s="171" t="s">
        <v>24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46082</v>
      </c>
      <c r="K73" s="171" t="s">
        <v>113</v>
      </c>
      <c r="L73" s="171" t="s">
        <v>114</v>
      </c>
      <c r="M73" s="178">
        <v>0</v>
      </c>
      <c r="N73" s="176"/>
      <c r="O73" s="176">
        <v>42</v>
      </c>
      <c r="P73" s="179">
        <v>-56.94</v>
      </c>
    </row>
    <row r="74" spans="1:16" ht="19.5" customHeight="1">
      <c r="A74" s="171" t="s">
        <v>2497</v>
      </c>
      <c r="B74" s="175">
        <v>46090</v>
      </c>
      <c r="C74" s="171" t="s">
        <v>2119</v>
      </c>
      <c r="D74" s="171" t="s">
        <v>116</v>
      </c>
      <c r="E74" s="171" t="s">
        <v>61</v>
      </c>
      <c r="F74" s="171" t="s">
        <v>776</v>
      </c>
      <c r="G74" s="171" t="s">
        <v>177</v>
      </c>
      <c r="H74" s="176">
        <v>1</v>
      </c>
      <c r="I74" s="177">
        <v>0</v>
      </c>
      <c r="J74" s="175">
        <v>46082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-13.44</v>
      </c>
    </row>
    <row r="75" spans="1:16" ht="19.5" hidden="1" customHeight="1">
      <c r="A75" s="171" t="s">
        <v>2497</v>
      </c>
      <c r="B75" s="175">
        <v>46090</v>
      </c>
      <c r="C75" s="171" t="s">
        <v>110</v>
      </c>
      <c r="D75" s="171" t="s">
        <v>117</v>
      </c>
      <c r="E75" s="171" t="s">
        <v>61</v>
      </c>
      <c r="F75" s="171" t="s">
        <v>776</v>
      </c>
      <c r="G75" s="171" t="s">
        <v>177</v>
      </c>
      <c r="H75" s="176">
        <v>1</v>
      </c>
      <c r="I75" s="177">
        <v>0</v>
      </c>
      <c r="J75" s="175">
        <v>46082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0</v>
      </c>
    </row>
    <row r="76" spans="1:16" ht="19.5" hidden="1" customHeight="1">
      <c r="A76" s="171" t="s">
        <v>2497</v>
      </c>
      <c r="B76" s="175">
        <v>46090</v>
      </c>
      <c r="C76" s="171" t="s">
        <v>110</v>
      </c>
      <c r="D76" s="171" t="s">
        <v>118</v>
      </c>
      <c r="E76" s="171" t="s">
        <v>61</v>
      </c>
      <c r="F76" s="171" t="s">
        <v>776</v>
      </c>
      <c r="G76" s="171" t="s">
        <v>177</v>
      </c>
      <c r="H76" s="176">
        <v>1</v>
      </c>
      <c r="I76" s="177">
        <v>0</v>
      </c>
      <c r="J76" s="175">
        <v>46082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-56.94</v>
      </c>
    </row>
    <row r="77" spans="1:16" ht="19.5" customHeight="1">
      <c r="A77" s="171" t="s">
        <v>2497</v>
      </c>
      <c r="B77" s="175">
        <v>46090</v>
      </c>
      <c r="C77" s="171" t="s">
        <v>2119</v>
      </c>
      <c r="D77" s="171" t="s">
        <v>119</v>
      </c>
      <c r="E77" s="171" t="s">
        <v>61</v>
      </c>
      <c r="F77" s="171" t="s">
        <v>776</v>
      </c>
      <c r="G77" s="171" t="s">
        <v>177</v>
      </c>
      <c r="H77" s="176">
        <v>1</v>
      </c>
      <c r="I77" s="177">
        <v>0</v>
      </c>
      <c r="J77" s="175">
        <v>46082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-15</v>
      </c>
    </row>
    <row r="78" spans="1:16" ht="19.5" hidden="1" customHeight="1">
      <c r="A78" s="171" t="s">
        <v>2498</v>
      </c>
      <c r="B78" s="175">
        <v>46090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2650</v>
      </c>
      <c r="J78" s="175">
        <v>46084</v>
      </c>
      <c r="K78" s="171" t="s">
        <v>113</v>
      </c>
      <c r="L78" s="171" t="s">
        <v>114</v>
      </c>
      <c r="M78" s="178">
        <v>0.43</v>
      </c>
      <c r="N78" s="176"/>
      <c r="O78" s="176">
        <v>43</v>
      </c>
      <c r="P78" s="179">
        <v>-154.33000000000001</v>
      </c>
    </row>
    <row r="79" spans="1:16" ht="19.5" hidden="1" customHeight="1">
      <c r="A79" s="171" t="s">
        <v>2498</v>
      </c>
      <c r="B79" s="175">
        <v>46090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2650</v>
      </c>
      <c r="J79" s="175">
        <v>46084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514.25</v>
      </c>
    </row>
    <row r="80" spans="1:16" ht="19.5" hidden="1" customHeight="1">
      <c r="A80" s="171" t="s">
        <v>2498</v>
      </c>
      <c r="B80" s="175">
        <v>46090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2650</v>
      </c>
      <c r="J80" s="175">
        <v>46084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0</v>
      </c>
    </row>
    <row r="81" spans="1:16" ht="19.5" hidden="1" customHeight="1">
      <c r="A81" s="171" t="s">
        <v>2498</v>
      </c>
      <c r="B81" s="175">
        <v>46090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2650</v>
      </c>
      <c r="J81" s="175">
        <v>46084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2135.75</v>
      </c>
    </row>
    <row r="82" spans="1:16" ht="19.5" hidden="1" customHeight="1">
      <c r="A82" s="171" t="s">
        <v>2498</v>
      </c>
      <c r="B82" s="175">
        <v>46090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2650</v>
      </c>
      <c r="J82" s="175">
        <v>46084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-1139.5</v>
      </c>
    </row>
    <row r="83" spans="1:16" ht="19.5" hidden="1" customHeight="1">
      <c r="A83" s="171" t="s">
        <v>2498</v>
      </c>
      <c r="B83" s="175">
        <v>46090</v>
      </c>
      <c r="C83" s="171" t="s">
        <v>2119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2650</v>
      </c>
      <c r="J83" s="175">
        <v>46084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-9.16</v>
      </c>
    </row>
    <row r="84" spans="1:16" ht="19.5" hidden="1" customHeight="1">
      <c r="A84" s="171" t="s">
        <v>2499</v>
      </c>
      <c r="B84" s="175">
        <v>46090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2650</v>
      </c>
      <c r="J84" s="175">
        <v>46086</v>
      </c>
      <c r="K84" s="171" t="s">
        <v>113</v>
      </c>
      <c r="L84" s="171" t="s">
        <v>114</v>
      </c>
      <c r="M84" s="178">
        <v>0.43</v>
      </c>
      <c r="N84" s="176"/>
      <c r="O84" s="176">
        <v>43</v>
      </c>
      <c r="P84" s="179">
        <v>-154.33000000000001</v>
      </c>
    </row>
    <row r="85" spans="1:16" ht="19.5" hidden="1" customHeight="1">
      <c r="A85" s="171" t="s">
        <v>2499</v>
      </c>
      <c r="B85" s="175">
        <v>46090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2650</v>
      </c>
      <c r="J85" s="175">
        <v>46086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598.5</v>
      </c>
    </row>
    <row r="86" spans="1:16" ht="19.5" hidden="1" customHeight="1">
      <c r="A86" s="171" t="s">
        <v>2499</v>
      </c>
      <c r="B86" s="175">
        <v>46090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2650</v>
      </c>
      <c r="J86" s="175">
        <v>46086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5.99</v>
      </c>
    </row>
    <row r="87" spans="1:16" ht="19.5" hidden="1" customHeight="1">
      <c r="A87" s="171" t="s">
        <v>2499</v>
      </c>
      <c r="B87" s="175">
        <v>46090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2650</v>
      </c>
      <c r="J87" s="175">
        <v>46086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2045.51</v>
      </c>
    </row>
    <row r="88" spans="1:16" ht="19.5" hidden="1" customHeight="1">
      <c r="A88" s="171" t="s">
        <v>2499</v>
      </c>
      <c r="B88" s="175">
        <v>46090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2650</v>
      </c>
      <c r="J88" s="175">
        <v>46086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-1139.5</v>
      </c>
    </row>
    <row r="89" spans="1:16" ht="19.5" hidden="1" customHeight="1">
      <c r="A89" s="171" t="s">
        <v>2499</v>
      </c>
      <c r="B89" s="175">
        <v>46090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2650</v>
      </c>
      <c r="J89" s="175">
        <v>46086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-24.53</v>
      </c>
    </row>
    <row r="90" spans="1:16" ht="19.5" hidden="1" customHeight="1">
      <c r="A90" s="171" t="s">
        <v>2500</v>
      </c>
      <c r="B90" s="175">
        <v>46090</v>
      </c>
      <c r="C90" s="171" t="s">
        <v>123</v>
      </c>
      <c r="D90" s="171" t="s">
        <v>376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46010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-748.8</v>
      </c>
    </row>
    <row r="91" spans="1:16" ht="19.5" hidden="1" customHeight="1">
      <c r="A91" s="171" t="s">
        <v>2500</v>
      </c>
      <c r="B91" s="175">
        <v>46090</v>
      </c>
      <c r="C91" s="171" t="s">
        <v>123</v>
      </c>
      <c r="D91" s="171" t="s">
        <v>376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46010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-460.8</v>
      </c>
    </row>
    <row r="92" spans="1:16" ht="19.5" hidden="1" customHeight="1">
      <c r="A92" s="171" t="s">
        <v>2500</v>
      </c>
      <c r="B92" s="175">
        <v>46090</v>
      </c>
      <c r="C92" s="171" t="s">
        <v>123</v>
      </c>
      <c r="D92" s="171" t="s">
        <v>376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46010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-748.8</v>
      </c>
    </row>
    <row r="93" spans="1:16" ht="19.5" hidden="1" customHeight="1">
      <c r="A93" s="171" t="s">
        <v>2501</v>
      </c>
      <c r="B93" s="175">
        <v>46090</v>
      </c>
      <c r="C93" s="171" t="s">
        <v>110</v>
      </c>
      <c r="D93" s="171" t="s">
        <v>24</v>
      </c>
      <c r="E93" s="171" t="s">
        <v>69</v>
      </c>
      <c r="F93" s="171" t="s">
        <v>674</v>
      </c>
      <c r="G93" s="171" t="s">
        <v>177</v>
      </c>
      <c r="H93" s="176">
        <v>1</v>
      </c>
      <c r="I93" s="177">
        <v>3855</v>
      </c>
      <c r="J93" s="175">
        <v>46084</v>
      </c>
      <c r="K93" s="171" t="s">
        <v>113</v>
      </c>
      <c r="L93" s="171" t="s">
        <v>114</v>
      </c>
      <c r="M93" s="178">
        <v>0.43</v>
      </c>
      <c r="N93" s="176"/>
      <c r="O93" s="176">
        <v>43</v>
      </c>
      <c r="P93" s="179">
        <v>-206.75</v>
      </c>
    </row>
    <row r="94" spans="1:16" ht="19.5" hidden="1" customHeight="1">
      <c r="A94" s="171" t="s">
        <v>2501</v>
      </c>
      <c r="B94" s="175">
        <v>46090</v>
      </c>
      <c r="C94" s="171" t="s">
        <v>127</v>
      </c>
      <c r="D94" s="171" t="s">
        <v>128</v>
      </c>
      <c r="E94" s="171" t="s">
        <v>69</v>
      </c>
      <c r="F94" s="171" t="s">
        <v>674</v>
      </c>
      <c r="G94" s="171" t="s">
        <v>177</v>
      </c>
      <c r="H94" s="176">
        <v>1</v>
      </c>
      <c r="I94" s="177">
        <v>3855</v>
      </c>
      <c r="J94" s="175">
        <v>46084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1350.48</v>
      </c>
    </row>
    <row r="95" spans="1:16" ht="19.5" hidden="1" customHeight="1">
      <c r="A95" s="171" t="s">
        <v>2501</v>
      </c>
      <c r="B95" s="175">
        <v>46090</v>
      </c>
      <c r="C95" s="171" t="s">
        <v>127</v>
      </c>
      <c r="D95" s="171" t="s">
        <v>129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3855</v>
      </c>
      <c r="J95" s="175">
        <v>46084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13.5</v>
      </c>
    </row>
    <row r="96" spans="1:16" ht="19.5" hidden="1" customHeight="1">
      <c r="A96" s="171" t="s">
        <v>2501</v>
      </c>
      <c r="B96" s="175">
        <v>46090</v>
      </c>
      <c r="C96" s="171" t="s">
        <v>127</v>
      </c>
      <c r="D96" s="171" t="s">
        <v>130</v>
      </c>
      <c r="E96" s="171" t="s">
        <v>69</v>
      </c>
      <c r="F96" s="171" t="s">
        <v>674</v>
      </c>
      <c r="G96" s="171" t="s">
        <v>177</v>
      </c>
      <c r="H96" s="176">
        <v>1</v>
      </c>
      <c r="I96" s="177">
        <v>3855</v>
      </c>
      <c r="J96" s="175">
        <v>46084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2491.02</v>
      </c>
    </row>
    <row r="97" spans="1:16" ht="19.5" hidden="1" customHeight="1">
      <c r="A97" s="171" t="s">
        <v>2501</v>
      </c>
      <c r="B97" s="175">
        <v>46090</v>
      </c>
      <c r="C97" s="171" t="s">
        <v>131</v>
      </c>
      <c r="D97" s="171" t="s">
        <v>132</v>
      </c>
      <c r="E97" s="171" t="s">
        <v>69</v>
      </c>
      <c r="F97" s="171" t="s">
        <v>674</v>
      </c>
      <c r="G97" s="171" t="s">
        <v>177</v>
      </c>
      <c r="H97" s="176">
        <v>1</v>
      </c>
      <c r="I97" s="177">
        <v>3855</v>
      </c>
      <c r="J97" s="175">
        <v>46084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-1657.65</v>
      </c>
    </row>
    <row r="98" spans="1:16" ht="19.5" customHeight="1">
      <c r="A98" s="171" t="s">
        <v>2501</v>
      </c>
      <c r="B98" s="175">
        <v>46090</v>
      </c>
      <c r="C98" s="171" t="s">
        <v>2119</v>
      </c>
      <c r="D98" s="171" t="s">
        <v>116</v>
      </c>
      <c r="E98" s="171" t="s">
        <v>69</v>
      </c>
      <c r="F98" s="171" t="s">
        <v>674</v>
      </c>
      <c r="G98" s="171" t="s">
        <v>177</v>
      </c>
      <c r="H98" s="176">
        <v>1</v>
      </c>
      <c r="I98" s="177">
        <v>3855</v>
      </c>
      <c r="J98" s="175">
        <v>46084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-16.16</v>
      </c>
    </row>
    <row r="99" spans="1:16" ht="19.5" hidden="1" customHeight="1">
      <c r="A99" s="171" t="s">
        <v>2502</v>
      </c>
      <c r="B99" s="175">
        <v>46090</v>
      </c>
      <c r="C99" s="171" t="s">
        <v>110</v>
      </c>
      <c r="D99" s="171" t="s">
        <v>24</v>
      </c>
      <c r="E99" s="171" t="s">
        <v>63</v>
      </c>
      <c r="F99" s="171" t="s">
        <v>897</v>
      </c>
      <c r="G99" s="171" t="s">
        <v>177</v>
      </c>
      <c r="H99" s="176">
        <v>1</v>
      </c>
      <c r="I99" s="177">
        <v>4000</v>
      </c>
      <c r="J99" s="175">
        <v>46086</v>
      </c>
      <c r="K99" s="171" t="s">
        <v>113</v>
      </c>
      <c r="L99" s="171" t="s">
        <v>114</v>
      </c>
      <c r="M99" s="178">
        <v>0.43</v>
      </c>
      <c r="N99" s="176"/>
      <c r="O99" s="176">
        <v>43</v>
      </c>
      <c r="P99" s="179">
        <v>-211.1</v>
      </c>
    </row>
    <row r="100" spans="1:16" ht="19.5" hidden="1" customHeight="1">
      <c r="A100" s="171" t="s">
        <v>2502</v>
      </c>
      <c r="B100" s="175">
        <v>46090</v>
      </c>
      <c r="C100" s="171" t="s">
        <v>127</v>
      </c>
      <c r="D100" s="171" t="s">
        <v>128</v>
      </c>
      <c r="E100" s="171" t="s">
        <v>63</v>
      </c>
      <c r="F100" s="171" t="s">
        <v>897</v>
      </c>
      <c r="G100" s="171" t="s">
        <v>177</v>
      </c>
      <c r="H100" s="176">
        <v>1</v>
      </c>
      <c r="I100" s="177">
        <v>4000</v>
      </c>
      <c r="J100" s="175">
        <v>46086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1394.29</v>
      </c>
    </row>
    <row r="101" spans="1:16" ht="19.5" hidden="1" customHeight="1">
      <c r="A101" s="171" t="s">
        <v>2502</v>
      </c>
      <c r="B101" s="175">
        <v>46090</v>
      </c>
      <c r="C101" s="171" t="s">
        <v>127</v>
      </c>
      <c r="D101" s="171" t="s">
        <v>129</v>
      </c>
      <c r="E101" s="171" t="s">
        <v>63</v>
      </c>
      <c r="F101" s="171" t="s">
        <v>897</v>
      </c>
      <c r="G101" s="171" t="s">
        <v>177</v>
      </c>
      <c r="H101" s="176">
        <v>1</v>
      </c>
      <c r="I101" s="177">
        <v>4000</v>
      </c>
      <c r="J101" s="175">
        <v>46086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13.94</v>
      </c>
    </row>
    <row r="102" spans="1:16" ht="19.5" hidden="1" customHeight="1">
      <c r="A102" s="171" t="s">
        <v>2502</v>
      </c>
      <c r="B102" s="175">
        <v>46090</v>
      </c>
      <c r="C102" s="171" t="s">
        <v>127</v>
      </c>
      <c r="D102" s="171" t="s">
        <v>130</v>
      </c>
      <c r="E102" s="171" t="s">
        <v>63</v>
      </c>
      <c r="F102" s="171" t="s">
        <v>897</v>
      </c>
      <c r="G102" s="171" t="s">
        <v>177</v>
      </c>
      <c r="H102" s="176">
        <v>1</v>
      </c>
      <c r="I102" s="177">
        <v>4000</v>
      </c>
      <c r="J102" s="175">
        <v>46086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2591.77</v>
      </c>
    </row>
    <row r="103" spans="1:16" ht="19.5" hidden="1" customHeight="1">
      <c r="A103" s="171" t="s">
        <v>2502</v>
      </c>
      <c r="B103" s="175">
        <v>46090</v>
      </c>
      <c r="C103" s="171" t="s">
        <v>131</v>
      </c>
      <c r="D103" s="171" t="s">
        <v>132</v>
      </c>
      <c r="E103" s="171" t="s">
        <v>63</v>
      </c>
      <c r="F103" s="171" t="s">
        <v>897</v>
      </c>
      <c r="G103" s="171" t="s">
        <v>177</v>
      </c>
      <c r="H103" s="176">
        <v>1</v>
      </c>
      <c r="I103" s="177">
        <v>4000</v>
      </c>
      <c r="J103" s="175">
        <v>46086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-1720</v>
      </c>
    </row>
    <row r="104" spans="1:16" ht="19.5" customHeight="1">
      <c r="A104" s="171" t="s">
        <v>2502</v>
      </c>
      <c r="B104" s="175">
        <v>46090</v>
      </c>
      <c r="C104" s="171" t="s">
        <v>2119</v>
      </c>
      <c r="D104" s="171" t="s">
        <v>116</v>
      </c>
      <c r="E104" s="171" t="s">
        <v>63</v>
      </c>
      <c r="F104" s="171" t="s">
        <v>897</v>
      </c>
      <c r="G104" s="171" t="s">
        <v>177</v>
      </c>
      <c r="H104" s="176">
        <v>1</v>
      </c>
      <c r="I104" s="177">
        <v>4000</v>
      </c>
      <c r="J104" s="175">
        <v>46086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-11.72</v>
      </c>
    </row>
    <row r="105" spans="1:16" ht="19.5" hidden="1" customHeight="1">
      <c r="A105" s="171" t="s">
        <v>2503</v>
      </c>
      <c r="B105" s="175">
        <v>46090</v>
      </c>
      <c r="C105" s="171" t="s">
        <v>110</v>
      </c>
      <c r="D105" s="171" t="s">
        <v>24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5000</v>
      </c>
      <c r="J105" s="175">
        <v>46085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-231.9</v>
      </c>
    </row>
    <row r="106" spans="1:16" ht="19.5" hidden="1" customHeight="1">
      <c r="A106" s="171" t="s">
        <v>2503</v>
      </c>
      <c r="B106" s="175">
        <v>46090</v>
      </c>
      <c r="C106" s="171" t="s">
        <v>127</v>
      </c>
      <c r="D106" s="171" t="s">
        <v>128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5000</v>
      </c>
      <c r="J106" s="175">
        <v>46085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1748.1</v>
      </c>
    </row>
    <row r="107" spans="1:16" ht="19.5" hidden="1" customHeight="1">
      <c r="A107" s="171" t="s">
        <v>2503</v>
      </c>
      <c r="B107" s="175">
        <v>46090</v>
      </c>
      <c r="C107" s="171" t="s">
        <v>127</v>
      </c>
      <c r="D107" s="171" t="s">
        <v>129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5000</v>
      </c>
      <c r="J107" s="175">
        <v>46085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17.48</v>
      </c>
    </row>
    <row r="108" spans="1:16" ht="19.5" hidden="1" customHeight="1">
      <c r="A108" s="171" t="s">
        <v>2503</v>
      </c>
      <c r="B108" s="175">
        <v>46090</v>
      </c>
      <c r="C108" s="171" t="s">
        <v>127</v>
      </c>
      <c r="D108" s="171" t="s">
        <v>130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5000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3234.42</v>
      </c>
    </row>
    <row r="109" spans="1:16" ht="19.5" hidden="1" customHeight="1">
      <c r="A109" s="171" t="s">
        <v>2503</v>
      </c>
      <c r="B109" s="175">
        <v>46090</v>
      </c>
      <c r="C109" s="171" t="s">
        <v>131</v>
      </c>
      <c r="D109" s="171" t="s">
        <v>132</v>
      </c>
      <c r="E109" s="171" t="s">
        <v>79</v>
      </c>
      <c r="F109" s="171" t="s">
        <v>441</v>
      </c>
      <c r="G109" s="171" t="s">
        <v>177</v>
      </c>
      <c r="H109" s="176">
        <v>1</v>
      </c>
      <c r="I109" s="177">
        <v>5000</v>
      </c>
      <c r="J109" s="175">
        <v>46085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-2150</v>
      </c>
    </row>
    <row r="110" spans="1:16" ht="19.5" customHeight="1">
      <c r="A110" s="171" t="s">
        <v>2503</v>
      </c>
      <c r="B110" s="175">
        <v>46090</v>
      </c>
      <c r="C110" s="171" t="s">
        <v>2119</v>
      </c>
      <c r="D110" s="171" t="s">
        <v>116</v>
      </c>
      <c r="E110" s="171" t="s">
        <v>79</v>
      </c>
      <c r="F110" s="171" t="s">
        <v>441</v>
      </c>
      <c r="G110" s="171" t="s">
        <v>177</v>
      </c>
      <c r="H110" s="176">
        <v>1</v>
      </c>
      <c r="I110" s="177">
        <v>5000</v>
      </c>
      <c r="J110" s="175">
        <v>46085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-11.41</v>
      </c>
    </row>
    <row r="111" spans="1:16" ht="19.5" hidden="1" customHeight="1">
      <c r="A111" s="171" t="s">
        <v>2504</v>
      </c>
      <c r="B111" s="175">
        <v>46090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2700</v>
      </c>
      <c r="J111" s="175">
        <v>46088</v>
      </c>
      <c r="K111" s="171" t="s">
        <v>113</v>
      </c>
      <c r="L111" s="171" t="s">
        <v>114</v>
      </c>
      <c r="M111" s="178">
        <v>0.43</v>
      </c>
      <c r="N111" s="176"/>
      <c r="O111" s="176">
        <v>43</v>
      </c>
      <c r="P111" s="179">
        <v>-155.83000000000001</v>
      </c>
    </row>
    <row r="112" spans="1:16" ht="19.5" hidden="1" customHeight="1">
      <c r="A112" s="171" t="s">
        <v>2504</v>
      </c>
      <c r="B112" s="175">
        <v>46090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2700</v>
      </c>
      <c r="J112" s="175">
        <v>46088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940.95</v>
      </c>
    </row>
    <row r="113" spans="1:16" ht="19.5" hidden="1" customHeight="1">
      <c r="A113" s="171" t="s">
        <v>2504</v>
      </c>
      <c r="B113" s="175">
        <v>46090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2700</v>
      </c>
      <c r="J113" s="175">
        <v>46088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9.41</v>
      </c>
    </row>
    <row r="114" spans="1:16" ht="19.5" hidden="1" customHeight="1">
      <c r="A114" s="171" t="s">
        <v>2504</v>
      </c>
      <c r="B114" s="175">
        <v>46090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2700</v>
      </c>
      <c r="J114" s="175">
        <v>46088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1749.64</v>
      </c>
    </row>
    <row r="115" spans="1:16" ht="19.5" hidden="1" customHeight="1">
      <c r="A115" s="171" t="s">
        <v>2504</v>
      </c>
      <c r="B115" s="175">
        <v>46090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2700</v>
      </c>
      <c r="J115" s="175">
        <v>46088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-1161</v>
      </c>
    </row>
    <row r="116" spans="1:16" ht="19.5" hidden="1" customHeight="1">
      <c r="A116" s="171" t="s">
        <v>2504</v>
      </c>
      <c r="B116" s="175">
        <v>46090</v>
      </c>
      <c r="C116" s="171" t="s">
        <v>2119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2700</v>
      </c>
      <c r="J116" s="175">
        <v>46088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-10.039999999999999</v>
      </c>
    </row>
    <row r="117" spans="1:16" ht="19.5" hidden="1" customHeight="1">
      <c r="A117" s="171" t="s">
        <v>2505</v>
      </c>
      <c r="B117" s="175">
        <v>46090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2700</v>
      </c>
      <c r="J117" s="175">
        <v>46087</v>
      </c>
      <c r="K117" s="171" t="s">
        <v>113</v>
      </c>
      <c r="L117" s="171" t="s">
        <v>114</v>
      </c>
      <c r="M117" s="178">
        <v>0.43</v>
      </c>
      <c r="N117" s="176"/>
      <c r="O117" s="176">
        <v>44</v>
      </c>
      <c r="P117" s="179">
        <v>-161.29</v>
      </c>
    </row>
    <row r="118" spans="1:16" ht="19.5" hidden="1" customHeight="1">
      <c r="A118" s="171" t="s">
        <v>2505</v>
      </c>
      <c r="B118" s="175">
        <v>46090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2700</v>
      </c>
      <c r="J118" s="175">
        <v>46087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1080.95</v>
      </c>
    </row>
    <row r="119" spans="1:16" ht="19.5" hidden="1" customHeight="1">
      <c r="A119" s="171" t="s">
        <v>2505</v>
      </c>
      <c r="B119" s="175">
        <v>46090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2700</v>
      </c>
      <c r="J119" s="175">
        <v>46087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10.81</v>
      </c>
    </row>
    <row r="120" spans="1:16" ht="19.5" hidden="1" customHeight="1">
      <c r="A120" s="171" t="s">
        <v>2505</v>
      </c>
      <c r="B120" s="175">
        <v>46090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2700</v>
      </c>
      <c r="J120" s="175">
        <v>46087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1608.24</v>
      </c>
    </row>
    <row r="121" spans="1:16" ht="19.5" hidden="1" customHeight="1">
      <c r="A121" s="171" t="s">
        <v>2505</v>
      </c>
      <c r="B121" s="175">
        <v>46090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2700</v>
      </c>
      <c r="J121" s="175">
        <v>46087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-1161</v>
      </c>
    </row>
    <row r="122" spans="1:16" ht="19.5" hidden="1" customHeight="1">
      <c r="A122" s="171" t="s">
        <v>2505</v>
      </c>
      <c r="B122" s="175">
        <v>46090</v>
      </c>
      <c r="C122" s="171" t="s">
        <v>2119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2700</v>
      </c>
      <c r="J122" s="175">
        <v>46087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-11.32</v>
      </c>
    </row>
    <row r="123" spans="1:16" ht="19.5" customHeight="1">
      <c r="A123" s="171" t="s">
        <v>2502</v>
      </c>
      <c r="B123" s="175">
        <v>46090</v>
      </c>
      <c r="C123" s="171" t="s">
        <v>2119</v>
      </c>
      <c r="D123" s="171" t="s">
        <v>135</v>
      </c>
      <c r="E123" s="171" t="s">
        <v>63</v>
      </c>
      <c r="F123" s="171" t="s">
        <v>897</v>
      </c>
      <c r="G123" s="171" t="s">
        <v>177</v>
      </c>
      <c r="H123" s="176">
        <v>1</v>
      </c>
      <c r="I123" s="177">
        <v>0</v>
      </c>
      <c r="J123" s="175">
        <v>46086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-26.49</v>
      </c>
    </row>
    <row r="124" spans="1:16" ht="19.5" hidden="1" customHeight="1">
      <c r="A124" s="171" t="s">
        <v>2506</v>
      </c>
      <c r="B124" s="175">
        <v>46090</v>
      </c>
      <c r="C124" s="171" t="s">
        <v>110</v>
      </c>
      <c r="D124" s="171" t="s">
        <v>24</v>
      </c>
      <c r="E124" s="171" t="s">
        <v>43</v>
      </c>
      <c r="F124" s="171" t="s">
        <v>481</v>
      </c>
      <c r="G124" s="171" t="s">
        <v>214</v>
      </c>
      <c r="H124" s="176">
        <v>1</v>
      </c>
      <c r="I124" s="177">
        <v>2650</v>
      </c>
      <c r="J124" s="175">
        <v>46087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-159.72</v>
      </c>
    </row>
    <row r="125" spans="1:16" ht="19.5" hidden="1" customHeight="1">
      <c r="A125" s="171" t="s">
        <v>2506</v>
      </c>
      <c r="B125" s="175">
        <v>46090</v>
      </c>
      <c r="C125" s="171" t="s">
        <v>127</v>
      </c>
      <c r="D125" s="171" t="s">
        <v>128</v>
      </c>
      <c r="E125" s="171" t="s">
        <v>43</v>
      </c>
      <c r="F125" s="171" t="s">
        <v>481</v>
      </c>
      <c r="G125" s="171" t="s">
        <v>214</v>
      </c>
      <c r="H125" s="176">
        <v>1</v>
      </c>
      <c r="I125" s="177">
        <v>2650</v>
      </c>
      <c r="J125" s="175">
        <v>46087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1000.95</v>
      </c>
    </row>
    <row r="126" spans="1:16" ht="19.5" hidden="1" customHeight="1">
      <c r="A126" s="171" t="s">
        <v>2506</v>
      </c>
      <c r="B126" s="175">
        <v>46090</v>
      </c>
      <c r="C126" s="171" t="s">
        <v>127</v>
      </c>
      <c r="D126" s="171" t="s">
        <v>129</v>
      </c>
      <c r="E126" s="171" t="s">
        <v>43</v>
      </c>
      <c r="F126" s="171" t="s">
        <v>481</v>
      </c>
      <c r="G126" s="171" t="s">
        <v>214</v>
      </c>
      <c r="H126" s="176">
        <v>1</v>
      </c>
      <c r="I126" s="177">
        <v>2650</v>
      </c>
      <c r="J126" s="175">
        <v>46087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10.01</v>
      </c>
    </row>
    <row r="127" spans="1:16" ht="19.5" hidden="1" customHeight="1">
      <c r="A127" s="171" t="s">
        <v>2506</v>
      </c>
      <c r="B127" s="175">
        <v>46090</v>
      </c>
      <c r="C127" s="171" t="s">
        <v>127</v>
      </c>
      <c r="D127" s="171" t="s">
        <v>130</v>
      </c>
      <c r="E127" s="171" t="s">
        <v>43</v>
      </c>
      <c r="F127" s="171" t="s">
        <v>481</v>
      </c>
      <c r="G127" s="171" t="s">
        <v>214</v>
      </c>
      <c r="H127" s="176">
        <v>1</v>
      </c>
      <c r="I127" s="177">
        <v>2650</v>
      </c>
      <c r="J127" s="175">
        <v>46087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1639.04</v>
      </c>
    </row>
    <row r="128" spans="1:16" ht="19.5" hidden="1" customHeight="1">
      <c r="A128" s="171" t="s">
        <v>2506</v>
      </c>
      <c r="B128" s="175">
        <v>46090</v>
      </c>
      <c r="C128" s="171" t="s">
        <v>131</v>
      </c>
      <c r="D128" s="171" t="s">
        <v>132</v>
      </c>
      <c r="E128" s="171" t="s">
        <v>43</v>
      </c>
      <c r="F128" s="171" t="s">
        <v>481</v>
      </c>
      <c r="G128" s="171" t="s">
        <v>214</v>
      </c>
      <c r="H128" s="176">
        <v>1</v>
      </c>
      <c r="I128" s="177">
        <v>2650</v>
      </c>
      <c r="J128" s="175">
        <v>46087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-1139.5</v>
      </c>
    </row>
    <row r="129" spans="1:16" ht="19.5" hidden="1" customHeight="1">
      <c r="A129" s="171" t="s">
        <v>2506</v>
      </c>
      <c r="B129" s="175">
        <v>46090</v>
      </c>
      <c r="C129" s="171" t="s">
        <v>2119</v>
      </c>
      <c r="D129" s="171" t="s">
        <v>116</v>
      </c>
      <c r="E129" s="171" t="s">
        <v>43</v>
      </c>
      <c r="F129" s="171" t="s">
        <v>481</v>
      </c>
      <c r="G129" s="171" t="s">
        <v>214</v>
      </c>
      <c r="H129" s="176">
        <v>1</v>
      </c>
      <c r="I129" s="177">
        <v>2650</v>
      </c>
      <c r="J129" s="175">
        <v>46087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-14.47</v>
      </c>
    </row>
    <row r="130" spans="1:16" ht="19.5" hidden="1" customHeight="1">
      <c r="A130" s="171" t="s">
        <v>2507</v>
      </c>
      <c r="B130" s="175">
        <v>46090</v>
      </c>
      <c r="C130" s="171" t="s">
        <v>1315</v>
      </c>
      <c r="D130" s="171" t="s">
        <v>508</v>
      </c>
      <c r="E130" s="171" t="s">
        <v>61</v>
      </c>
      <c r="F130" s="171" t="s">
        <v>776</v>
      </c>
      <c r="G130" s="171" t="s">
        <v>177</v>
      </c>
      <c r="H130" s="176">
        <v>1</v>
      </c>
      <c r="I130" s="177">
        <v>0</v>
      </c>
      <c r="J130" s="175">
        <v>46084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</v>
      </c>
    </row>
    <row r="131" spans="1:16" ht="19.5" customHeight="1">
      <c r="A131" s="171" t="s">
        <v>2507</v>
      </c>
      <c r="B131" s="175">
        <v>46090</v>
      </c>
      <c r="C131" s="171" t="s">
        <v>2119</v>
      </c>
      <c r="D131" s="171" t="s">
        <v>510</v>
      </c>
      <c r="E131" s="171" t="s">
        <v>61</v>
      </c>
      <c r="F131" s="171" t="s">
        <v>776</v>
      </c>
      <c r="G131" s="171" t="s">
        <v>177</v>
      </c>
      <c r="H131" s="176">
        <v>1</v>
      </c>
      <c r="I131" s="177">
        <v>0</v>
      </c>
      <c r="J131" s="175">
        <v>46084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</v>
      </c>
    </row>
    <row r="132" spans="1:16" ht="19.5" hidden="1" customHeight="1">
      <c r="A132" s="171" t="s">
        <v>2504</v>
      </c>
      <c r="B132" s="175">
        <v>46090</v>
      </c>
      <c r="C132" s="171" t="s">
        <v>2119</v>
      </c>
      <c r="D132" s="171" t="s">
        <v>135</v>
      </c>
      <c r="E132" s="171" t="s">
        <v>45</v>
      </c>
      <c r="F132" s="171" t="s">
        <v>162</v>
      </c>
      <c r="G132" s="171" t="s">
        <v>163</v>
      </c>
      <c r="H132" s="176">
        <v>1</v>
      </c>
      <c r="I132" s="177">
        <v>0</v>
      </c>
      <c r="J132" s="175">
        <v>46088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-17.88</v>
      </c>
    </row>
    <row r="133" spans="1:16" ht="19.5" hidden="1" customHeight="1">
      <c r="A133" s="171" t="s">
        <v>2508</v>
      </c>
      <c r="B133" s="175">
        <v>46090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46090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-24.32</v>
      </c>
    </row>
    <row r="134" spans="1:16" ht="19.5" hidden="1" customHeight="1">
      <c r="A134" s="171" t="s">
        <v>2505</v>
      </c>
      <c r="B134" s="175">
        <v>46090</v>
      </c>
      <c r="C134" s="171" t="s">
        <v>2119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46087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-20.54</v>
      </c>
    </row>
    <row r="135" spans="1:16" ht="19.5" hidden="1" customHeight="1">
      <c r="A135" s="171" t="s">
        <v>2509</v>
      </c>
      <c r="B135" s="175">
        <v>46090</v>
      </c>
      <c r="C135" s="171" t="s">
        <v>2119</v>
      </c>
      <c r="D135" s="171" t="s">
        <v>135</v>
      </c>
      <c r="E135" s="171" t="s">
        <v>41</v>
      </c>
      <c r="F135" s="171" t="s">
        <v>138</v>
      </c>
      <c r="G135" s="171" t="s">
        <v>112</v>
      </c>
      <c r="H135" s="176">
        <v>1</v>
      </c>
      <c r="I135" s="177">
        <v>0</v>
      </c>
      <c r="J135" s="175">
        <v>46090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-25.26</v>
      </c>
    </row>
    <row r="136" spans="1:16" ht="19.5" hidden="1" customHeight="1">
      <c r="A136" s="171" t="s">
        <v>2510</v>
      </c>
      <c r="B136" s="175">
        <v>46090</v>
      </c>
      <c r="C136" s="171" t="s">
        <v>110</v>
      </c>
      <c r="D136" s="171" t="s">
        <v>24</v>
      </c>
      <c r="E136" s="171" t="s">
        <v>50</v>
      </c>
      <c r="F136" s="171" t="s">
        <v>413</v>
      </c>
      <c r="G136" s="171" t="s">
        <v>112</v>
      </c>
      <c r="H136" s="176">
        <v>1</v>
      </c>
      <c r="I136" s="177">
        <v>1408</v>
      </c>
      <c r="J136" s="175">
        <v>46083</v>
      </c>
      <c r="K136" s="171" t="s">
        <v>113</v>
      </c>
      <c r="L136" s="171" t="s">
        <v>114</v>
      </c>
      <c r="M136" s="178">
        <v>0.43</v>
      </c>
      <c r="N136" s="176"/>
      <c r="O136" s="176">
        <v>43</v>
      </c>
      <c r="P136" s="179">
        <v>-117.07</v>
      </c>
    </row>
    <row r="137" spans="1:16" ht="19.5" hidden="1" customHeight="1">
      <c r="A137" s="171" t="s">
        <v>2510</v>
      </c>
      <c r="B137" s="175">
        <v>46090</v>
      </c>
      <c r="C137" s="171" t="s">
        <v>127</v>
      </c>
      <c r="D137" s="171" t="s">
        <v>128</v>
      </c>
      <c r="E137" s="171" t="s">
        <v>50</v>
      </c>
      <c r="F137" s="171" t="s">
        <v>413</v>
      </c>
      <c r="G137" s="171" t="s">
        <v>112</v>
      </c>
      <c r="H137" s="176">
        <v>1</v>
      </c>
      <c r="I137" s="177">
        <v>1408</v>
      </c>
      <c r="J137" s="175">
        <v>46083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686.31</v>
      </c>
    </row>
    <row r="138" spans="1:16" ht="19.5" hidden="1" customHeight="1">
      <c r="A138" s="171" t="s">
        <v>2510</v>
      </c>
      <c r="B138" s="175">
        <v>46090</v>
      </c>
      <c r="C138" s="171" t="s">
        <v>127</v>
      </c>
      <c r="D138" s="171" t="s">
        <v>129</v>
      </c>
      <c r="E138" s="171" t="s">
        <v>50</v>
      </c>
      <c r="F138" s="171" t="s">
        <v>413</v>
      </c>
      <c r="G138" s="171" t="s">
        <v>112</v>
      </c>
      <c r="H138" s="176">
        <v>1</v>
      </c>
      <c r="I138" s="177">
        <v>1408</v>
      </c>
      <c r="J138" s="175">
        <v>46083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6.86</v>
      </c>
    </row>
    <row r="139" spans="1:16" ht="19.5" hidden="1" customHeight="1">
      <c r="A139" s="171" t="s">
        <v>2510</v>
      </c>
      <c r="B139" s="175">
        <v>46090</v>
      </c>
      <c r="C139" s="171" t="s">
        <v>127</v>
      </c>
      <c r="D139" s="171" t="s">
        <v>130</v>
      </c>
      <c r="E139" s="171" t="s">
        <v>50</v>
      </c>
      <c r="F139" s="171" t="s">
        <v>413</v>
      </c>
      <c r="G139" s="171" t="s">
        <v>112</v>
      </c>
      <c r="H139" s="176">
        <v>1</v>
      </c>
      <c r="I139" s="177">
        <v>1408</v>
      </c>
      <c r="J139" s="175">
        <v>46083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714.83</v>
      </c>
    </row>
    <row r="140" spans="1:16" ht="19.5" hidden="1" customHeight="1">
      <c r="A140" s="171" t="s">
        <v>2510</v>
      </c>
      <c r="B140" s="175">
        <v>46090</v>
      </c>
      <c r="C140" s="171" t="s">
        <v>131</v>
      </c>
      <c r="D140" s="171" t="s">
        <v>132</v>
      </c>
      <c r="E140" s="171" t="s">
        <v>50</v>
      </c>
      <c r="F140" s="171" t="s">
        <v>413</v>
      </c>
      <c r="G140" s="171" t="s">
        <v>112</v>
      </c>
      <c r="H140" s="176">
        <v>1</v>
      </c>
      <c r="I140" s="177">
        <v>1408</v>
      </c>
      <c r="J140" s="175">
        <v>46083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-605.44000000000005</v>
      </c>
    </row>
    <row r="141" spans="1:16" ht="19.5" hidden="1" customHeight="1">
      <c r="A141" s="171" t="s">
        <v>2510</v>
      </c>
      <c r="B141" s="175">
        <v>46090</v>
      </c>
      <c r="C141" s="171" t="s">
        <v>2119</v>
      </c>
      <c r="D141" s="171" t="s">
        <v>116</v>
      </c>
      <c r="E141" s="171" t="s">
        <v>50</v>
      </c>
      <c r="F141" s="171" t="s">
        <v>413</v>
      </c>
      <c r="G141" s="171" t="s">
        <v>112</v>
      </c>
      <c r="H141" s="176">
        <v>1</v>
      </c>
      <c r="I141" s="177">
        <v>1408</v>
      </c>
      <c r="J141" s="175">
        <v>46083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</v>
      </c>
    </row>
    <row r="142" spans="1:16" ht="19.5" customHeight="1">
      <c r="A142" s="171" t="s">
        <v>2511</v>
      </c>
      <c r="B142" s="175">
        <v>46090</v>
      </c>
      <c r="C142" s="171" t="s">
        <v>2119</v>
      </c>
      <c r="D142" s="171" t="s">
        <v>135</v>
      </c>
      <c r="E142" s="171" t="s">
        <v>79</v>
      </c>
      <c r="F142" s="171" t="s">
        <v>441</v>
      </c>
      <c r="G142" s="171" t="s">
        <v>177</v>
      </c>
      <c r="H142" s="176">
        <v>1</v>
      </c>
      <c r="I142" s="177">
        <v>0</v>
      </c>
      <c r="J142" s="175">
        <v>46090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-29.8</v>
      </c>
    </row>
    <row r="143" spans="1:16" ht="19.5" hidden="1" customHeight="1">
      <c r="A143" s="171" t="s">
        <v>2512</v>
      </c>
      <c r="B143" s="175">
        <v>46090</v>
      </c>
      <c r="C143" s="171" t="s">
        <v>110</v>
      </c>
      <c r="D143" s="171" t="s">
        <v>24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46082</v>
      </c>
      <c r="K143" s="171" t="s">
        <v>113</v>
      </c>
      <c r="L143" s="171" t="s">
        <v>114</v>
      </c>
      <c r="M143" s="178">
        <v>0</v>
      </c>
      <c r="N143" s="176"/>
      <c r="O143" s="176">
        <v>42</v>
      </c>
      <c r="P143" s="179">
        <v>-46.77</v>
      </c>
    </row>
    <row r="144" spans="1:16" ht="19.5" hidden="1" customHeight="1">
      <c r="A144" s="171" t="s">
        <v>2512</v>
      </c>
      <c r="B144" s="175">
        <v>46090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46082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-16.82</v>
      </c>
    </row>
    <row r="145" spans="1:16" ht="19.5" hidden="1" customHeight="1">
      <c r="A145" s="171" t="s">
        <v>2512</v>
      </c>
      <c r="B145" s="175">
        <v>46090</v>
      </c>
      <c r="C145" s="171" t="s">
        <v>110</v>
      </c>
      <c r="D145" s="171" t="s">
        <v>117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46082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0</v>
      </c>
    </row>
    <row r="146" spans="1:16" ht="19.5" hidden="1" customHeight="1">
      <c r="A146" s="171" t="s">
        <v>2512</v>
      </c>
      <c r="B146" s="175">
        <v>46090</v>
      </c>
      <c r="C146" s="171" t="s">
        <v>110</v>
      </c>
      <c r="D146" s="171" t="s">
        <v>118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0</v>
      </c>
      <c r="J146" s="175">
        <v>46082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-46.77</v>
      </c>
    </row>
    <row r="147" spans="1:16" ht="19.5" hidden="1" customHeight="1">
      <c r="A147" s="171" t="s">
        <v>2512</v>
      </c>
      <c r="B147" s="175">
        <v>46090</v>
      </c>
      <c r="C147" s="171" t="s">
        <v>2119</v>
      </c>
      <c r="D147" s="171" t="s">
        <v>119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46082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-15</v>
      </c>
    </row>
    <row r="148" spans="1:16" ht="19.5" hidden="1" customHeight="1">
      <c r="A148" s="171" t="s">
        <v>2513</v>
      </c>
      <c r="B148" s="175">
        <v>46090</v>
      </c>
      <c r="C148" s="171" t="s">
        <v>110</v>
      </c>
      <c r="D148" s="171" t="s">
        <v>24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2650</v>
      </c>
      <c r="J148" s="175">
        <v>46086</v>
      </c>
      <c r="K148" s="171" t="s">
        <v>113</v>
      </c>
      <c r="L148" s="171" t="s">
        <v>114</v>
      </c>
      <c r="M148" s="178">
        <v>0.43</v>
      </c>
      <c r="N148" s="176"/>
      <c r="O148" s="176">
        <v>43</v>
      </c>
      <c r="P148" s="179">
        <v>-154.33000000000001</v>
      </c>
    </row>
    <row r="149" spans="1:16" ht="19.5" hidden="1" customHeight="1">
      <c r="A149" s="171" t="s">
        <v>2513</v>
      </c>
      <c r="B149" s="175">
        <v>46090</v>
      </c>
      <c r="C149" s="171" t="s">
        <v>127</v>
      </c>
      <c r="D149" s="171" t="s">
        <v>128</v>
      </c>
      <c r="E149" s="171" t="s">
        <v>45</v>
      </c>
      <c r="F149" s="171" t="s">
        <v>162</v>
      </c>
      <c r="G149" s="171" t="s">
        <v>163</v>
      </c>
      <c r="H149" s="176">
        <v>1</v>
      </c>
      <c r="I149" s="177">
        <v>2650</v>
      </c>
      <c r="J149" s="175">
        <v>46086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995.25</v>
      </c>
    </row>
    <row r="150" spans="1:16" ht="19.5" hidden="1" customHeight="1">
      <c r="A150" s="171" t="s">
        <v>2513</v>
      </c>
      <c r="B150" s="175">
        <v>46090</v>
      </c>
      <c r="C150" s="171" t="s">
        <v>127</v>
      </c>
      <c r="D150" s="171" t="s">
        <v>129</v>
      </c>
      <c r="E150" s="171" t="s">
        <v>45</v>
      </c>
      <c r="F150" s="171" t="s">
        <v>162</v>
      </c>
      <c r="G150" s="171" t="s">
        <v>163</v>
      </c>
      <c r="H150" s="176">
        <v>1</v>
      </c>
      <c r="I150" s="177">
        <v>2650</v>
      </c>
      <c r="J150" s="175">
        <v>46086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9.9499999999999993</v>
      </c>
    </row>
    <row r="151" spans="1:16" ht="19.5" hidden="1" customHeight="1">
      <c r="A151" s="171" t="s">
        <v>2513</v>
      </c>
      <c r="B151" s="175">
        <v>46090</v>
      </c>
      <c r="C151" s="171" t="s">
        <v>127</v>
      </c>
      <c r="D151" s="171" t="s">
        <v>130</v>
      </c>
      <c r="E151" s="171" t="s">
        <v>45</v>
      </c>
      <c r="F151" s="171" t="s">
        <v>162</v>
      </c>
      <c r="G151" s="171" t="s">
        <v>163</v>
      </c>
      <c r="H151" s="176">
        <v>1</v>
      </c>
      <c r="I151" s="177">
        <v>2650</v>
      </c>
      <c r="J151" s="175">
        <v>46086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1644.8</v>
      </c>
    </row>
    <row r="152" spans="1:16" ht="19.5" hidden="1" customHeight="1">
      <c r="A152" s="171" t="s">
        <v>2513</v>
      </c>
      <c r="B152" s="175">
        <v>46090</v>
      </c>
      <c r="C152" s="171" t="s">
        <v>131</v>
      </c>
      <c r="D152" s="171" t="s">
        <v>132</v>
      </c>
      <c r="E152" s="171" t="s">
        <v>45</v>
      </c>
      <c r="F152" s="171" t="s">
        <v>162</v>
      </c>
      <c r="G152" s="171" t="s">
        <v>163</v>
      </c>
      <c r="H152" s="176">
        <v>1</v>
      </c>
      <c r="I152" s="177">
        <v>2650</v>
      </c>
      <c r="J152" s="175">
        <v>46086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-1139.5</v>
      </c>
    </row>
    <row r="153" spans="1:16" ht="19.5" hidden="1" customHeight="1">
      <c r="A153" s="171" t="s">
        <v>2513</v>
      </c>
      <c r="B153" s="175">
        <v>46090</v>
      </c>
      <c r="C153" s="171" t="s">
        <v>2119</v>
      </c>
      <c r="D153" s="171" t="s">
        <v>116</v>
      </c>
      <c r="E153" s="171" t="s">
        <v>45</v>
      </c>
      <c r="F153" s="171" t="s">
        <v>162</v>
      </c>
      <c r="G153" s="171" t="s">
        <v>163</v>
      </c>
      <c r="H153" s="176">
        <v>1</v>
      </c>
      <c r="I153" s="177">
        <v>2650</v>
      </c>
      <c r="J153" s="175">
        <v>46086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-10.58</v>
      </c>
    </row>
    <row r="154" spans="1:16" ht="19.5" hidden="1" customHeight="1">
      <c r="A154" s="171" t="s">
        <v>2514</v>
      </c>
      <c r="B154" s="175">
        <v>46090</v>
      </c>
      <c r="C154" s="171" t="s">
        <v>110</v>
      </c>
      <c r="D154" s="171" t="s">
        <v>24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2700</v>
      </c>
      <c r="J154" s="175">
        <v>46088</v>
      </c>
      <c r="K154" s="171" t="s">
        <v>113</v>
      </c>
      <c r="L154" s="171" t="s">
        <v>114</v>
      </c>
      <c r="M154" s="178">
        <v>0.43</v>
      </c>
      <c r="N154" s="176"/>
      <c r="O154" s="176">
        <v>43</v>
      </c>
      <c r="P154" s="179">
        <v>-155.83000000000001</v>
      </c>
    </row>
    <row r="155" spans="1:16" ht="19.5" hidden="1" customHeight="1">
      <c r="A155" s="171" t="s">
        <v>2514</v>
      </c>
      <c r="B155" s="175">
        <v>46090</v>
      </c>
      <c r="C155" s="171" t="s">
        <v>127</v>
      </c>
      <c r="D155" s="171" t="s">
        <v>128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2700</v>
      </c>
      <c r="J155" s="175">
        <v>46088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973.33</v>
      </c>
    </row>
    <row r="156" spans="1:16" ht="19.5" hidden="1" customHeight="1">
      <c r="A156" s="171" t="s">
        <v>2514</v>
      </c>
      <c r="B156" s="175">
        <v>46090</v>
      </c>
      <c r="C156" s="171" t="s">
        <v>127</v>
      </c>
      <c r="D156" s="171" t="s">
        <v>129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2700</v>
      </c>
      <c r="J156" s="175">
        <v>46088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9.73</v>
      </c>
    </row>
    <row r="157" spans="1:16" ht="19.5" hidden="1" customHeight="1">
      <c r="A157" s="171" t="s">
        <v>2514</v>
      </c>
      <c r="B157" s="175">
        <v>46090</v>
      </c>
      <c r="C157" s="171" t="s">
        <v>127</v>
      </c>
      <c r="D157" s="171" t="s">
        <v>130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2700</v>
      </c>
      <c r="J157" s="175">
        <v>46088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1716.94</v>
      </c>
    </row>
    <row r="158" spans="1:16" ht="19.5" hidden="1" customHeight="1">
      <c r="A158" s="171" t="s">
        <v>2514</v>
      </c>
      <c r="B158" s="175">
        <v>46090</v>
      </c>
      <c r="C158" s="171" t="s">
        <v>131</v>
      </c>
      <c r="D158" s="171" t="s">
        <v>132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2700</v>
      </c>
      <c r="J158" s="175">
        <v>46088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-1161</v>
      </c>
    </row>
    <row r="159" spans="1:16" ht="19.5" hidden="1" customHeight="1">
      <c r="A159" s="171" t="s">
        <v>2514</v>
      </c>
      <c r="B159" s="175">
        <v>46090</v>
      </c>
      <c r="C159" s="171" t="s">
        <v>2119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2700</v>
      </c>
      <c r="J159" s="175">
        <v>46088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-14.95</v>
      </c>
    </row>
    <row r="160" spans="1:16" ht="19.5" hidden="1" customHeight="1">
      <c r="A160" s="171" t="s">
        <v>2515</v>
      </c>
      <c r="B160" s="175">
        <v>46090</v>
      </c>
      <c r="C160" s="171" t="s">
        <v>110</v>
      </c>
      <c r="D160" s="171" t="s">
        <v>24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46084</v>
      </c>
      <c r="K160" s="171" t="s">
        <v>113</v>
      </c>
      <c r="L160" s="171" t="s">
        <v>114</v>
      </c>
      <c r="M160" s="178">
        <v>0</v>
      </c>
      <c r="N160" s="176"/>
      <c r="O160" s="176">
        <v>43</v>
      </c>
      <c r="P160" s="179">
        <v>-56.94</v>
      </c>
    </row>
    <row r="161" spans="1:16" ht="19.5" customHeight="1">
      <c r="A161" s="171" t="s">
        <v>2515</v>
      </c>
      <c r="B161" s="175">
        <v>46090</v>
      </c>
      <c r="C161" s="171" t="s">
        <v>2119</v>
      </c>
      <c r="D161" s="171" t="s">
        <v>116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46084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-13.9</v>
      </c>
    </row>
    <row r="162" spans="1:16" ht="19.5" hidden="1" customHeight="1">
      <c r="A162" s="171" t="s">
        <v>2515</v>
      </c>
      <c r="B162" s="175">
        <v>46090</v>
      </c>
      <c r="C162" s="171" t="s">
        <v>110</v>
      </c>
      <c r="D162" s="171" t="s">
        <v>117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46084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2515</v>
      </c>
      <c r="B163" s="175">
        <v>46090</v>
      </c>
      <c r="C163" s="171" t="s">
        <v>110</v>
      </c>
      <c r="D163" s="171" t="s">
        <v>118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46084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-56.94</v>
      </c>
    </row>
    <row r="164" spans="1:16" ht="19.5" customHeight="1">
      <c r="A164" s="171" t="s">
        <v>2515</v>
      </c>
      <c r="B164" s="175">
        <v>46090</v>
      </c>
      <c r="C164" s="171" t="s">
        <v>2119</v>
      </c>
      <c r="D164" s="171" t="s">
        <v>119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46084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2516</v>
      </c>
      <c r="B165" s="175">
        <v>46090</v>
      </c>
      <c r="C165" s="171" t="s">
        <v>110</v>
      </c>
      <c r="D165" s="171" t="s">
        <v>24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2700</v>
      </c>
      <c r="J165" s="175">
        <v>46088</v>
      </c>
      <c r="K165" s="171" t="s">
        <v>113</v>
      </c>
      <c r="L165" s="171" t="s">
        <v>114</v>
      </c>
      <c r="M165" s="178">
        <v>0.43</v>
      </c>
      <c r="N165" s="176"/>
      <c r="O165" s="176">
        <v>43</v>
      </c>
      <c r="P165" s="179">
        <v>-155.83000000000001</v>
      </c>
    </row>
    <row r="166" spans="1:16" ht="19.5" hidden="1" customHeight="1">
      <c r="A166" s="171" t="s">
        <v>2516</v>
      </c>
      <c r="B166" s="175">
        <v>46090</v>
      </c>
      <c r="C166" s="171" t="s">
        <v>127</v>
      </c>
      <c r="D166" s="171" t="s">
        <v>128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2700</v>
      </c>
      <c r="J166" s="175">
        <v>46088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489.93</v>
      </c>
    </row>
    <row r="167" spans="1:16" ht="19.5" hidden="1" customHeight="1">
      <c r="A167" s="171" t="s">
        <v>2516</v>
      </c>
      <c r="B167" s="175">
        <v>46090</v>
      </c>
      <c r="C167" s="171" t="s">
        <v>127</v>
      </c>
      <c r="D167" s="171" t="s">
        <v>129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2700</v>
      </c>
      <c r="J167" s="175">
        <v>46088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4.9000000000000004</v>
      </c>
    </row>
    <row r="168" spans="1:16" ht="19.5" hidden="1" customHeight="1">
      <c r="A168" s="171" t="s">
        <v>2516</v>
      </c>
      <c r="B168" s="175">
        <v>46090</v>
      </c>
      <c r="C168" s="171" t="s">
        <v>127</v>
      </c>
      <c r="D168" s="171" t="s">
        <v>130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2700</v>
      </c>
      <c r="J168" s="175">
        <v>46088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2205.17</v>
      </c>
    </row>
    <row r="169" spans="1:16" ht="19.5" hidden="1" customHeight="1">
      <c r="A169" s="171" t="s">
        <v>2516</v>
      </c>
      <c r="B169" s="175">
        <v>46090</v>
      </c>
      <c r="C169" s="171" t="s">
        <v>131</v>
      </c>
      <c r="D169" s="171" t="s">
        <v>132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2700</v>
      </c>
      <c r="J169" s="175">
        <v>46088</v>
      </c>
      <c r="K169" s="171" t="s">
        <v>113</v>
      </c>
      <c r="L169" s="171" t="s">
        <v>114</v>
      </c>
      <c r="M169" s="178">
        <v>0.43</v>
      </c>
      <c r="N169" s="176"/>
      <c r="O169" s="176"/>
      <c r="P169" s="179">
        <v>-1161</v>
      </c>
    </row>
    <row r="170" spans="1:16" ht="19.5" hidden="1" customHeight="1">
      <c r="A170" s="171" t="s">
        <v>2516</v>
      </c>
      <c r="B170" s="175">
        <v>46090</v>
      </c>
      <c r="C170" s="171" t="s">
        <v>2119</v>
      </c>
      <c r="D170" s="171" t="s">
        <v>116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2700</v>
      </c>
      <c r="J170" s="175">
        <v>46088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-25</v>
      </c>
    </row>
    <row r="171" spans="1:16" ht="19.5" hidden="1" customHeight="1">
      <c r="A171" s="171" t="s">
        <v>2517</v>
      </c>
      <c r="B171" s="175">
        <v>46090</v>
      </c>
      <c r="C171" s="171" t="s">
        <v>110</v>
      </c>
      <c r="D171" s="171" t="s">
        <v>24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4500</v>
      </c>
      <c r="J171" s="175">
        <v>46088</v>
      </c>
      <c r="K171" s="171" t="s">
        <v>113</v>
      </c>
      <c r="L171" s="171" t="s">
        <v>114</v>
      </c>
      <c r="M171" s="178">
        <v>0.43</v>
      </c>
      <c r="N171" s="176"/>
      <c r="O171" s="176">
        <v>43</v>
      </c>
      <c r="P171" s="179">
        <v>-226.1</v>
      </c>
    </row>
    <row r="172" spans="1:16" ht="19.5" hidden="1" customHeight="1">
      <c r="A172" s="171" t="s">
        <v>2517</v>
      </c>
      <c r="B172" s="175">
        <v>46090</v>
      </c>
      <c r="C172" s="171" t="s">
        <v>127</v>
      </c>
      <c r="D172" s="171" t="s">
        <v>128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4500</v>
      </c>
      <c r="J172" s="175">
        <v>46088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1568.57</v>
      </c>
    </row>
    <row r="173" spans="1:16" ht="19.5" hidden="1" customHeight="1">
      <c r="A173" s="171" t="s">
        <v>2517</v>
      </c>
      <c r="B173" s="175">
        <v>46090</v>
      </c>
      <c r="C173" s="171" t="s">
        <v>127</v>
      </c>
      <c r="D173" s="171" t="s">
        <v>129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4500</v>
      </c>
      <c r="J173" s="175">
        <v>46088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15.69</v>
      </c>
    </row>
    <row r="174" spans="1:16" ht="19.5" hidden="1" customHeight="1">
      <c r="A174" s="171" t="s">
        <v>2517</v>
      </c>
      <c r="B174" s="175">
        <v>46090</v>
      </c>
      <c r="C174" s="171" t="s">
        <v>127</v>
      </c>
      <c r="D174" s="171" t="s">
        <v>130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4500</v>
      </c>
      <c r="J174" s="175">
        <v>46088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2915.74</v>
      </c>
    </row>
    <row r="175" spans="1:16" ht="19.5" hidden="1" customHeight="1">
      <c r="A175" s="171" t="s">
        <v>2517</v>
      </c>
      <c r="B175" s="175">
        <v>46090</v>
      </c>
      <c r="C175" s="171" t="s">
        <v>131</v>
      </c>
      <c r="D175" s="171" t="s">
        <v>132</v>
      </c>
      <c r="E175" s="171" t="s">
        <v>79</v>
      </c>
      <c r="F175" s="171" t="s">
        <v>441</v>
      </c>
      <c r="G175" s="171" t="s">
        <v>177</v>
      </c>
      <c r="H175" s="176">
        <v>1</v>
      </c>
      <c r="I175" s="177">
        <v>4500</v>
      </c>
      <c r="J175" s="175">
        <v>46088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-1935</v>
      </c>
    </row>
    <row r="176" spans="1:16" ht="19.5" customHeight="1">
      <c r="A176" s="171" t="s">
        <v>2517</v>
      </c>
      <c r="B176" s="175">
        <v>46090</v>
      </c>
      <c r="C176" s="171" t="s">
        <v>2119</v>
      </c>
      <c r="D176" s="171" t="s">
        <v>116</v>
      </c>
      <c r="E176" s="171" t="s">
        <v>79</v>
      </c>
      <c r="F176" s="171" t="s">
        <v>441</v>
      </c>
      <c r="G176" s="171" t="s">
        <v>177</v>
      </c>
      <c r="H176" s="176">
        <v>1</v>
      </c>
      <c r="I176" s="177">
        <v>4500</v>
      </c>
      <c r="J176" s="175">
        <v>46088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-17.86</v>
      </c>
    </row>
    <row r="177" spans="1:16" ht="19.5" hidden="1" customHeight="1">
      <c r="A177" s="171" t="s">
        <v>2518</v>
      </c>
      <c r="B177" s="175">
        <v>46090</v>
      </c>
      <c r="C177" s="171" t="s">
        <v>110</v>
      </c>
      <c r="D177" s="171" t="s">
        <v>24</v>
      </c>
      <c r="E177" s="171" t="s">
        <v>44</v>
      </c>
      <c r="F177" s="171" t="s">
        <v>213</v>
      </c>
      <c r="G177" s="171" t="s">
        <v>214</v>
      </c>
      <c r="H177" s="176">
        <v>1</v>
      </c>
      <c r="I177" s="177">
        <v>2592</v>
      </c>
      <c r="J177" s="175">
        <v>46089</v>
      </c>
      <c r="K177" s="171" t="s">
        <v>113</v>
      </c>
      <c r="L177" s="171" t="s">
        <v>114</v>
      </c>
      <c r="M177" s="178">
        <v>0.43</v>
      </c>
      <c r="N177" s="176"/>
      <c r="O177" s="176">
        <v>43</v>
      </c>
      <c r="P177" s="179">
        <v>-152.59</v>
      </c>
    </row>
    <row r="178" spans="1:16" ht="19.5" hidden="1" customHeight="1">
      <c r="A178" s="171" t="s">
        <v>2518</v>
      </c>
      <c r="B178" s="175">
        <v>46090</v>
      </c>
      <c r="C178" s="171" t="s">
        <v>127</v>
      </c>
      <c r="D178" s="171" t="s">
        <v>128</v>
      </c>
      <c r="E178" s="171" t="s">
        <v>44</v>
      </c>
      <c r="F178" s="171" t="s">
        <v>213</v>
      </c>
      <c r="G178" s="171" t="s">
        <v>214</v>
      </c>
      <c r="H178" s="176">
        <v>1</v>
      </c>
      <c r="I178" s="177">
        <v>2592</v>
      </c>
      <c r="J178" s="175">
        <v>46089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1294.68</v>
      </c>
    </row>
    <row r="179" spans="1:16" ht="19.5" hidden="1" customHeight="1">
      <c r="A179" s="171" t="s">
        <v>2518</v>
      </c>
      <c r="B179" s="175">
        <v>46090</v>
      </c>
      <c r="C179" s="171" t="s">
        <v>127</v>
      </c>
      <c r="D179" s="171" t="s">
        <v>129</v>
      </c>
      <c r="E179" s="171" t="s">
        <v>44</v>
      </c>
      <c r="F179" s="171" t="s">
        <v>213</v>
      </c>
      <c r="G179" s="171" t="s">
        <v>214</v>
      </c>
      <c r="H179" s="176">
        <v>1</v>
      </c>
      <c r="I179" s="177">
        <v>2592</v>
      </c>
      <c r="J179" s="175">
        <v>46089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12.95</v>
      </c>
    </row>
    <row r="180" spans="1:16" ht="19.5" hidden="1" customHeight="1">
      <c r="A180" s="171" t="s">
        <v>2518</v>
      </c>
      <c r="B180" s="175">
        <v>46090</v>
      </c>
      <c r="C180" s="171" t="s">
        <v>127</v>
      </c>
      <c r="D180" s="171" t="s">
        <v>130</v>
      </c>
      <c r="E180" s="171" t="s">
        <v>44</v>
      </c>
      <c r="F180" s="171" t="s">
        <v>213</v>
      </c>
      <c r="G180" s="171" t="s">
        <v>214</v>
      </c>
      <c r="H180" s="176">
        <v>1</v>
      </c>
      <c r="I180" s="177">
        <v>2592</v>
      </c>
      <c r="J180" s="175">
        <v>46089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1284.3699999999999</v>
      </c>
    </row>
    <row r="181" spans="1:16" ht="19.5" hidden="1" customHeight="1">
      <c r="A181" s="171" t="s">
        <v>2518</v>
      </c>
      <c r="B181" s="175">
        <v>46090</v>
      </c>
      <c r="C181" s="171" t="s">
        <v>131</v>
      </c>
      <c r="D181" s="171" t="s">
        <v>132</v>
      </c>
      <c r="E181" s="171" t="s">
        <v>44</v>
      </c>
      <c r="F181" s="171" t="s">
        <v>213</v>
      </c>
      <c r="G181" s="171" t="s">
        <v>214</v>
      </c>
      <c r="H181" s="176">
        <v>1</v>
      </c>
      <c r="I181" s="177">
        <v>2592</v>
      </c>
      <c r="J181" s="175">
        <v>46089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-1114.56</v>
      </c>
    </row>
    <row r="182" spans="1:16" ht="19.5" hidden="1" customHeight="1">
      <c r="A182" s="171" t="s">
        <v>2518</v>
      </c>
      <c r="B182" s="175">
        <v>46090</v>
      </c>
      <c r="C182" s="171" t="s">
        <v>2119</v>
      </c>
      <c r="D182" s="171" t="s">
        <v>116</v>
      </c>
      <c r="E182" s="171" t="s">
        <v>44</v>
      </c>
      <c r="F182" s="171" t="s">
        <v>213</v>
      </c>
      <c r="G182" s="171" t="s">
        <v>214</v>
      </c>
      <c r="H182" s="176">
        <v>1</v>
      </c>
      <c r="I182" s="177">
        <v>2592</v>
      </c>
      <c r="J182" s="175">
        <v>46089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-11.75</v>
      </c>
    </row>
    <row r="183" spans="1:16" ht="19.5" customHeight="1">
      <c r="A183" s="171" t="s">
        <v>2517</v>
      </c>
      <c r="B183" s="175">
        <v>46090</v>
      </c>
      <c r="C183" s="171" t="s">
        <v>2119</v>
      </c>
      <c r="D183" s="171" t="s">
        <v>135</v>
      </c>
      <c r="E183" s="171" t="s">
        <v>79</v>
      </c>
      <c r="F183" s="171" t="s">
        <v>441</v>
      </c>
      <c r="G183" s="171" t="s">
        <v>177</v>
      </c>
      <c r="H183" s="176">
        <v>1</v>
      </c>
      <c r="I183" s="177">
        <v>0</v>
      </c>
      <c r="J183" s="175">
        <v>46088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-29.8</v>
      </c>
    </row>
    <row r="184" spans="1:16" ht="19.5" hidden="1" customHeight="1">
      <c r="A184" s="171" t="s">
        <v>2518</v>
      </c>
      <c r="B184" s="175">
        <v>46090</v>
      </c>
      <c r="C184" s="171" t="s">
        <v>2119</v>
      </c>
      <c r="D184" s="171" t="s">
        <v>135</v>
      </c>
      <c r="E184" s="171" t="s">
        <v>44</v>
      </c>
      <c r="F184" s="171" t="s">
        <v>213</v>
      </c>
      <c r="G184" s="171" t="s">
        <v>214</v>
      </c>
      <c r="H184" s="176">
        <v>1</v>
      </c>
      <c r="I184" s="177">
        <v>0</v>
      </c>
      <c r="J184" s="175">
        <v>46089</v>
      </c>
      <c r="K184" s="171" t="s">
        <v>125</v>
      </c>
      <c r="L184" s="171" t="s">
        <v>125</v>
      </c>
      <c r="M184" s="178">
        <v>0</v>
      </c>
      <c r="N184" s="176"/>
      <c r="O184" s="176"/>
      <c r="P184" s="179">
        <v>-24.6</v>
      </c>
    </row>
    <row r="185" spans="1:16" ht="19.5" customHeight="1">
      <c r="A185" s="171" t="s">
        <v>2474</v>
      </c>
      <c r="B185" s="175">
        <v>46090</v>
      </c>
      <c r="C185" s="171" t="s">
        <v>2119</v>
      </c>
      <c r="D185" s="171" t="s">
        <v>135</v>
      </c>
      <c r="E185" s="171" t="s">
        <v>61</v>
      </c>
      <c r="F185" s="171" t="s">
        <v>776</v>
      </c>
      <c r="G185" s="171" t="s">
        <v>177</v>
      </c>
      <c r="H185" s="176">
        <v>1</v>
      </c>
      <c r="I185" s="177">
        <v>0</v>
      </c>
      <c r="J185" s="175">
        <v>46089</v>
      </c>
      <c r="K185" s="171" t="s">
        <v>125</v>
      </c>
      <c r="L185" s="171" t="s">
        <v>125</v>
      </c>
      <c r="M185" s="178">
        <v>0</v>
      </c>
      <c r="N185" s="176"/>
      <c r="O185" s="176"/>
      <c r="P185" s="179">
        <v>10.25</v>
      </c>
    </row>
    <row r="186" spans="1:16" ht="19.5" hidden="1" customHeight="1">
      <c r="A186" s="171" t="s">
        <v>2519</v>
      </c>
      <c r="B186" s="175">
        <v>46090</v>
      </c>
      <c r="C186" s="171" t="s">
        <v>110</v>
      </c>
      <c r="D186" s="171" t="s">
        <v>24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2650</v>
      </c>
      <c r="J186" s="175">
        <v>46088</v>
      </c>
      <c r="K186" s="171" t="s">
        <v>113</v>
      </c>
      <c r="L186" s="171" t="s">
        <v>114</v>
      </c>
      <c r="M186" s="178">
        <v>0.43</v>
      </c>
      <c r="N186" s="176"/>
      <c r="O186" s="176">
        <v>43</v>
      </c>
      <c r="P186" s="179">
        <v>-154.33000000000001</v>
      </c>
    </row>
    <row r="187" spans="1:16" ht="19.5" hidden="1" customHeight="1">
      <c r="A187" s="171" t="s">
        <v>2519</v>
      </c>
      <c r="B187" s="175">
        <v>46090</v>
      </c>
      <c r="C187" s="171" t="s">
        <v>127</v>
      </c>
      <c r="D187" s="171" t="s">
        <v>128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2650</v>
      </c>
      <c r="J187" s="175">
        <v>46088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1148.43</v>
      </c>
    </row>
    <row r="188" spans="1:16" ht="19.5" hidden="1" customHeight="1">
      <c r="A188" s="171" t="s">
        <v>2519</v>
      </c>
      <c r="B188" s="175">
        <v>46090</v>
      </c>
      <c r="C188" s="171" t="s">
        <v>127</v>
      </c>
      <c r="D188" s="171" t="s">
        <v>129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2650</v>
      </c>
      <c r="J188" s="175">
        <v>46088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11.48</v>
      </c>
    </row>
    <row r="189" spans="1:16" ht="19.5" hidden="1" customHeight="1">
      <c r="A189" s="171" t="s">
        <v>2519</v>
      </c>
      <c r="B189" s="175">
        <v>46090</v>
      </c>
      <c r="C189" s="171" t="s">
        <v>127</v>
      </c>
      <c r="D189" s="171" t="s">
        <v>130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2650</v>
      </c>
      <c r="J189" s="175">
        <v>46088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1490.09</v>
      </c>
    </row>
    <row r="190" spans="1:16" ht="19.5" hidden="1" customHeight="1">
      <c r="A190" s="171" t="s">
        <v>2519</v>
      </c>
      <c r="B190" s="175">
        <v>46090</v>
      </c>
      <c r="C190" s="171" t="s">
        <v>131</v>
      </c>
      <c r="D190" s="171" t="s">
        <v>132</v>
      </c>
      <c r="E190" s="171" t="s">
        <v>42</v>
      </c>
      <c r="F190" s="171" t="s">
        <v>248</v>
      </c>
      <c r="G190" s="171" t="s">
        <v>112</v>
      </c>
      <c r="H190" s="176">
        <v>1</v>
      </c>
      <c r="I190" s="177">
        <v>2650</v>
      </c>
      <c r="J190" s="175">
        <v>46088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-1139.5</v>
      </c>
    </row>
    <row r="191" spans="1:16" ht="19.5" hidden="1" customHeight="1">
      <c r="A191" s="171" t="s">
        <v>2519</v>
      </c>
      <c r="B191" s="175">
        <v>46090</v>
      </c>
      <c r="C191" s="171" t="s">
        <v>2119</v>
      </c>
      <c r="D191" s="171" t="s">
        <v>116</v>
      </c>
      <c r="E191" s="171" t="s">
        <v>42</v>
      </c>
      <c r="F191" s="171" t="s">
        <v>248</v>
      </c>
      <c r="G191" s="171" t="s">
        <v>112</v>
      </c>
      <c r="H191" s="176">
        <v>1</v>
      </c>
      <c r="I191" s="177">
        <v>2650</v>
      </c>
      <c r="J191" s="175">
        <v>46088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-9.11</v>
      </c>
    </row>
    <row r="192" spans="1:16" ht="19.5" hidden="1" customHeight="1">
      <c r="A192" s="171" t="s">
        <v>2520</v>
      </c>
      <c r="B192" s="175">
        <v>46090</v>
      </c>
      <c r="C192" s="171" t="s">
        <v>110</v>
      </c>
      <c r="D192" s="171" t="s">
        <v>24</v>
      </c>
      <c r="E192" s="171" t="s">
        <v>41</v>
      </c>
      <c r="F192" s="171" t="s">
        <v>138</v>
      </c>
      <c r="G192" s="171" t="s">
        <v>112</v>
      </c>
      <c r="H192" s="176">
        <v>1</v>
      </c>
      <c r="I192" s="177">
        <v>2650</v>
      </c>
      <c r="J192" s="175">
        <v>46089</v>
      </c>
      <c r="K192" s="171" t="s">
        <v>113</v>
      </c>
      <c r="L192" s="171" t="s">
        <v>114</v>
      </c>
      <c r="M192" s="178">
        <v>0.43</v>
      </c>
      <c r="N192" s="176"/>
      <c r="O192" s="176">
        <v>43</v>
      </c>
      <c r="P192" s="179">
        <v>-154.33000000000001</v>
      </c>
    </row>
    <row r="193" spans="1:16" ht="19.5" hidden="1" customHeight="1">
      <c r="A193" s="171" t="s">
        <v>2520</v>
      </c>
      <c r="B193" s="175">
        <v>46090</v>
      </c>
      <c r="C193" s="171" t="s">
        <v>127</v>
      </c>
      <c r="D193" s="171" t="s">
        <v>128</v>
      </c>
      <c r="E193" s="171" t="s">
        <v>41</v>
      </c>
      <c r="F193" s="171" t="s">
        <v>138</v>
      </c>
      <c r="G193" s="171" t="s">
        <v>112</v>
      </c>
      <c r="H193" s="176">
        <v>1</v>
      </c>
      <c r="I193" s="177">
        <v>2650</v>
      </c>
      <c r="J193" s="175">
        <v>46089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1199.05</v>
      </c>
    </row>
    <row r="194" spans="1:16" ht="19.5" hidden="1" customHeight="1">
      <c r="A194" s="171" t="s">
        <v>2520</v>
      </c>
      <c r="B194" s="175">
        <v>46090</v>
      </c>
      <c r="C194" s="171" t="s">
        <v>127</v>
      </c>
      <c r="D194" s="171" t="s">
        <v>129</v>
      </c>
      <c r="E194" s="171" t="s">
        <v>41</v>
      </c>
      <c r="F194" s="171" t="s">
        <v>138</v>
      </c>
      <c r="G194" s="171" t="s">
        <v>112</v>
      </c>
      <c r="H194" s="176">
        <v>1</v>
      </c>
      <c r="I194" s="177">
        <v>2650</v>
      </c>
      <c r="J194" s="175">
        <v>46089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11.99</v>
      </c>
    </row>
    <row r="195" spans="1:16" ht="19.5" hidden="1" customHeight="1">
      <c r="A195" s="171" t="s">
        <v>2520</v>
      </c>
      <c r="B195" s="175">
        <v>46090</v>
      </c>
      <c r="C195" s="171" t="s">
        <v>127</v>
      </c>
      <c r="D195" s="171" t="s">
        <v>130</v>
      </c>
      <c r="E195" s="171" t="s">
        <v>41</v>
      </c>
      <c r="F195" s="171" t="s">
        <v>138</v>
      </c>
      <c r="G195" s="171" t="s">
        <v>112</v>
      </c>
      <c r="H195" s="176">
        <v>1</v>
      </c>
      <c r="I195" s="177">
        <v>2650</v>
      </c>
      <c r="J195" s="175">
        <v>46089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1438.96</v>
      </c>
    </row>
    <row r="196" spans="1:16" ht="19.5" hidden="1" customHeight="1">
      <c r="A196" s="171" t="s">
        <v>2520</v>
      </c>
      <c r="B196" s="175">
        <v>46090</v>
      </c>
      <c r="C196" s="171" t="s">
        <v>131</v>
      </c>
      <c r="D196" s="171" t="s">
        <v>132</v>
      </c>
      <c r="E196" s="171" t="s">
        <v>41</v>
      </c>
      <c r="F196" s="171" t="s">
        <v>138</v>
      </c>
      <c r="G196" s="171" t="s">
        <v>112</v>
      </c>
      <c r="H196" s="176">
        <v>1</v>
      </c>
      <c r="I196" s="177">
        <v>2650</v>
      </c>
      <c r="J196" s="175">
        <v>46089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-1139.5</v>
      </c>
    </row>
    <row r="197" spans="1:16" ht="19.5" hidden="1" customHeight="1">
      <c r="A197" s="171" t="s">
        <v>2520</v>
      </c>
      <c r="B197" s="175">
        <v>46090</v>
      </c>
      <c r="C197" s="171" t="s">
        <v>2119</v>
      </c>
      <c r="D197" s="171" t="s">
        <v>116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2650</v>
      </c>
      <c r="J197" s="175">
        <v>46089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-10.71</v>
      </c>
    </row>
    <row r="198" spans="1:16" ht="19.5" customHeight="1">
      <c r="A198" s="171" t="s">
        <v>2521</v>
      </c>
      <c r="B198" s="175">
        <v>46090</v>
      </c>
      <c r="C198" s="171" t="s">
        <v>2119</v>
      </c>
      <c r="D198" s="171" t="s">
        <v>135</v>
      </c>
      <c r="E198" s="171" t="s">
        <v>61</v>
      </c>
      <c r="F198" s="171" t="s">
        <v>776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125</v>
      </c>
      <c r="L198" s="171" t="s">
        <v>125</v>
      </c>
      <c r="M198" s="178">
        <v>0</v>
      </c>
      <c r="N198" s="176"/>
      <c r="O198" s="176"/>
      <c r="P198" s="179">
        <v>-26.49</v>
      </c>
    </row>
    <row r="199" spans="1:16" ht="19.5" hidden="1" customHeight="1">
      <c r="A199" s="171" t="s">
        <v>2522</v>
      </c>
      <c r="B199" s="175">
        <v>46090</v>
      </c>
      <c r="C199" s="171" t="s">
        <v>110</v>
      </c>
      <c r="D199" s="171" t="s">
        <v>24</v>
      </c>
      <c r="E199" s="171" t="s">
        <v>72</v>
      </c>
      <c r="F199" s="171" t="s">
        <v>718</v>
      </c>
      <c r="G199" s="171" t="s">
        <v>177</v>
      </c>
      <c r="H199" s="176">
        <v>1</v>
      </c>
      <c r="I199" s="177">
        <v>4438</v>
      </c>
      <c r="J199" s="175">
        <v>46088</v>
      </c>
      <c r="K199" s="171" t="s">
        <v>113</v>
      </c>
      <c r="L199" s="171" t="s">
        <v>114</v>
      </c>
      <c r="M199" s="178">
        <v>0.43</v>
      </c>
      <c r="N199" s="176"/>
      <c r="O199" s="176">
        <v>43</v>
      </c>
      <c r="P199" s="179">
        <v>-224.24</v>
      </c>
    </row>
    <row r="200" spans="1:16" ht="19.5" hidden="1" customHeight="1">
      <c r="A200" s="171" t="s">
        <v>2522</v>
      </c>
      <c r="B200" s="175">
        <v>46090</v>
      </c>
      <c r="C200" s="171" t="s">
        <v>127</v>
      </c>
      <c r="D200" s="171" t="s">
        <v>128</v>
      </c>
      <c r="E200" s="171" t="s">
        <v>72</v>
      </c>
      <c r="F200" s="171" t="s">
        <v>718</v>
      </c>
      <c r="G200" s="171" t="s">
        <v>177</v>
      </c>
      <c r="H200" s="176">
        <v>1</v>
      </c>
      <c r="I200" s="177">
        <v>4438</v>
      </c>
      <c r="J200" s="175">
        <v>46088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2286.67</v>
      </c>
    </row>
    <row r="201" spans="1:16" ht="19.5" hidden="1" customHeight="1">
      <c r="A201" s="171" t="s">
        <v>2522</v>
      </c>
      <c r="B201" s="175">
        <v>46090</v>
      </c>
      <c r="C201" s="171" t="s">
        <v>127</v>
      </c>
      <c r="D201" s="171" t="s">
        <v>129</v>
      </c>
      <c r="E201" s="171" t="s">
        <v>72</v>
      </c>
      <c r="F201" s="171" t="s">
        <v>718</v>
      </c>
      <c r="G201" s="171" t="s">
        <v>177</v>
      </c>
      <c r="H201" s="176">
        <v>1</v>
      </c>
      <c r="I201" s="177">
        <v>4438</v>
      </c>
      <c r="J201" s="175">
        <v>46088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22.87</v>
      </c>
    </row>
    <row r="202" spans="1:16" ht="19.5" hidden="1" customHeight="1">
      <c r="A202" s="171" t="s">
        <v>2522</v>
      </c>
      <c r="B202" s="175">
        <v>46090</v>
      </c>
      <c r="C202" s="171" t="s">
        <v>127</v>
      </c>
      <c r="D202" s="171" t="s">
        <v>130</v>
      </c>
      <c r="E202" s="171" t="s">
        <v>72</v>
      </c>
      <c r="F202" s="171" t="s">
        <v>718</v>
      </c>
      <c r="G202" s="171" t="s">
        <v>177</v>
      </c>
      <c r="H202" s="176">
        <v>1</v>
      </c>
      <c r="I202" s="177">
        <v>4438</v>
      </c>
      <c r="J202" s="175">
        <v>46088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2128.46</v>
      </c>
    </row>
    <row r="203" spans="1:16" ht="19.5" hidden="1" customHeight="1">
      <c r="A203" s="171" t="s">
        <v>2522</v>
      </c>
      <c r="B203" s="175">
        <v>46090</v>
      </c>
      <c r="C203" s="171" t="s">
        <v>131</v>
      </c>
      <c r="D203" s="171" t="s">
        <v>132</v>
      </c>
      <c r="E203" s="171" t="s">
        <v>72</v>
      </c>
      <c r="F203" s="171" t="s">
        <v>718</v>
      </c>
      <c r="G203" s="171" t="s">
        <v>177</v>
      </c>
      <c r="H203" s="176">
        <v>1</v>
      </c>
      <c r="I203" s="177">
        <v>4438</v>
      </c>
      <c r="J203" s="175">
        <v>46088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-1908.34</v>
      </c>
    </row>
    <row r="204" spans="1:16" ht="19.5" customHeight="1">
      <c r="A204" s="171" t="s">
        <v>2522</v>
      </c>
      <c r="B204" s="175">
        <v>46090</v>
      </c>
      <c r="C204" s="171" t="s">
        <v>2119</v>
      </c>
      <c r="D204" s="171" t="s">
        <v>116</v>
      </c>
      <c r="E204" s="171" t="s">
        <v>72</v>
      </c>
      <c r="F204" s="171" t="s">
        <v>718</v>
      </c>
      <c r="G204" s="171" t="s">
        <v>177</v>
      </c>
      <c r="H204" s="176">
        <v>1</v>
      </c>
      <c r="I204" s="177">
        <v>4438</v>
      </c>
      <c r="J204" s="175">
        <v>46088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-13.69</v>
      </c>
    </row>
    <row r="205" spans="1:16" ht="19.5" hidden="1" customHeight="1">
      <c r="A205" s="171" t="s">
        <v>2520</v>
      </c>
      <c r="B205" s="175">
        <v>46090</v>
      </c>
      <c r="C205" s="171" t="s">
        <v>2119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46089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-22.78</v>
      </c>
    </row>
    <row r="206" spans="1:16" ht="19.5" customHeight="1">
      <c r="A206" s="171" t="s">
        <v>2522</v>
      </c>
      <c r="B206" s="175">
        <v>46090</v>
      </c>
      <c r="C206" s="171" t="s">
        <v>2119</v>
      </c>
      <c r="D206" s="171" t="s">
        <v>135</v>
      </c>
      <c r="E206" s="171" t="s">
        <v>72</v>
      </c>
      <c r="F206" s="171" t="s">
        <v>718</v>
      </c>
      <c r="G206" s="171" t="s">
        <v>177</v>
      </c>
      <c r="H206" s="176">
        <v>1</v>
      </c>
      <c r="I206" s="177">
        <v>0</v>
      </c>
      <c r="J206" s="175">
        <v>46088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-43.45</v>
      </c>
    </row>
    <row r="207" spans="1:16" ht="19.5" hidden="1" customHeight="1">
      <c r="A207" s="171" t="s">
        <v>2523</v>
      </c>
      <c r="B207" s="175">
        <v>46090</v>
      </c>
      <c r="C207" s="171" t="s">
        <v>1315</v>
      </c>
      <c r="D207" s="171" t="s">
        <v>508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46086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</v>
      </c>
    </row>
    <row r="208" spans="1:16" ht="19.5" hidden="1" customHeight="1">
      <c r="A208" s="171" t="s">
        <v>2523</v>
      </c>
      <c r="B208" s="175">
        <v>46090</v>
      </c>
      <c r="C208" s="171" t="s">
        <v>2119</v>
      </c>
      <c r="D208" s="171" t="s">
        <v>510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0</v>
      </c>
      <c r="J208" s="175">
        <v>46086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-10</v>
      </c>
    </row>
    <row r="209" spans="1:16" ht="19.5" hidden="1" customHeight="1">
      <c r="A209" s="171" t="s">
        <v>2519</v>
      </c>
      <c r="B209" s="175">
        <v>46090</v>
      </c>
      <c r="C209" s="171" t="s">
        <v>308</v>
      </c>
      <c r="D209" s="171" t="s">
        <v>419</v>
      </c>
      <c r="E209" s="171" t="s">
        <v>42</v>
      </c>
      <c r="F209" s="171" t="s">
        <v>248</v>
      </c>
      <c r="G209" s="171" t="s">
        <v>112</v>
      </c>
      <c r="H209" s="176">
        <v>1</v>
      </c>
      <c r="I209" s="177">
        <v>-2650</v>
      </c>
      <c r="J209" s="175">
        <v>46088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-1148.43</v>
      </c>
    </row>
    <row r="210" spans="1:16" ht="19.5" hidden="1" customHeight="1">
      <c r="A210" s="171" t="s">
        <v>2519</v>
      </c>
      <c r="B210" s="175">
        <v>46090</v>
      </c>
      <c r="C210" s="171" t="s">
        <v>308</v>
      </c>
      <c r="D210" s="171" t="s">
        <v>129</v>
      </c>
      <c r="E210" s="171" t="s">
        <v>42</v>
      </c>
      <c r="F210" s="171" t="s">
        <v>248</v>
      </c>
      <c r="G210" s="171" t="s">
        <v>112</v>
      </c>
      <c r="H210" s="176">
        <v>1</v>
      </c>
      <c r="I210" s="177">
        <v>-2650</v>
      </c>
      <c r="J210" s="175">
        <v>46088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-11.48</v>
      </c>
    </row>
    <row r="211" spans="1:16" ht="19.5" hidden="1" customHeight="1">
      <c r="A211" s="171" t="s">
        <v>2519</v>
      </c>
      <c r="B211" s="175">
        <v>46090</v>
      </c>
      <c r="C211" s="171" t="s">
        <v>308</v>
      </c>
      <c r="D211" s="171" t="s">
        <v>130</v>
      </c>
      <c r="E211" s="171" t="s">
        <v>42</v>
      </c>
      <c r="F211" s="171" t="s">
        <v>248</v>
      </c>
      <c r="G211" s="171" t="s">
        <v>112</v>
      </c>
      <c r="H211" s="176">
        <v>1</v>
      </c>
      <c r="I211" s="177">
        <v>-2650</v>
      </c>
      <c r="J211" s="175">
        <v>46088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-1490.09</v>
      </c>
    </row>
    <row r="212" spans="1:16" ht="19.5" hidden="1" customHeight="1">
      <c r="A212" s="171" t="s">
        <v>2519</v>
      </c>
      <c r="B212" s="175">
        <v>46090</v>
      </c>
      <c r="C212" s="171" t="s">
        <v>131</v>
      </c>
      <c r="D212" s="171" t="s">
        <v>420</v>
      </c>
      <c r="E212" s="171" t="s">
        <v>42</v>
      </c>
      <c r="F212" s="171" t="s">
        <v>248</v>
      </c>
      <c r="G212" s="171" t="s">
        <v>112</v>
      </c>
      <c r="H212" s="176">
        <v>1</v>
      </c>
      <c r="I212" s="177">
        <v>-2650</v>
      </c>
      <c r="J212" s="175">
        <v>46088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1139.5</v>
      </c>
    </row>
    <row r="213" spans="1:16" ht="19.5" hidden="1" customHeight="1">
      <c r="A213" s="171" t="s">
        <v>2415</v>
      </c>
      <c r="B213" s="175">
        <v>46090</v>
      </c>
      <c r="C213" s="171" t="s">
        <v>2119</v>
      </c>
      <c r="D213" s="171" t="s">
        <v>135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0</v>
      </c>
      <c r="J213" s="175">
        <v>46088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21.82</v>
      </c>
    </row>
    <row r="214" spans="1:16" ht="19.5" hidden="1" customHeight="1">
      <c r="A214" s="171" t="s">
        <v>2524</v>
      </c>
      <c r="B214" s="175">
        <v>46090</v>
      </c>
      <c r="C214" s="171" t="s">
        <v>110</v>
      </c>
      <c r="D214" s="171" t="s">
        <v>24</v>
      </c>
      <c r="E214" s="171" t="s">
        <v>44</v>
      </c>
      <c r="F214" s="171" t="s">
        <v>213</v>
      </c>
      <c r="G214" s="171" t="s">
        <v>214</v>
      </c>
      <c r="H214" s="176">
        <v>1</v>
      </c>
      <c r="I214" s="177">
        <v>2592</v>
      </c>
      <c r="J214" s="175">
        <v>46089</v>
      </c>
      <c r="K214" s="171" t="s">
        <v>113</v>
      </c>
      <c r="L214" s="171" t="s">
        <v>114</v>
      </c>
      <c r="M214" s="178">
        <v>0.43</v>
      </c>
      <c r="N214" s="176"/>
      <c r="O214" s="176">
        <v>43</v>
      </c>
      <c r="P214" s="179">
        <v>-152.59</v>
      </c>
    </row>
    <row r="215" spans="1:16" ht="19.5" hidden="1" customHeight="1">
      <c r="A215" s="171" t="s">
        <v>2524</v>
      </c>
      <c r="B215" s="175">
        <v>46090</v>
      </c>
      <c r="C215" s="171" t="s">
        <v>127</v>
      </c>
      <c r="D215" s="171" t="s">
        <v>128</v>
      </c>
      <c r="E215" s="171" t="s">
        <v>44</v>
      </c>
      <c r="F215" s="171" t="s">
        <v>213</v>
      </c>
      <c r="G215" s="171" t="s">
        <v>214</v>
      </c>
      <c r="H215" s="176">
        <v>1</v>
      </c>
      <c r="I215" s="177">
        <v>2592</v>
      </c>
      <c r="J215" s="175">
        <v>46089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1012.36</v>
      </c>
    </row>
    <row r="216" spans="1:16" ht="19.5" hidden="1" customHeight="1">
      <c r="A216" s="171" t="s">
        <v>2524</v>
      </c>
      <c r="B216" s="175">
        <v>46090</v>
      </c>
      <c r="C216" s="171" t="s">
        <v>127</v>
      </c>
      <c r="D216" s="171" t="s">
        <v>129</v>
      </c>
      <c r="E216" s="171" t="s">
        <v>44</v>
      </c>
      <c r="F216" s="171" t="s">
        <v>213</v>
      </c>
      <c r="G216" s="171" t="s">
        <v>214</v>
      </c>
      <c r="H216" s="176">
        <v>1</v>
      </c>
      <c r="I216" s="177">
        <v>2592</v>
      </c>
      <c r="J216" s="175">
        <v>46089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10.119999999999999</v>
      </c>
    </row>
    <row r="217" spans="1:16" ht="19.5" hidden="1" customHeight="1">
      <c r="A217" s="171" t="s">
        <v>2524</v>
      </c>
      <c r="B217" s="175">
        <v>46090</v>
      </c>
      <c r="C217" s="171" t="s">
        <v>127</v>
      </c>
      <c r="D217" s="171" t="s">
        <v>130</v>
      </c>
      <c r="E217" s="171" t="s">
        <v>44</v>
      </c>
      <c r="F217" s="171" t="s">
        <v>213</v>
      </c>
      <c r="G217" s="171" t="s">
        <v>214</v>
      </c>
      <c r="H217" s="176">
        <v>1</v>
      </c>
      <c r="I217" s="177">
        <v>2592</v>
      </c>
      <c r="J217" s="175">
        <v>46089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1569.52</v>
      </c>
    </row>
    <row r="218" spans="1:16" ht="19.5" hidden="1" customHeight="1">
      <c r="A218" s="171" t="s">
        <v>2524</v>
      </c>
      <c r="B218" s="175">
        <v>46090</v>
      </c>
      <c r="C218" s="171" t="s">
        <v>131</v>
      </c>
      <c r="D218" s="171" t="s">
        <v>132</v>
      </c>
      <c r="E218" s="171" t="s">
        <v>44</v>
      </c>
      <c r="F218" s="171" t="s">
        <v>213</v>
      </c>
      <c r="G218" s="171" t="s">
        <v>214</v>
      </c>
      <c r="H218" s="176">
        <v>1</v>
      </c>
      <c r="I218" s="177">
        <v>2592</v>
      </c>
      <c r="J218" s="175">
        <v>46089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-1114.56</v>
      </c>
    </row>
    <row r="219" spans="1:16" ht="19.5" hidden="1" customHeight="1">
      <c r="A219" s="171" t="s">
        <v>2524</v>
      </c>
      <c r="B219" s="175">
        <v>46090</v>
      </c>
      <c r="C219" s="171" t="s">
        <v>2119</v>
      </c>
      <c r="D219" s="171" t="s">
        <v>116</v>
      </c>
      <c r="E219" s="171" t="s">
        <v>44</v>
      </c>
      <c r="F219" s="171" t="s">
        <v>213</v>
      </c>
      <c r="G219" s="171" t="s">
        <v>214</v>
      </c>
      <c r="H219" s="176">
        <v>1</v>
      </c>
      <c r="I219" s="177">
        <v>2592</v>
      </c>
      <c r="J219" s="175">
        <v>46089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-15.42</v>
      </c>
    </row>
    <row r="220" spans="1:16" ht="19.5" hidden="1" customHeight="1">
      <c r="A220" s="171" t="s">
        <v>2525</v>
      </c>
      <c r="B220" s="175">
        <v>46090</v>
      </c>
      <c r="C220" s="171" t="s">
        <v>110</v>
      </c>
      <c r="D220" s="171" t="s">
        <v>24</v>
      </c>
      <c r="E220" s="171" t="s">
        <v>47</v>
      </c>
      <c r="F220" s="171" t="s">
        <v>430</v>
      </c>
      <c r="G220" s="171" t="s">
        <v>112</v>
      </c>
      <c r="H220" s="176">
        <v>1</v>
      </c>
      <c r="I220" s="177">
        <v>1199</v>
      </c>
      <c r="J220" s="175">
        <v>46081</v>
      </c>
      <c r="K220" s="171" t="s">
        <v>113</v>
      </c>
      <c r="L220" s="171" t="s">
        <v>114</v>
      </c>
      <c r="M220" s="178">
        <v>0.43</v>
      </c>
      <c r="N220" s="176"/>
      <c r="O220" s="176">
        <v>42</v>
      </c>
      <c r="P220" s="179">
        <v>-107.6</v>
      </c>
    </row>
    <row r="221" spans="1:16" ht="19.5" hidden="1" customHeight="1">
      <c r="A221" s="171" t="s">
        <v>2525</v>
      </c>
      <c r="B221" s="175">
        <v>46090</v>
      </c>
      <c r="C221" s="171" t="s">
        <v>127</v>
      </c>
      <c r="D221" s="171" t="s">
        <v>128</v>
      </c>
      <c r="E221" s="171" t="s">
        <v>47</v>
      </c>
      <c r="F221" s="171" t="s">
        <v>430</v>
      </c>
      <c r="G221" s="171" t="s">
        <v>112</v>
      </c>
      <c r="H221" s="176">
        <v>1</v>
      </c>
      <c r="I221" s="177">
        <v>1199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567.49</v>
      </c>
    </row>
    <row r="222" spans="1:16" ht="19.5" hidden="1" customHeight="1">
      <c r="A222" s="171" t="s">
        <v>2525</v>
      </c>
      <c r="B222" s="175">
        <v>46090</v>
      </c>
      <c r="C222" s="171" t="s">
        <v>127</v>
      </c>
      <c r="D222" s="171" t="s">
        <v>129</v>
      </c>
      <c r="E222" s="171" t="s">
        <v>47</v>
      </c>
      <c r="F222" s="171" t="s">
        <v>430</v>
      </c>
      <c r="G222" s="171" t="s">
        <v>112</v>
      </c>
      <c r="H222" s="176">
        <v>1</v>
      </c>
      <c r="I222" s="177">
        <v>1199</v>
      </c>
      <c r="J222" s="175">
        <v>46081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5.67</v>
      </c>
    </row>
    <row r="223" spans="1:16" ht="19.5" hidden="1" customHeight="1">
      <c r="A223" s="171" t="s">
        <v>2525</v>
      </c>
      <c r="B223" s="175">
        <v>46090</v>
      </c>
      <c r="C223" s="171" t="s">
        <v>127</v>
      </c>
      <c r="D223" s="171" t="s">
        <v>130</v>
      </c>
      <c r="E223" s="171" t="s">
        <v>47</v>
      </c>
      <c r="F223" s="171" t="s">
        <v>430</v>
      </c>
      <c r="G223" s="171" t="s">
        <v>112</v>
      </c>
      <c r="H223" s="176">
        <v>1</v>
      </c>
      <c r="I223" s="177">
        <v>1199</v>
      </c>
      <c r="J223" s="175">
        <v>46081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625.84</v>
      </c>
    </row>
    <row r="224" spans="1:16" ht="19.5" hidden="1" customHeight="1">
      <c r="A224" s="171" t="s">
        <v>2525</v>
      </c>
      <c r="B224" s="175">
        <v>46090</v>
      </c>
      <c r="C224" s="171" t="s">
        <v>131</v>
      </c>
      <c r="D224" s="171" t="s">
        <v>132</v>
      </c>
      <c r="E224" s="171" t="s">
        <v>47</v>
      </c>
      <c r="F224" s="171" t="s">
        <v>430</v>
      </c>
      <c r="G224" s="171" t="s">
        <v>112</v>
      </c>
      <c r="H224" s="176">
        <v>1</v>
      </c>
      <c r="I224" s="177">
        <v>1199</v>
      </c>
      <c r="J224" s="175">
        <v>46081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-515.57000000000005</v>
      </c>
    </row>
    <row r="225" spans="1:16" ht="19.5" hidden="1" customHeight="1">
      <c r="A225" s="171" t="s">
        <v>2525</v>
      </c>
      <c r="B225" s="175">
        <v>46090</v>
      </c>
      <c r="C225" s="171" t="s">
        <v>2119</v>
      </c>
      <c r="D225" s="171" t="s">
        <v>116</v>
      </c>
      <c r="E225" s="171" t="s">
        <v>47</v>
      </c>
      <c r="F225" s="171" t="s">
        <v>430</v>
      </c>
      <c r="G225" s="171" t="s">
        <v>112</v>
      </c>
      <c r="H225" s="176">
        <v>1</v>
      </c>
      <c r="I225" s="177">
        <v>1199</v>
      </c>
      <c r="J225" s="175">
        <v>46081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-9.9</v>
      </c>
    </row>
    <row r="226" spans="1:16" ht="19.5" hidden="1" customHeight="1">
      <c r="A226" s="171" t="s">
        <v>2526</v>
      </c>
      <c r="B226" s="175">
        <v>46090</v>
      </c>
      <c r="C226" s="171" t="s">
        <v>1315</v>
      </c>
      <c r="D226" s="171" t="s">
        <v>508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46088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</v>
      </c>
    </row>
    <row r="227" spans="1:16" ht="19.5" hidden="1" customHeight="1">
      <c r="A227" s="171" t="s">
        <v>2526</v>
      </c>
      <c r="B227" s="175">
        <v>46090</v>
      </c>
      <c r="C227" s="171" t="s">
        <v>2119</v>
      </c>
      <c r="D227" s="171" t="s">
        <v>510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46088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-10</v>
      </c>
    </row>
    <row r="228" spans="1:16" ht="19.5" hidden="1" customHeight="1">
      <c r="A228" s="171" t="s">
        <v>2525</v>
      </c>
      <c r="B228" s="175">
        <v>46090</v>
      </c>
      <c r="C228" s="171" t="s">
        <v>2119</v>
      </c>
      <c r="D228" s="171" t="s">
        <v>135</v>
      </c>
      <c r="E228" s="171" t="s">
        <v>47</v>
      </c>
      <c r="F228" s="171" t="s">
        <v>430</v>
      </c>
      <c r="G228" s="171" t="s">
        <v>112</v>
      </c>
      <c r="H228" s="176">
        <v>1</v>
      </c>
      <c r="I228" s="177">
        <v>0</v>
      </c>
      <c r="J228" s="175">
        <v>46081</v>
      </c>
      <c r="K228" s="171" t="s">
        <v>125</v>
      </c>
      <c r="L228" s="171" t="s">
        <v>125</v>
      </c>
      <c r="M228" s="178">
        <v>0</v>
      </c>
      <c r="N228" s="176"/>
      <c r="O228" s="176"/>
      <c r="P228" s="179">
        <v>-10.78</v>
      </c>
    </row>
    <row r="229" spans="1:16" ht="19.5" hidden="1" customHeight="1">
      <c r="A229" s="171" t="s">
        <v>2527</v>
      </c>
      <c r="B229" s="175">
        <v>46090</v>
      </c>
      <c r="C229" s="171" t="s">
        <v>110</v>
      </c>
      <c r="D229" s="171" t="s">
        <v>24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46080</v>
      </c>
      <c r="K229" s="171" t="s">
        <v>113</v>
      </c>
      <c r="L229" s="171" t="s">
        <v>114</v>
      </c>
      <c r="M229" s="178">
        <v>0</v>
      </c>
      <c r="N229" s="176"/>
      <c r="O229" s="176">
        <v>41</v>
      </c>
      <c r="P229" s="179">
        <v>-46.77</v>
      </c>
    </row>
    <row r="230" spans="1:16" ht="19.5" hidden="1" customHeight="1">
      <c r="A230" s="171" t="s">
        <v>2527</v>
      </c>
      <c r="B230" s="175">
        <v>46090</v>
      </c>
      <c r="C230" s="171" t="s">
        <v>2119</v>
      </c>
      <c r="D230" s="171" t="s">
        <v>116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0</v>
      </c>
      <c r="J230" s="175">
        <v>46080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-10.83</v>
      </c>
    </row>
    <row r="231" spans="1:16" ht="19.5" hidden="1" customHeight="1">
      <c r="A231" s="171" t="s">
        <v>2527</v>
      </c>
      <c r="B231" s="175">
        <v>46090</v>
      </c>
      <c r="C231" s="171" t="s">
        <v>110</v>
      </c>
      <c r="D231" s="171" t="s">
        <v>117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46080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0</v>
      </c>
    </row>
    <row r="232" spans="1:16" ht="19.5" hidden="1" customHeight="1">
      <c r="A232" s="171" t="s">
        <v>2527</v>
      </c>
      <c r="B232" s="175">
        <v>46090</v>
      </c>
      <c r="C232" s="171" t="s">
        <v>110</v>
      </c>
      <c r="D232" s="171" t="s">
        <v>118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46080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-46.77</v>
      </c>
    </row>
    <row r="233" spans="1:16" ht="19.5" hidden="1" customHeight="1">
      <c r="A233" s="171" t="s">
        <v>2527</v>
      </c>
      <c r="B233" s="175">
        <v>46090</v>
      </c>
      <c r="C233" s="171" t="s">
        <v>2119</v>
      </c>
      <c r="D233" s="171" t="s">
        <v>119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46080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-15</v>
      </c>
    </row>
    <row r="234" spans="1:16" ht="19.5" customHeight="1">
      <c r="A234" s="171" t="s">
        <v>2528</v>
      </c>
      <c r="B234" s="175">
        <v>46090</v>
      </c>
      <c r="C234" s="171" t="s">
        <v>2119</v>
      </c>
      <c r="D234" s="171" t="s">
        <v>135</v>
      </c>
      <c r="E234" s="171" t="s">
        <v>61</v>
      </c>
      <c r="F234" s="171" t="s">
        <v>776</v>
      </c>
      <c r="G234" s="171" t="s">
        <v>177</v>
      </c>
      <c r="H234" s="176">
        <v>1</v>
      </c>
      <c r="I234" s="177">
        <v>0</v>
      </c>
      <c r="J234" s="175">
        <v>46090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-26.49</v>
      </c>
    </row>
    <row r="235" spans="1:16" ht="19.5" hidden="1" customHeight="1">
      <c r="A235" s="171" t="s">
        <v>2529</v>
      </c>
      <c r="B235" s="175">
        <v>46090</v>
      </c>
      <c r="C235" s="171" t="s">
        <v>2119</v>
      </c>
      <c r="D235" s="171" t="s">
        <v>135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0</v>
      </c>
      <c r="J235" s="175">
        <v>46090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-20.56</v>
      </c>
    </row>
    <row r="236" spans="1:16" ht="19.5" hidden="1" customHeight="1">
      <c r="A236" s="171" t="s">
        <v>125</v>
      </c>
      <c r="B236" s="175">
        <v>46090</v>
      </c>
      <c r="C236" s="171" t="s">
        <v>151</v>
      </c>
      <c r="D236" s="171" t="s">
        <v>746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46090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-292.8</v>
      </c>
    </row>
    <row r="237" spans="1:16" ht="19.5" hidden="1" customHeight="1">
      <c r="A237" s="171" t="s">
        <v>2381</v>
      </c>
      <c r="B237" s="175">
        <v>46090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46090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-301.17</v>
      </c>
    </row>
    <row r="238" spans="1:16" ht="19.5" hidden="1" customHeight="1">
      <c r="A238" s="171" t="s">
        <v>2004</v>
      </c>
      <c r="B238" s="175">
        <v>46090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46090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-290.62</v>
      </c>
    </row>
    <row r="239" spans="1:16" ht="19.5" hidden="1" customHeight="1">
      <c r="A239" s="171" t="s">
        <v>1547</v>
      </c>
      <c r="B239" s="175">
        <v>46090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46090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-563.24</v>
      </c>
    </row>
    <row r="240" spans="1:16" ht="19.5" hidden="1" customHeight="1">
      <c r="A240" s="171" t="s">
        <v>1546</v>
      </c>
      <c r="B240" s="175">
        <v>46090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46090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-728.15</v>
      </c>
    </row>
    <row r="241" spans="1:16" ht="19.5" hidden="1" customHeight="1">
      <c r="A241" s="171" t="s">
        <v>150</v>
      </c>
      <c r="B241" s="175">
        <v>46090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46090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-1278.52</v>
      </c>
    </row>
    <row r="242" spans="1:16" ht="19.5" hidden="1" customHeight="1">
      <c r="A242" s="171" t="s">
        <v>155</v>
      </c>
      <c r="B242" s="175">
        <v>46090</v>
      </c>
      <c r="C242" s="171" t="s">
        <v>151</v>
      </c>
      <c r="D242" s="171" t="s">
        <v>156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46090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-8999.19</v>
      </c>
    </row>
    <row r="243" spans="1:16" ht="19.5" hidden="1" customHeight="1">
      <c r="A243" s="171" t="s">
        <v>2530</v>
      </c>
      <c r="B243" s="175">
        <v>46091</v>
      </c>
      <c r="C243" s="171" t="s">
        <v>110</v>
      </c>
      <c r="D243" s="171" t="s">
        <v>24</v>
      </c>
      <c r="E243" s="171" t="s">
        <v>51</v>
      </c>
      <c r="F243" s="171" t="s">
        <v>227</v>
      </c>
      <c r="G243" s="171" t="s">
        <v>112</v>
      </c>
      <c r="H243" s="176">
        <v>1</v>
      </c>
      <c r="I243" s="177">
        <v>0</v>
      </c>
      <c r="J243" s="175">
        <v>46082</v>
      </c>
      <c r="K243" s="171" t="s">
        <v>113</v>
      </c>
      <c r="L243" s="171" t="s">
        <v>114</v>
      </c>
      <c r="M243" s="178">
        <v>0</v>
      </c>
      <c r="N243" s="176"/>
      <c r="O243" s="176">
        <v>42</v>
      </c>
      <c r="P243" s="179">
        <v>-46.77</v>
      </c>
    </row>
    <row r="244" spans="1:16" ht="19.5" hidden="1" customHeight="1">
      <c r="A244" s="171" t="s">
        <v>2530</v>
      </c>
      <c r="B244" s="175">
        <v>46091</v>
      </c>
      <c r="C244" s="171" t="s">
        <v>110</v>
      </c>
      <c r="D244" s="171" t="s">
        <v>117</v>
      </c>
      <c r="E244" s="171" t="s">
        <v>51</v>
      </c>
      <c r="F244" s="171" t="s">
        <v>227</v>
      </c>
      <c r="G244" s="171" t="s">
        <v>112</v>
      </c>
      <c r="H244" s="176">
        <v>1</v>
      </c>
      <c r="I244" s="177">
        <v>0</v>
      </c>
      <c r="J244" s="175">
        <v>46082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2530</v>
      </c>
      <c r="B245" s="175">
        <v>46091</v>
      </c>
      <c r="C245" s="171" t="s">
        <v>110</v>
      </c>
      <c r="D245" s="171" t="s">
        <v>118</v>
      </c>
      <c r="E245" s="171" t="s">
        <v>51</v>
      </c>
      <c r="F245" s="171" t="s">
        <v>227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hidden="1" customHeight="1">
      <c r="A246" s="171" t="s">
        <v>2531</v>
      </c>
      <c r="B246" s="175">
        <v>46091</v>
      </c>
      <c r="C246" s="171" t="s">
        <v>110</v>
      </c>
      <c r="D246" s="171" t="s">
        <v>24</v>
      </c>
      <c r="E246" s="171" t="s">
        <v>43</v>
      </c>
      <c r="F246" s="171" t="s">
        <v>481</v>
      </c>
      <c r="G246" s="171" t="s">
        <v>214</v>
      </c>
      <c r="H246" s="176">
        <v>1</v>
      </c>
      <c r="I246" s="177">
        <v>0</v>
      </c>
      <c r="J246" s="175">
        <v>46085</v>
      </c>
      <c r="K246" s="171" t="s">
        <v>113</v>
      </c>
      <c r="L246" s="171" t="s">
        <v>114</v>
      </c>
      <c r="M246" s="178">
        <v>0</v>
      </c>
      <c r="N246" s="176"/>
      <c r="O246" s="176">
        <v>42</v>
      </c>
      <c r="P246" s="179">
        <v>-46.77</v>
      </c>
    </row>
    <row r="247" spans="1:16" ht="19.5" hidden="1" customHeight="1">
      <c r="A247" s="171" t="s">
        <v>2531</v>
      </c>
      <c r="B247" s="175">
        <v>46091</v>
      </c>
      <c r="C247" s="171" t="s">
        <v>2119</v>
      </c>
      <c r="D247" s="171" t="s">
        <v>116</v>
      </c>
      <c r="E247" s="171" t="s">
        <v>43</v>
      </c>
      <c r="F247" s="171" t="s">
        <v>481</v>
      </c>
      <c r="G247" s="171" t="s">
        <v>214</v>
      </c>
      <c r="H247" s="176">
        <v>1</v>
      </c>
      <c r="I247" s="177">
        <v>0</v>
      </c>
      <c r="J247" s="175">
        <v>46085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-15.46</v>
      </c>
    </row>
    <row r="248" spans="1:16" ht="19.5" hidden="1" customHeight="1">
      <c r="A248" s="171" t="s">
        <v>2532</v>
      </c>
      <c r="B248" s="175">
        <v>46091</v>
      </c>
      <c r="C248" s="171" t="s">
        <v>110</v>
      </c>
      <c r="D248" s="171" t="s">
        <v>117</v>
      </c>
      <c r="E248" s="171" t="s">
        <v>44</v>
      </c>
      <c r="F248" s="171" t="s">
        <v>213</v>
      </c>
      <c r="G248" s="171" t="s">
        <v>214</v>
      </c>
      <c r="H248" s="176">
        <v>1</v>
      </c>
      <c r="I248" s="177">
        <v>0</v>
      </c>
      <c r="J248" s="175">
        <v>46085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0</v>
      </c>
    </row>
    <row r="249" spans="1:16" ht="19.5" hidden="1" customHeight="1">
      <c r="A249" s="171" t="s">
        <v>2532</v>
      </c>
      <c r="B249" s="175">
        <v>46091</v>
      </c>
      <c r="C249" s="171" t="s">
        <v>110</v>
      </c>
      <c r="D249" s="171" t="s">
        <v>118</v>
      </c>
      <c r="E249" s="171" t="s">
        <v>44</v>
      </c>
      <c r="F249" s="171" t="s">
        <v>213</v>
      </c>
      <c r="G249" s="171" t="s">
        <v>214</v>
      </c>
      <c r="H249" s="176">
        <v>1</v>
      </c>
      <c r="I249" s="177">
        <v>0</v>
      </c>
      <c r="J249" s="175">
        <v>46085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-46.77</v>
      </c>
    </row>
    <row r="250" spans="1:16" ht="19.5" hidden="1" customHeight="1">
      <c r="A250" s="171" t="s">
        <v>2532</v>
      </c>
      <c r="B250" s="175">
        <v>46091</v>
      </c>
      <c r="C250" s="171" t="s">
        <v>2119</v>
      </c>
      <c r="D250" s="171" t="s">
        <v>119</v>
      </c>
      <c r="E250" s="171" t="s">
        <v>44</v>
      </c>
      <c r="F250" s="171" t="s">
        <v>213</v>
      </c>
      <c r="G250" s="171" t="s">
        <v>214</v>
      </c>
      <c r="H250" s="176">
        <v>1</v>
      </c>
      <c r="I250" s="177">
        <v>0</v>
      </c>
      <c r="J250" s="175">
        <v>46085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-15</v>
      </c>
    </row>
    <row r="251" spans="1:16" ht="19.5" hidden="1" customHeight="1">
      <c r="A251" s="171" t="s">
        <v>2531</v>
      </c>
      <c r="B251" s="175">
        <v>46091</v>
      </c>
      <c r="C251" s="171" t="s">
        <v>110</v>
      </c>
      <c r="D251" s="171" t="s">
        <v>117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0</v>
      </c>
      <c r="J251" s="175">
        <v>46085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hidden="1" customHeight="1">
      <c r="A252" s="171" t="s">
        <v>2531</v>
      </c>
      <c r="B252" s="175">
        <v>46091</v>
      </c>
      <c r="C252" s="171" t="s">
        <v>110</v>
      </c>
      <c r="D252" s="171" t="s">
        <v>118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0</v>
      </c>
      <c r="J252" s="175">
        <v>46085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hidden="1" customHeight="1">
      <c r="A253" s="171" t="s">
        <v>2531</v>
      </c>
      <c r="B253" s="175">
        <v>46091</v>
      </c>
      <c r="C253" s="171" t="s">
        <v>2119</v>
      </c>
      <c r="D253" s="171" t="s">
        <v>119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0</v>
      </c>
      <c r="J253" s="175">
        <v>46085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hidden="1" customHeight="1">
      <c r="A254" s="171" t="s">
        <v>2532</v>
      </c>
      <c r="B254" s="175">
        <v>46091</v>
      </c>
      <c r="C254" s="171" t="s">
        <v>110</v>
      </c>
      <c r="D254" s="171" t="s">
        <v>24</v>
      </c>
      <c r="E254" s="171" t="s">
        <v>44</v>
      </c>
      <c r="F254" s="171" t="s">
        <v>213</v>
      </c>
      <c r="G254" s="171" t="s">
        <v>214</v>
      </c>
      <c r="H254" s="176">
        <v>1</v>
      </c>
      <c r="I254" s="177">
        <v>0</v>
      </c>
      <c r="J254" s="175">
        <v>46085</v>
      </c>
      <c r="K254" s="171" t="s">
        <v>113</v>
      </c>
      <c r="L254" s="171" t="s">
        <v>114</v>
      </c>
      <c r="M254" s="178">
        <v>0</v>
      </c>
      <c r="N254" s="176"/>
      <c r="O254" s="176">
        <v>42</v>
      </c>
      <c r="P254" s="179">
        <v>-46.77</v>
      </c>
    </row>
    <row r="255" spans="1:16" ht="19.5" hidden="1" customHeight="1">
      <c r="A255" s="171" t="s">
        <v>2532</v>
      </c>
      <c r="B255" s="175">
        <v>46091</v>
      </c>
      <c r="C255" s="171" t="s">
        <v>2119</v>
      </c>
      <c r="D255" s="171" t="s">
        <v>116</v>
      </c>
      <c r="E255" s="171" t="s">
        <v>44</v>
      </c>
      <c r="F255" s="171" t="s">
        <v>213</v>
      </c>
      <c r="G255" s="171" t="s">
        <v>214</v>
      </c>
      <c r="H255" s="176">
        <v>1</v>
      </c>
      <c r="I255" s="177">
        <v>0</v>
      </c>
      <c r="J255" s="175">
        <v>46085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-15.46</v>
      </c>
    </row>
    <row r="256" spans="1:16" ht="19.5" hidden="1" customHeight="1">
      <c r="A256" s="171" t="s">
        <v>2533</v>
      </c>
      <c r="B256" s="175">
        <v>46091</v>
      </c>
      <c r="C256" s="171" t="s">
        <v>110</v>
      </c>
      <c r="D256" s="171" t="s">
        <v>24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46085</v>
      </c>
      <c r="K256" s="171" t="s">
        <v>113</v>
      </c>
      <c r="L256" s="171" t="s">
        <v>114</v>
      </c>
      <c r="M256" s="178">
        <v>0</v>
      </c>
      <c r="N256" s="176"/>
      <c r="O256" s="176">
        <v>42</v>
      </c>
      <c r="P256" s="179">
        <v>-56.94</v>
      </c>
    </row>
    <row r="257" spans="1:16" ht="19.5" customHeight="1">
      <c r="A257" s="171" t="s">
        <v>2533</v>
      </c>
      <c r="B257" s="175">
        <v>46091</v>
      </c>
      <c r="C257" s="171" t="s">
        <v>2119</v>
      </c>
      <c r="D257" s="171" t="s">
        <v>116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46085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-15</v>
      </c>
    </row>
    <row r="258" spans="1:16" ht="19.5" hidden="1" customHeight="1">
      <c r="A258" s="171" t="s">
        <v>2533</v>
      </c>
      <c r="B258" s="175">
        <v>46091</v>
      </c>
      <c r="C258" s="171" t="s">
        <v>110</v>
      </c>
      <c r="D258" s="171" t="s">
        <v>117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46085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2533</v>
      </c>
      <c r="B259" s="175">
        <v>46091</v>
      </c>
      <c r="C259" s="171" t="s">
        <v>110</v>
      </c>
      <c r="D259" s="171" t="s">
        <v>118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46085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-56.94</v>
      </c>
    </row>
    <row r="260" spans="1:16" ht="19.5" customHeight="1">
      <c r="A260" s="171" t="s">
        <v>2533</v>
      </c>
      <c r="B260" s="175">
        <v>46091</v>
      </c>
      <c r="C260" s="171" t="s">
        <v>2119</v>
      </c>
      <c r="D260" s="171" t="s">
        <v>119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46085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2534</v>
      </c>
      <c r="B261" s="175">
        <v>46091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46079</v>
      </c>
      <c r="K261" s="171" t="s">
        <v>113</v>
      </c>
      <c r="L261" s="171" t="s">
        <v>114</v>
      </c>
      <c r="M261" s="178">
        <v>0</v>
      </c>
      <c r="N261" s="176"/>
      <c r="O261" s="176">
        <v>41</v>
      </c>
      <c r="P261" s="179">
        <v>-46.77</v>
      </c>
    </row>
    <row r="262" spans="1:16" ht="19.5" hidden="1" customHeight="1">
      <c r="A262" s="171" t="s">
        <v>2534</v>
      </c>
      <c r="B262" s="175">
        <v>46091</v>
      </c>
      <c r="C262" s="171" t="s">
        <v>2119</v>
      </c>
      <c r="D262" s="171" t="s">
        <v>116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46079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-14.3</v>
      </c>
    </row>
    <row r="263" spans="1:16" ht="19.5" hidden="1" customHeight="1">
      <c r="A263" s="171" t="s">
        <v>2534</v>
      </c>
      <c r="B263" s="175">
        <v>46091</v>
      </c>
      <c r="C263" s="171" t="s">
        <v>110</v>
      </c>
      <c r="D263" s="171" t="s">
        <v>117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46079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hidden="1" customHeight="1">
      <c r="A264" s="171" t="s">
        <v>2534</v>
      </c>
      <c r="B264" s="175">
        <v>46091</v>
      </c>
      <c r="C264" s="171" t="s">
        <v>110</v>
      </c>
      <c r="D264" s="171" t="s">
        <v>118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46079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-46.77</v>
      </c>
    </row>
    <row r="265" spans="1:16" ht="19.5" hidden="1" customHeight="1">
      <c r="A265" s="171" t="s">
        <v>2534</v>
      </c>
      <c r="B265" s="175">
        <v>46091</v>
      </c>
      <c r="C265" s="171" t="s">
        <v>2119</v>
      </c>
      <c r="D265" s="171" t="s">
        <v>119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46079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</v>
      </c>
    </row>
    <row r="266" spans="1:16" ht="19.5" hidden="1" customHeight="1">
      <c r="A266" s="171" t="s">
        <v>2500</v>
      </c>
      <c r="B266" s="175">
        <v>46091</v>
      </c>
      <c r="C266" s="171" t="s">
        <v>123</v>
      </c>
      <c r="D266" s="171" t="s">
        <v>124</v>
      </c>
      <c r="E266" s="171" t="s">
        <v>125</v>
      </c>
      <c r="F266" s="171" t="s">
        <v>125</v>
      </c>
      <c r="G266" s="171" t="s">
        <v>125</v>
      </c>
      <c r="H266" s="176">
        <v>0</v>
      </c>
      <c r="I266" s="177">
        <v>0</v>
      </c>
      <c r="J266" s="175">
        <v>46091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-312</v>
      </c>
    </row>
    <row r="267" spans="1:16" ht="19.5" hidden="1" customHeight="1">
      <c r="A267" s="171" t="s">
        <v>2500</v>
      </c>
      <c r="B267" s="175">
        <v>46091</v>
      </c>
      <c r="C267" s="171" t="s">
        <v>123</v>
      </c>
      <c r="D267" s="171" t="s">
        <v>2535</v>
      </c>
      <c r="E267" s="171" t="s">
        <v>125</v>
      </c>
      <c r="F267" s="171" t="s">
        <v>125</v>
      </c>
      <c r="G267" s="171" t="s">
        <v>125</v>
      </c>
      <c r="H267" s="176">
        <v>0</v>
      </c>
      <c r="I267" s="177">
        <v>0</v>
      </c>
      <c r="J267" s="175">
        <v>46091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-80</v>
      </c>
    </row>
    <row r="268" spans="1:16" ht="19.5" hidden="1" customHeight="1">
      <c r="A268" s="171" t="s">
        <v>2536</v>
      </c>
      <c r="B268" s="175">
        <v>46091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46080</v>
      </c>
      <c r="K268" s="171" t="s">
        <v>113</v>
      </c>
      <c r="L268" s="171" t="s">
        <v>114</v>
      </c>
      <c r="M268" s="178">
        <v>0</v>
      </c>
      <c r="N268" s="176"/>
      <c r="O268" s="176">
        <v>41</v>
      </c>
      <c r="P268" s="179">
        <v>-46.77</v>
      </c>
    </row>
    <row r="269" spans="1:16" ht="19.5" hidden="1" customHeight="1">
      <c r="A269" s="171" t="s">
        <v>2536</v>
      </c>
      <c r="B269" s="175">
        <v>46091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46080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-11.42</v>
      </c>
    </row>
    <row r="270" spans="1:16" ht="19.5" hidden="1" customHeight="1">
      <c r="A270" s="171" t="s">
        <v>2536</v>
      </c>
      <c r="B270" s="175">
        <v>46091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46080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2536</v>
      </c>
      <c r="B271" s="175">
        <v>46091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46080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2536</v>
      </c>
      <c r="B272" s="175">
        <v>46091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46080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2537</v>
      </c>
      <c r="B273" s="175">
        <v>46091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2700</v>
      </c>
      <c r="J273" s="175">
        <v>46087</v>
      </c>
      <c r="K273" s="171" t="s">
        <v>113</v>
      </c>
      <c r="L273" s="171" t="s">
        <v>114</v>
      </c>
      <c r="M273" s="178">
        <v>0.43</v>
      </c>
      <c r="N273" s="176"/>
      <c r="O273" s="176">
        <v>44</v>
      </c>
      <c r="P273" s="179">
        <v>-161.29</v>
      </c>
    </row>
    <row r="274" spans="1:16" ht="19.5" hidden="1" customHeight="1">
      <c r="A274" s="171" t="s">
        <v>2537</v>
      </c>
      <c r="B274" s="175">
        <v>46091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2700</v>
      </c>
      <c r="J274" s="175">
        <v>46087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1080.95</v>
      </c>
    </row>
    <row r="275" spans="1:16" ht="19.5" hidden="1" customHeight="1">
      <c r="A275" s="171" t="s">
        <v>2537</v>
      </c>
      <c r="B275" s="175">
        <v>46091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2700</v>
      </c>
      <c r="J275" s="175">
        <v>46087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10.81</v>
      </c>
    </row>
    <row r="276" spans="1:16" ht="19.5" hidden="1" customHeight="1">
      <c r="A276" s="171" t="s">
        <v>2537</v>
      </c>
      <c r="B276" s="175">
        <v>46091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2700</v>
      </c>
      <c r="J276" s="175">
        <v>46087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1608.24</v>
      </c>
    </row>
    <row r="277" spans="1:16" ht="19.5" hidden="1" customHeight="1">
      <c r="A277" s="171" t="s">
        <v>2537</v>
      </c>
      <c r="B277" s="175">
        <v>46091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2700</v>
      </c>
      <c r="J277" s="175">
        <v>46087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-1161</v>
      </c>
    </row>
    <row r="278" spans="1:16" ht="19.5" hidden="1" customHeight="1">
      <c r="A278" s="171" t="s">
        <v>2538</v>
      </c>
      <c r="B278" s="175">
        <v>46091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46086</v>
      </c>
      <c r="K278" s="171" t="s">
        <v>113</v>
      </c>
      <c r="L278" s="171" t="s">
        <v>114</v>
      </c>
      <c r="M278" s="178">
        <v>0</v>
      </c>
      <c r="N278" s="176"/>
      <c r="O278" s="176">
        <v>43</v>
      </c>
      <c r="P278" s="179">
        <v>-46.77</v>
      </c>
    </row>
    <row r="279" spans="1:16" ht="19.5" hidden="1" customHeight="1">
      <c r="A279" s="171" t="s">
        <v>2538</v>
      </c>
      <c r="B279" s="175">
        <v>46091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46086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-13.54</v>
      </c>
    </row>
    <row r="280" spans="1:16" ht="19.5" hidden="1" customHeight="1">
      <c r="A280" s="171" t="s">
        <v>2538</v>
      </c>
      <c r="B280" s="175">
        <v>46091</v>
      </c>
      <c r="C280" s="171" t="s">
        <v>110</v>
      </c>
      <c r="D280" s="171" t="s">
        <v>117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46086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hidden="1" customHeight="1">
      <c r="A281" s="171" t="s">
        <v>2538</v>
      </c>
      <c r="B281" s="175">
        <v>46091</v>
      </c>
      <c r="C281" s="171" t="s">
        <v>110</v>
      </c>
      <c r="D281" s="171" t="s">
        <v>118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46086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hidden="1" customHeight="1">
      <c r="A282" s="171" t="s">
        <v>2538</v>
      </c>
      <c r="B282" s="175">
        <v>46091</v>
      </c>
      <c r="C282" s="171" t="s">
        <v>2119</v>
      </c>
      <c r="D282" s="171" t="s">
        <v>119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46086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-15</v>
      </c>
    </row>
    <row r="283" spans="1:16" ht="19.5" hidden="1" customHeight="1">
      <c r="A283" s="171" t="s">
        <v>2539</v>
      </c>
      <c r="B283" s="175">
        <v>46091</v>
      </c>
      <c r="C283" s="171" t="s">
        <v>110</v>
      </c>
      <c r="D283" s="171" t="s">
        <v>24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46085</v>
      </c>
      <c r="K283" s="171" t="s">
        <v>113</v>
      </c>
      <c r="L283" s="171" t="s">
        <v>114</v>
      </c>
      <c r="M283" s="178">
        <v>0</v>
      </c>
      <c r="N283" s="176"/>
      <c r="O283" s="176">
        <v>42</v>
      </c>
      <c r="P283" s="179">
        <v>-46.77</v>
      </c>
    </row>
    <row r="284" spans="1:16" ht="19.5" hidden="1" customHeight="1">
      <c r="A284" s="171" t="s">
        <v>2539</v>
      </c>
      <c r="B284" s="175">
        <v>46091</v>
      </c>
      <c r="C284" s="171" t="s">
        <v>2119</v>
      </c>
      <c r="D284" s="171" t="s">
        <v>116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46085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-12.44</v>
      </c>
    </row>
    <row r="285" spans="1:16" ht="19.5" hidden="1" customHeight="1">
      <c r="A285" s="171" t="s">
        <v>2539</v>
      </c>
      <c r="B285" s="175">
        <v>46091</v>
      </c>
      <c r="C285" s="171" t="s">
        <v>110</v>
      </c>
      <c r="D285" s="171" t="s">
        <v>117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46085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hidden="1" customHeight="1">
      <c r="A286" s="171" t="s">
        <v>2539</v>
      </c>
      <c r="B286" s="175">
        <v>46091</v>
      </c>
      <c r="C286" s="171" t="s">
        <v>110</v>
      </c>
      <c r="D286" s="171" t="s">
        <v>118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46085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-46.77</v>
      </c>
    </row>
    <row r="287" spans="1:16" ht="19.5" hidden="1" customHeight="1">
      <c r="A287" s="171" t="s">
        <v>2539</v>
      </c>
      <c r="B287" s="175">
        <v>46091</v>
      </c>
      <c r="C287" s="171" t="s">
        <v>2119</v>
      </c>
      <c r="D287" s="171" t="s">
        <v>119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46085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hidden="1" customHeight="1">
      <c r="A288" s="171" t="s">
        <v>2540</v>
      </c>
      <c r="B288" s="175">
        <v>46091</v>
      </c>
      <c r="C288" s="171" t="s">
        <v>1315</v>
      </c>
      <c r="D288" s="171" t="s">
        <v>508</v>
      </c>
      <c r="E288" s="171" t="s">
        <v>39</v>
      </c>
      <c r="F288" s="171" t="s">
        <v>141</v>
      </c>
      <c r="G288" s="171" t="s">
        <v>112</v>
      </c>
      <c r="H288" s="176">
        <v>1</v>
      </c>
      <c r="I288" s="177">
        <v>0</v>
      </c>
      <c r="J288" s="175">
        <v>46078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</v>
      </c>
    </row>
    <row r="289" spans="1:16" ht="19.5" hidden="1" customHeight="1">
      <c r="A289" s="171" t="s">
        <v>2540</v>
      </c>
      <c r="B289" s="175">
        <v>46091</v>
      </c>
      <c r="C289" s="171" t="s">
        <v>2119</v>
      </c>
      <c r="D289" s="171" t="s">
        <v>510</v>
      </c>
      <c r="E289" s="171" t="s">
        <v>39</v>
      </c>
      <c r="F289" s="171" t="s">
        <v>141</v>
      </c>
      <c r="G289" s="171" t="s">
        <v>112</v>
      </c>
      <c r="H289" s="176">
        <v>1</v>
      </c>
      <c r="I289" s="177">
        <v>0</v>
      </c>
      <c r="J289" s="175">
        <v>46078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</v>
      </c>
    </row>
    <row r="290" spans="1:16" ht="19.5" hidden="1" customHeight="1">
      <c r="A290" s="171" t="s">
        <v>2541</v>
      </c>
      <c r="B290" s="175">
        <v>46091</v>
      </c>
      <c r="C290" s="171" t="s">
        <v>110</v>
      </c>
      <c r="D290" s="171" t="s">
        <v>24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46088</v>
      </c>
      <c r="K290" s="171" t="s">
        <v>113</v>
      </c>
      <c r="L290" s="171" t="s">
        <v>114</v>
      </c>
      <c r="M290" s="178">
        <v>0</v>
      </c>
      <c r="N290" s="176"/>
      <c r="O290" s="176">
        <v>43</v>
      </c>
      <c r="P290" s="179">
        <v>-46.77</v>
      </c>
    </row>
    <row r="291" spans="1:16" ht="19.5" hidden="1" customHeight="1">
      <c r="A291" s="171" t="s">
        <v>2542</v>
      </c>
      <c r="B291" s="175">
        <v>46091</v>
      </c>
      <c r="C291" s="171" t="s">
        <v>110</v>
      </c>
      <c r="D291" s="171" t="s">
        <v>24</v>
      </c>
      <c r="E291" s="171" t="s">
        <v>79</v>
      </c>
      <c r="F291" s="171" t="s">
        <v>441</v>
      </c>
      <c r="G291" s="171" t="s">
        <v>177</v>
      </c>
      <c r="H291" s="176">
        <v>1</v>
      </c>
      <c r="I291" s="177">
        <v>0</v>
      </c>
      <c r="J291" s="175">
        <v>46083</v>
      </c>
      <c r="K291" s="171" t="s">
        <v>113</v>
      </c>
      <c r="L291" s="171" t="s">
        <v>114</v>
      </c>
      <c r="M291" s="178">
        <v>0</v>
      </c>
      <c r="N291" s="176"/>
      <c r="O291" s="176">
        <v>43</v>
      </c>
      <c r="P291" s="179">
        <v>-56.94</v>
      </c>
    </row>
    <row r="292" spans="1:16" ht="19.5" customHeight="1">
      <c r="A292" s="171" t="s">
        <v>2542</v>
      </c>
      <c r="B292" s="175">
        <v>46091</v>
      </c>
      <c r="C292" s="171" t="s">
        <v>2119</v>
      </c>
      <c r="D292" s="171" t="s">
        <v>116</v>
      </c>
      <c r="E292" s="171" t="s">
        <v>79</v>
      </c>
      <c r="F292" s="171" t="s">
        <v>441</v>
      </c>
      <c r="G292" s="171" t="s">
        <v>177</v>
      </c>
      <c r="H292" s="176">
        <v>1</v>
      </c>
      <c r="I292" s="177">
        <v>0</v>
      </c>
      <c r="J292" s="175">
        <v>46083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-9.67</v>
      </c>
    </row>
    <row r="293" spans="1:16" ht="19.5" hidden="1" customHeight="1">
      <c r="A293" s="171" t="s">
        <v>2542</v>
      </c>
      <c r="B293" s="175">
        <v>46091</v>
      </c>
      <c r="C293" s="171" t="s">
        <v>110</v>
      </c>
      <c r="D293" s="171" t="s">
        <v>117</v>
      </c>
      <c r="E293" s="171" t="s">
        <v>79</v>
      </c>
      <c r="F293" s="171" t="s">
        <v>441</v>
      </c>
      <c r="G293" s="171" t="s">
        <v>177</v>
      </c>
      <c r="H293" s="176">
        <v>1</v>
      </c>
      <c r="I293" s="177">
        <v>0</v>
      </c>
      <c r="J293" s="175">
        <v>46083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0</v>
      </c>
    </row>
    <row r="294" spans="1:16" ht="19.5" hidden="1" customHeight="1">
      <c r="A294" s="171" t="s">
        <v>2542</v>
      </c>
      <c r="B294" s="175">
        <v>46091</v>
      </c>
      <c r="C294" s="171" t="s">
        <v>110</v>
      </c>
      <c r="D294" s="171" t="s">
        <v>118</v>
      </c>
      <c r="E294" s="171" t="s">
        <v>79</v>
      </c>
      <c r="F294" s="171" t="s">
        <v>441</v>
      </c>
      <c r="G294" s="171" t="s">
        <v>177</v>
      </c>
      <c r="H294" s="176">
        <v>1</v>
      </c>
      <c r="I294" s="177">
        <v>0</v>
      </c>
      <c r="J294" s="175">
        <v>46083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-56.94</v>
      </c>
    </row>
    <row r="295" spans="1:16" ht="19.5" customHeight="1">
      <c r="A295" s="171" t="s">
        <v>2542</v>
      </c>
      <c r="B295" s="175">
        <v>46091</v>
      </c>
      <c r="C295" s="171" t="s">
        <v>2119</v>
      </c>
      <c r="D295" s="171" t="s">
        <v>119</v>
      </c>
      <c r="E295" s="171" t="s">
        <v>79</v>
      </c>
      <c r="F295" s="171" t="s">
        <v>441</v>
      </c>
      <c r="G295" s="171" t="s">
        <v>177</v>
      </c>
      <c r="H295" s="176">
        <v>1</v>
      </c>
      <c r="I295" s="177">
        <v>0</v>
      </c>
      <c r="J295" s="175">
        <v>46083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-15</v>
      </c>
    </row>
    <row r="296" spans="1:16" ht="19.5" hidden="1" customHeight="1">
      <c r="A296" s="171" t="s">
        <v>2541</v>
      </c>
      <c r="B296" s="175">
        <v>46091</v>
      </c>
      <c r="C296" s="171" t="s">
        <v>110</v>
      </c>
      <c r="D296" s="171" t="s">
        <v>117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46088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0</v>
      </c>
    </row>
    <row r="297" spans="1:16" ht="19.5" hidden="1" customHeight="1">
      <c r="A297" s="171" t="s">
        <v>2541</v>
      </c>
      <c r="B297" s="175">
        <v>46091</v>
      </c>
      <c r="C297" s="171" t="s">
        <v>110</v>
      </c>
      <c r="D297" s="171" t="s">
        <v>118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46088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-46.77</v>
      </c>
    </row>
    <row r="298" spans="1:16" ht="19.5" hidden="1" customHeight="1">
      <c r="A298" s="171" t="s">
        <v>2543</v>
      </c>
      <c r="B298" s="175">
        <v>46091</v>
      </c>
      <c r="C298" s="171" t="s">
        <v>110</v>
      </c>
      <c r="D298" s="171" t="s">
        <v>24</v>
      </c>
      <c r="E298" s="171" t="s">
        <v>78</v>
      </c>
      <c r="F298" s="171" t="s">
        <v>176</v>
      </c>
      <c r="G298" s="171" t="s">
        <v>177</v>
      </c>
      <c r="H298" s="176">
        <v>1</v>
      </c>
      <c r="I298" s="177">
        <v>6500</v>
      </c>
      <c r="J298" s="175">
        <v>46087</v>
      </c>
      <c r="K298" s="171" t="s">
        <v>113</v>
      </c>
      <c r="L298" s="171" t="s">
        <v>114</v>
      </c>
      <c r="M298" s="178">
        <v>0.43</v>
      </c>
      <c r="N298" s="176"/>
      <c r="O298" s="176">
        <v>44</v>
      </c>
      <c r="P298" s="179">
        <v>-297.56</v>
      </c>
    </row>
    <row r="299" spans="1:16" ht="19.5" hidden="1" customHeight="1">
      <c r="A299" s="171" t="s">
        <v>2543</v>
      </c>
      <c r="B299" s="175">
        <v>46091</v>
      </c>
      <c r="C299" s="171" t="s">
        <v>127</v>
      </c>
      <c r="D299" s="171" t="s">
        <v>128</v>
      </c>
      <c r="E299" s="171" t="s">
        <v>78</v>
      </c>
      <c r="F299" s="171" t="s">
        <v>176</v>
      </c>
      <c r="G299" s="171" t="s">
        <v>177</v>
      </c>
      <c r="H299" s="176">
        <v>1</v>
      </c>
      <c r="I299" s="177">
        <v>6500</v>
      </c>
      <c r="J299" s="175">
        <v>46087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2314.29</v>
      </c>
    </row>
    <row r="300" spans="1:16" ht="19.5" hidden="1" customHeight="1">
      <c r="A300" s="171" t="s">
        <v>2543</v>
      </c>
      <c r="B300" s="175">
        <v>46091</v>
      </c>
      <c r="C300" s="171" t="s">
        <v>127</v>
      </c>
      <c r="D300" s="171" t="s">
        <v>129</v>
      </c>
      <c r="E300" s="171" t="s">
        <v>78</v>
      </c>
      <c r="F300" s="171" t="s">
        <v>176</v>
      </c>
      <c r="G300" s="171" t="s">
        <v>177</v>
      </c>
      <c r="H300" s="176">
        <v>1</v>
      </c>
      <c r="I300" s="177">
        <v>6500</v>
      </c>
      <c r="J300" s="175">
        <v>46087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23.14</v>
      </c>
    </row>
    <row r="301" spans="1:16" ht="19.5" hidden="1" customHeight="1">
      <c r="A301" s="171" t="s">
        <v>2543</v>
      </c>
      <c r="B301" s="175">
        <v>46091</v>
      </c>
      <c r="C301" s="171" t="s">
        <v>127</v>
      </c>
      <c r="D301" s="171" t="s">
        <v>130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6500</v>
      </c>
      <c r="J301" s="175">
        <v>46087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4162.57</v>
      </c>
    </row>
    <row r="302" spans="1:16" ht="19.5" hidden="1" customHeight="1">
      <c r="A302" s="171" t="s">
        <v>2543</v>
      </c>
      <c r="B302" s="175">
        <v>46091</v>
      </c>
      <c r="C302" s="171" t="s">
        <v>131</v>
      </c>
      <c r="D302" s="171" t="s">
        <v>132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6500</v>
      </c>
      <c r="J302" s="175">
        <v>46087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-2795</v>
      </c>
    </row>
    <row r="303" spans="1:16" ht="19.5" customHeight="1">
      <c r="A303" s="171" t="s">
        <v>2543</v>
      </c>
      <c r="B303" s="175">
        <v>46091</v>
      </c>
      <c r="C303" s="171" t="s">
        <v>2119</v>
      </c>
      <c r="D303" s="171" t="s">
        <v>116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6500</v>
      </c>
      <c r="J303" s="175">
        <v>46087</v>
      </c>
      <c r="K303" s="171" t="s">
        <v>113</v>
      </c>
      <c r="L303" s="171" t="s">
        <v>114</v>
      </c>
      <c r="M303" s="178">
        <v>0.43</v>
      </c>
      <c r="N303" s="176"/>
      <c r="O303" s="176"/>
      <c r="P303" s="179">
        <v>-12.29</v>
      </c>
    </row>
    <row r="304" spans="1:16" ht="19.5" customHeight="1">
      <c r="A304" s="171" t="s">
        <v>2544</v>
      </c>
      <c r="B304" s="175">
        <v>46091</v>
      </c>
      <c r="C304" s="171" t="s">
        <v>2119</v>
      </c>
      <c r="D304" s="171" t="s">
        <v>135</v>
      </c>
      <c r="E304" s="171" t="s">
        <v>61</v>
      </c>
      <c r="F304" s="171" t="s">
        <v>776</v>
      </c>
      <c r="G304" s="171" t="s">
        <v>177</v>
      </c>
      <c r="H304" s="176">
        <v>1</v>
      </c>
      <c r="I304" s="177">
        <v>0</v>
      </c>
      <c r="J304" s="175">
        <v>46091</v>
      </c>
      <c r="K304" s="171" t="s">
        <v>125</v>
      </c>
      <c r="L304" s="171" t="s">
        <v>125</v>
      </c>
      <c r="M304" s="178">
        <v>0</v>
      </c>
      <c r="N304" s="176"/>
      <c r="O304" s="176"/>
      <c r="P304" s="179">
        <v>-17.04</v>
      </c>
    </row>
    <row r="305" spans="1:16" ht="19.5" hidden="1" customHeight="1">
      <c r="A305" s="171" t="s">
        <v>2545</v>
      </c>
      <c r="B305" s="175">
        <v>46091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2700</v>
      </c>
      <c r="J305" s="175">
        <v>46088</v>
      </c>
      <c r="K305" s="171" t="s">
        <v>113</v>
      </c>
      <c r="L305" s="171" t="s">
        <v>114</v>
      </c>
      <c r="M305" s="178">
        <v>0.43</v>
      </c>
      <c r="N305" s="176"/>
      <c r="O305" s="176">
        <v>43</v>
      </c>
      <c r="P305" s="179">
        <v>-155.83000000000001</v>
      </c>
    </row>
    <row r="306" spans="1:16" ht="19.5" hidden="1" customHeight="1">
      <c r="A306" s="171" t="s">
        <v>2545</v>
      </c>
      <c r="B306" s="175">
        <v>46091</v>
      </c>
      <c r="C306" s="171" t="s">
        <v>127</v>
      </c>
      <c r="D306" s="171" t="s">
        <v>128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2700</v>
      </c>
      <c r="J306" s="175">
        <v>46088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731.1</v>
      </c>
    </row>
    <row r="307" spans="1:16" ht="19.5" hidden="1" customHeight="1">
      <c r="A307" s="171" t="s">
        <v>2545</v>
      </c>
      <c r="B307" s="175">
        <v>46091</v>
      </c>
      <c r="C307" s="171" t="s">
        <v>127</v>
      </c>
      <c r="D307" s="171" t="s">
        <v>129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2700</v>
      </c>
      <c r="J307" s="175">
        <v>46088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7.31</v>
      </c>
    </row>
    <row r="308" spans="1:16" ht="19.5" hidden="1" customHeight="1">
      <c r="A308" s="171" t="s">
        <v>2545</v>
      </c>
      <c r="B308" s="175">
        <v>46091</v>
      </c>
      <c r="C308" s="171" t="s">
        <v>127</v>
      </c>
      <c r="D308" s="171" t="s">
        <v>130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2700</v>
      </c>
      <c r="J308" s="175">
        <v>46088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1961.59</v>
      </c>
    </row>
    <row r="309" spans="1:16" ht="19.5" hidden="1" customHeight="1">
      <c r="A309" s="171" t="s">
        <v>2545</v>
      </c>
      <c r="B309" s="175">
        <v>46091</v>
      </c>
      <c r="C309" s="171" t="s">
        <v>131</v>
      </c>
      <c r="D309" s="171" t="s">
        <v>132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2700</v>
      </c>
      <c r="J309" s="175">
        <v>46088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-1161</v>
      </c>
    </row>
    <row r="310" spans="1:16" ht="19.5" hidden="1" customHeight="1">
      <c r="A310" s="171" t="s">
        <v>2545</v>
      </c>
      <c r="B310" s="175">
        <v>46091</v>
      </c>
      <c r="C310" s="171" t="s">
        <v>2119</v>
      </c>
      <c r="D310" s="171" t="s">
        <v>116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2700</v>
      </c>
      <c r="J310" s="175">
        <v>46088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-13.7</v>
      </c>
    </row>
    <row r="311" spans="1:16" ht="19.5" customHeight="1">
      <c r="A311" s="171" t="s">
        <v>2543</v>
      </c>
      <c r="B311" s="175">
        <v>46091</v>
      </c>
      <c r="C311" s="171" t="s">
        <v>2119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46087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-43.97</v>
      </c>
    </row>
    <row r="312" spans="1:16" ht="19.5" hidden="1" customHeight="1">
      <c r="A312" s="171" t="s">
        <v>2546</v>
      </c>
      <c r="B312" s="175">
        <v>46091</v>
      </c>
      <c r="C312" s="171" t="s">
        <v>2119</v>
      </c>
      <c r="D312" s="171" t="s">
        <v>135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0</v>
      </c>
      <c r="J312" s="175">
        <v>46091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-25.01</v>
      </c>
    </row>
    <row r="313" spans="1:16" ht="19.5" hidden="1" customHeight="1">
      <c r="A313" s="171" t="s">
        <v>2547</v>
      </c>
      <c r="B313" s="175">
        <v>46091</v>
      </c>
      <c r="C313" s="171" t="s">
        <v>2119</v>
      </c>
      <c r="D313" s="171" t="s">
        <v>135</v>
      </c>
      <c r="E313" s="171" t="s">
        <v>45</v>
      </c>
      <c r="F313" s="171" t="s">
        <v>162</v>
      </c>
      <c r="G313" s="171" t="s">
        <v>163</v>
      </c>
      <c r="H313" s="176">
        <v>1</v>
      </c>
      <c r="I313" s="177">
        <v>0</v>
      </c>
      <c r="J313" s="175">
        <v>46091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-19.96</v>
      </c>
    </row>
    <row r="314" spans="1:16" ht="19.5" hidden="1" customHeight="1">
      <c r="A314" s="171" t="s">
        <v>2545</v>
      </c>
      <c r="B314" s="175">
        <v>46091</v>
      </c>
      <c r="C314" s="171" t="s">
        <v>2119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46088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-13.89</v>
      </c>
    </row>
    <row r="315" spans="1:16" ht="19.5" hidden="1" customHeight="1">
      <c r="A315" s="171" t="s">
        <v>2548</v>
      </c>
      <c r="B315" s="175">
        <v>46091</v>
      </c>
      <c r="C315" s="171" t="s">
        <v>110</v>
      </c>
      <c r="D315" s="171" t="s">
        <v>24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46081</v>
      </c>
      <c r="K315" s="171" t="s">
        <v>113</v>
      </c>
      <c r="L315" s="171" t="s">
        <v>114</v>
      </c>
      <c r="M315" s="178">
        <v>0</v>
      </c>
      <c r="N315" s="176"/>
      <c r="O315" s="176">
        <v>42</v>
      </c>
      <c r="P315" s="179">
        <v>-56.94</v>
      </c>
    </row>
    <row r="316" spans="1:16" ht="19.5" customHeight="1">
      <c r="A316" s="171" t="s">
        <v>2548</v>
      </c>
      <c r="B316" s="175">
        <v>46091</v>
      </c>
      <c r="C316" s="171" t="s">
        <v>2119</v>
      </c>
      <c r="D316" s="171" t="s">
        <v>116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46081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-13.81</v>
      </c>
    </row>
    <row r="317" spans="1:16" ht="19.5" hidden="1" customHeight="1">
      <c r="A317" s="171" t="s">
        <v>2549</v>
      </c>
      <c r="B317" s="175">
        <v>46091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2700</v>
      </c>
      <c r="J317" s="175">
        <v>46090</v>
      </c>
      <c r="K317" s="171" t="s">
        <v>113</v>
      </c>
      <c r="L317" s="171" t="s">
        <v>114</v>
      </c>
      <c r="M317" s="178">
        <v>0.43</v>
      </c>
      <c r="N317" s="176"/>
      <c r="O317" s="176">
        <v>43</v>
      </c>
      <c r="P317" s="179">
        <v>-155.83000000000001</v>
      </c>
    </row>
    <row r="318" spans="1:16" ht="19.5" hidden="1" customHeight="1">
      <c r="A318" s="171" t="s">
        <v>2549</v>
      </c>
      <c r="B318" s="175">
        <v>46091</v>
      </c>
      <c r="C318" s="171" t="s">
        <v>127</v>
      </c>
      <c r="D318" s="171" t="s">
        <v>128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2700</v>
      </c>
      <c r="J318" s="175">
        <v>46090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1140.68</v>
      </c>
    </row>
    <row r="319" spans="1:16" ht="19.5" hidden="1" customHeight="1">
      <c r="A319" s="171" t="s">
        <v>2549</v>
      </c>
      <c r="B319" s="175">
        <v>46091</v>
      </c>
      <c r="C319" s="171" t="s">
        <v>127</v>
      </c>
      <c r="D319" s="171" t="s">
        <v>129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2700</v>
      </c>
      <c r="J319" s="175">
        <v>46090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11.41</v>
      </c>
    </row>
    <row r="320" spans="1:16" ht="19.5" hidden="1" customHeight="1">
      <c r="A320" s="171" t="s">
        <v>2549</v>
      </c>
      <c r="B320" s="175">
        <v>46091</v>
      </c>
      <c r="C320" s="171" t="s">
        <v>127</v>
      </c>
      <c r="D320" s="171" t="s">
        <v>130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2700</v>
      </c>
      <c r="J320" s="175">
        <v>46090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1547.91</v>
      </c>
    </row>
    <row r="321" spans="1:16" ht="19.5" hidden="1" customHeight="1">
      <c r="A321" s="171" t="s">
        <v>2549</v>
      </c>
      <c r="B321" s="175">
        <v>46091</v>
      </c>
      <c r="C321" s="171" t="s">
        <v>131</v>
      </c>
      <c r="D321" s="171" t="s">
        <v>132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2700</v>
      </c>
      <c r="J321" s="175">
        <v>46090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-1161</v>
      </c>
    </row>
    <row r="322" spans="1:16" ht="19.5" hidden="1" customHeight="1">
      <c r="A322" s="171" t="s">
        <v>2549</v>
      </c>
      <c r="B322" s="175">
        <v>46091</v>
      </c>
      <c r="C322" s="171" t="s">
        <v>2119</v>
      </c>
      <c r="D322" s="171" t="s">
        <v>116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2700</v>
      </c>
      <c r="J322" s="175">
        <v>46090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-11.58</v>
      </c>
    </row>
    <row r="323" spans="1:16" ht="19.5" hidden="1" customHeight="1">
      <c r="A323" s="171" t="s">
        <v>2548</v>
      </c>
      <c r="B323" s="175">
        <v>46091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46081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2548</v>
      </c>
      <c r="B324" s="175">
        <v>46091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46081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customHeight="1">
      <c r="A325" s="171" t="s">
        <v>2548</v>
      </c>
      <c r="B325" s="175">
        <v>46091</v>
      </c>
      <c r="C325" s="171" t="s">
        <v>2119</v>
      </c>
      <c r="D325" s="171" t="s">
        <v>119</v>
      </c>
      <c r="E325" s="171" t="s">
        <v>78</v>
      </c>
      <c r="F325" s="171" t="s">
        <v>176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hidden="1" customHeight="1">
      <c r="A326" s="171" t="s">
        <v>2550</v>
      </c>
      <c r="B326" s="175">
        <v>46091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2650</v>
      </c>
      <c r="J326" s="175">
        <v>46087</v>
      </c>
      <c r="K326" s="171" t="s">
        <v>113</v>
      </c>
      <c r="L326" s="171" t="s">
        <v>114</v>
      </c>
      <c r="M326" s="178">
        <v>0.43</v>
      </c>
      <c r="N326" s="176"/>
      <c r="O326" s="176">
        <v>44</v>
      </c>
      <c r="P326" s="179">
        <v>-159.72</v>
      </c>
    </row>
    <row r="327" spans="1:16" ht="19.5" hidden="1" customHeight="1">
      <c r="A327" s="171" t="s">
        <v>2550</v>
      </c>
      <c r="B327" s="175">
        <v>46091</v>
      </c>
      <c r="C327" s="171" t="s">
        <v>127</v>
      </c>
      <c r="D327" s="171" t="s">
        <v>128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2650</v>
      </c>
      <c r="J327" s="175">
        <v>46087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1002.84</v>
      </c>
    </row>
    <row r="328" spans="1:16" ht="19.5" hidden="1" customHeight="1">
      <c r="A328" s="171" t="s">
        <v>2550</v>
      </c>
      <c r="B328" s="175">
        <v>46091</v>
      </c>
      <c r="C328" s="171" t="s">
        <v>127</v>
      </c>
      <c r="D328" s="171" t="s">
        <v>129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2650</v>
      </c>
      <c r="J328" s="175">
        <v>46087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10.029999999999999</v>
      </c>
    </row>
    <row r="329" spans="1:16" ht="19.5" hidden="1" customHeight="1">
      <c r="A329" s="171" t="s">
        <v>2550</v>
      </c>
      <c r="B329" s="175">
        <v>46091</v>
      </c>
      <c r="C329" s="171" t="s">
        <v>127</v>
      </c>
      <c r="D329" s="171" t="s">
        <v>130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2650</v>
      </c>
      <c r="J329" s="175">
        <v>46087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1637.13</v>
      </c>
    </row>
    <row r="330" spans="1:16" ht="19.5" hidden="1" customHeight="1">
      <c r="A330" s="171" t="s">
        <v>2550</v>
      </c>
      <c r="B330" s="175">
        <v>46091</v>
      </c>
      <c r="C330" s="171" t="s">
        <v>131</v>
      </c>
      <c r="D330" s="171" t="s">
        <v>132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2650</v>
      </c>
      <c r="J330" s="175">
        <v>46087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-1139.5</v>
      </c>
    </row>
    <row r="331" spans="1:16" ht="19.5" hidden="1" customHeight="1">
      <c r="A331" s="171" t="s">
        <v>2550</v>
      </c>
      <c r="B331" s="175">
        <v>46091</v>
      </c>
      <c r="C331" s="171" t="s">
        <v>2119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2650</v>
      </c>
      <c r="J331" s="175">
        <v>46087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-12.17</v>
      </c>
    </row>
    <row r="332" spans="1:16" ht="19.5" hidden="1" customHeight="1">
      <c r="A332" s="171" t="s">
        <v>2551</v>
      </c>
      <c r="B332" s="175">
        <v>46091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2650</v>
      </c>
      <c r="J332" s="175">
        <v>46083</v>
      </c>
      <c r="K332" s="171" t="s">
        <v>113</v>
      </c>
      <c r="L332" s="171" t="s">
        <v>114</v>
      </c>
      <c r="M332" s="178">
        <v>0.43</v>
      </c>
      <c r="N332" s="176"/>
      <c r="O332" s="176">
        <v>43</v>
      </c>
      <c r="P332" s="179">
        <v>-154.33000000000001</v>
      </c>
    </row>
    <row r="333" spans="1:16" ht="19.5" hidden="1" customHeight="1">
      <c r="A333" s="171" t="s">
        <v>2551</v>
      </c>
      <c r="B333" s="175">
        <v>46091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2650</v>
      </c>
      <c r="J333" s="175">
        <v>46083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954.29</v>
      </c>
    </row>
    <row r="334" spans="1:16" ht="19.5" hidden="1" customHeight="1">
      <c r="A334" s="171" t="s">
        <v>2551</v>
      </c>
      <c r="B334" s="175">
        <v>46091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2650</v>
      </c>
      <c r="J334" s="175">
        <v>46083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9.5399999999999991</v>
      </c>
    </row>
    <row r="335" spans="1:16" ht="19.5" hidden="1" customHeight="1">
      <c r="A335" s="171" t="s">
        <v>2551</v>
      </c>
      <c r="B335" s="175">
        <v>46091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2650</v>
      </c>
      <c r="J335" s="175">
        <v>46083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1686.17</v>
      </c>
    </row>
    <row r="336" spans="1:16" ht="19.5" hidden="1" customHeight="1">
      <c r="A336" s="171" t="s">
        <v>2551</v>
      </c>
      <c r="B336" s="175">
        <v>46091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2650</v>
      </c>
      <c r="J336" s="175">
        <v>46083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-1139.5</v>
      </c>
    </row>
    <row r="337" spans="1:16" ht="19.5" hidden="1" customHeight="1">
      <c r="A337" s="171" t="s">
        <v>2551</v>
      </c>
      <c r="B337" s="175">
        <v>46091</v>
      </c>
      <c r="C337" s="171" t="s">
        <v>2119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2650</v>
      </c>
      <c r="J337" s="175">
        <v>46083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-23.37</v>
      </c>
    </row>
    <row r="338" spans="1:16" ht="19.5" hidden="1" customHeight="1">
      <c r="A338" s="171" t="s">
        <v>2549</v>
      </c>
      <c r="B338" s="175">
        <v>46091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46090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-21.67</v>
      </c>
    </row>
    <row r="339" spans="1:16" ht="19.5" hidden="1" customHeight="1">
      <c r="A339" s="171" t="s">
        <v>2552</v>
      </c>
      <c r="B339" s="175">
        <v>46091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2650</v>
      </c>
      <c r="J339" s="175">
        <v>46082</v>
      </c>
      <c r="K339" s="171" t="s">
        <v>113</v>
      </c>
      <c r="L339" s="171" t="s">
        <v>114</v>
      </c>
      <c r="M339" s="178">
        <v>0.43</v>
      </c>
      <c r="N339" s="176"/>
      <c r="O339" s="176">
        <v>42</v>
      </c>
      <c r="P339" s="179">
        <v>-148.96</v>
      </c>
    </row>
    <row r="340" spans="1:16" ht="19.5" hidden="1" customHeight="1">
      <c r="A340" s="171" t="s">
        <v>2552</v>
      </c>
      <c r="B340" s="175">
        <v>46091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2650</v>
      </c>
      <c r="J340" s="175">
        <v>46082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926.67</v>
      </c>
    </row>
    <row r="341" spans="1:16" ht="19.5" hidden="1" customHeight="1">
      <c r="A341" s="171" t="s">
        <v>2552</v>
      </c>
      <c r="B341" s="175">
        <v>46091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2650</v>
      </c>
      <c r="J341" s="175">
        <v>46082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9.27</v>
      </c>
    </row>
    <row r="342" spans="1:16" ht="19.5" hidden="1" customHeight="1">
      <c r="A342" s="171" t="s">
        <v>2552</v>
      </c>
      <c r="B342" s="175">
        <v>46091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2650</v>
      </c>
      <c r="J342" s="175">
        <v>46082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1714.06</v>
      </c>
    </row>
    <row r="343" spans="1:16" ht="19.5" hidden="1" customHeight="1">
      <c r="A343" s="171" t="s">
        <v>2552</v>
      </c>
      <c r="B343" s="175">
        <v>46091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2650</v>
      </c>
      <c r="J343" s="175">
        <v>46082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-1139.5</v>
      </c>
    </row>
    <row r="344" spans="1:16" ht="19.5" hidden="1" customHeight="1">
      <c r="A344" s="171" t="s">
        <v>2552</v>
      </c>
      <c r="B344" s="175">
        <v>46091</v>
      </c>
      <c r="C344" s="171" t="s">
        <v>2119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2650</v>
      </c>
      <c r="J344" s="175">
        <v>46082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-12.62</v>
      </c>
    </row>
    <row r="345" spans="1:16" ht="19.5" customHeight="1">
      <c r="A345" s="171" t="s">
        <v>2553</v>
      </c>
      <c r="B345" s="175">
        <v>46091</v>
      </c>
      <c r="C345" s="171" t="s">
        <v>2119</v>
      </c>
      <c r="D345" s="171" t="s">
        <v>135</v>
      </c>
      <c r="E345" s="171" t="s">
        <v>71</v>
      </c>
      <c r="F345" s="171" t="s">
        <v>185</v>
      </c>
      <c r="G345" s="171" t="s">
        <v>177</v>
      </c>
      <c r="H345" s="176">
        <v>1</v>
      </c>
      <c r="I345" s="177">
        <v>0</v>
      </c>
      <c r="J345" s="175">
        <v>46091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-63.07</v>
      </c>
    </row>
    <row r="346" spans="1:16" ht="19.5" customHeight="1">
      <c r="A346" s="171" t="s">
        <v>2553</v>
      </c>
      <c r="B346" s="175">
        <v>46091</v>
      </c>
      <c r="C346" s="171" t="s">
        <v>2119</v>
      </c>
      <c r="D346" s="171" t="s">
        <v>135</v>
      </c>
      <c r="E346" s="171" t="s">
        <v>77</v>
      </c>
      <c r="F346" s="171" t="s">
        <v>194</v>
      </c>
      <c r="G346" s="171" t="s">
        <v>177</v>
      </c>
      <c r="H346" s="176">
        <v>1</v>
      </c>
      <c r="I346" s="177">
        <v>0</v>
      </c>
      <c r="J346" s="175">
        <v>46091</v>
      </c>
      <c r="K346" s="171" t="s">
        <v>125</v>
      </c>
      <c r="L346" s="171" t="s">
        <v>125</v>
      </c>
      <c r="M346" s="178">
        <v>0</v>
      </c>
      <c r="N346" s="176"/>
      <c r="O346" s="176"/>
      <c r="P346" s="179">
        <v>-44.62</v>
      </c>
    </row>
    <row r="347" spans="1:16" ht="19.5" hidden="1" customHeight="1">
      <c r="A347" s="171" t="s">
        <v>2550</v>
      </c>
      <c r="B347" s="175">
        <v>46091</v>
      </c>
      <c r="C347" s="171" t="s">
        <v>2119</v>
      </c>
      <c r="D347" s="171" t="s">
        <v>135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46087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-19.05</v>
      </c>
    </row>
    <row r="348" spans="1:16" ht="19.5" hidden="1" customHeight="1">
      <c r="A348" s="171" t="s">
        <v>2551</v>
      </c>
      <c r="B348" s="175">
        <v>46091</v>
      </c>
      <c r="C348" s="171" t="s">
        <v>2119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46083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-18.13</v>
      </c>
    </row>
    <row r="349" spans="1:16" ht="19.5" hidden="1" customHeight="1">
      <c r="A349" s="171" t="s">
        <v>2554</v>
      </c>
      <c r="B349" s="175">
        <v>46091</v>
      </c>
      <c r="C349" s="171" t="s">
        <v>110</v>
      </c>
      <c r="D349" s="171" t="s">
        <v>24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2650</v>
      </c>
      <c r="J349" s="175">
        <v>46090</v>
      </c>
      <c r="K349" s="171" t="s">
        <v>113</v>
      </c>
      <c r="L349" s="171" t="s">
        <v>114</v>
      </c>
      <c r="M349" s="178">
        <v>0.43</v>
      </c>
      <c r="N349" s="176"/>
      <c r="O349" s="176">
        <v>43</v>
      </c>
      <c r="P349" s="179">
        <v>-154.33000000000001</v>
      </c>
    </row>
    <row r="350" spans="1:16" ht="19.5" hidden="1" customHeight="1">
      <c r="A350" s="171" t="s">
        <v>2554</v>
      </c>
      <c r="B350" s="175">
        <v>46091</v>
      </c>
      <c r="C350" s="171" t="s">
        <v>127</v>
      </c>
      <c r="D350" s="171" t="s">
        <v>128</v>
      </c>
      <c r="E350" s="171" t="s">
        <v>41</v>
      </c>
      <c r="F350" s="171" t="s">
        <v>138</v>
      </c>
      <c r="G350" s="171" t="s">
        <v>112</v>
      </c>
      <c r="H350" s="176">
        <v>1</v>
      </c>
      <c r="I350" s="177">
        <v>2650</v>
      </c>
      <c r="J350" s="175">
        <v>46090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1199.05</v>
      </c>
    </row>
    <row r="351" spans="1:16" ht="19.5" hidden="1" customHeight="1">
      <c r="A351" s="171" t="s">
        <v>2554</v>
      </c>
      <c r="B351" s="175">
        <v>46091</v>
      </c>
      <c r="C351" s="171" t="s">
        <v>127</v>
      </c>
      <c r="D351" s="171" t="s">
        <v>129</v>
      </c>
      <c r="E351" s="171" t="s">
        <v>41</v>
      </c>
      <c r="F351" s="171" t="s">
        <v>138</v>
      </c>
      <c r="G351" s="171" t="s">
        <v>112</v>
      </c>
      <c r="H351" s="176">
        <v>1</v>
      </c>
      <c r="I351" s="177">
        <v>2650</v>
      </c>
      <c r="J351" s="175">
        <v>46090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11.99</v>
      </c>
    </row>
    <row r="352" spans="1:16" ht="19.5" hidden="1" customHeight="1">
      <c r="A352" s="171" t="s">
        <v>2554</v>
      </c>
      <c r="B352" s="175">
        <v>46091</v>
      </c>
      <c r="C352" s="171" t="s">
        <v>127</v>
      </c>
      <c r="D352" s="171" t="s">
        <v>130</v>
      </c>
      <c r="E352" s="171" t="s">
        <v>41</v>
      </c>
      <c r="F352" s="171" t="s">
        <v>138</v>
      </c>
      <c r="G352" s="171" t="s">
        <v>112</v>
      </c>
      <c r="H352" s="176">
        <v>1</v>
      </c>
      <c r="I352" s="177">
        <v>2650</v>
      </c>
      <c r="J352" s="175">
        <v>46090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1438.96</v>
      </c>
    </row>
    <row r="353" spans="1:16" ht="19.5" hidden="1" customHeight="1">
      <c r="A353" s="171" t="s">
        <v>2554</v>
      </c>
      <c r="B353" s="175">
        <v>46091</v>
      </c>
      <c r="C353" s="171" t="s">
        <v>131</v>
      </c>
      <c r="D353" s="171" t="s">
        <v>132</v>
      </c>
      <c r="E353" s="171" t="s">
        <v>41</v>
      </c>
      <c r="F353" s="171" t="s">
        <v>138</v>
      </c>
      <c r="G353" s="171" t="s">
        <v>112</v>
      </c>
      <c r="H353" s="176">
        <v>1</v>
      </c>
      <c r="I353" s="177">
        <v>2650</v>
      </c>
      <c r="J353" s="175">
        <v>46090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-1139.5</v>
      </c>
    </row>
    <row r="354" spans="1:16" ht="19.5" hidden="1" customHeight="1">
      <c r="A354" s="171" t="s">
        <v>2554</v>
      </c>
      <c r="B354" s="175">
        <v>46091</v>
      </c>
      <c r="C354" s="171" t="s">
        <v>2119</v>
      </c>
      <c r="D354" s="171" t="s">
        <v>116</v>
      </c>
      <c r="E354" s="171" t="s">
        <v>41</v>
      </c>
      <c r="F354" s="171" t="s">
        <v>138</v>
      </c>
      <c r="G354" s="171" t="s">
        <v>112</v>
      </c>
      <c r="H354" s="176">
        <v>1</v>
      </c>
      <c r="I354" s="177">
        <v>2650</v>
      </c>
      <c r="J354" s="175">
        <v>46090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-25</v>
      </c>
    </row>
    <row r="355" spans="1:16" ht="19.5" hidden="1" customHeight="1">
      <c r="A355" s="171" t="s">
        <v>2555</v>
      </c>
      <c r="B355" s="175">
        <v>46091</v>
      </c>
      <c r="C355" s="171" t="s">
        <v>110</v>
      </c>
      <c r="D355" s="171" t="s">
        <v>24</v>
      </c>
      <c r="E355" s="171" t="s">
        <v>41</v>
      </c>
      <c r="F355" s="171" t="s">
        <v>138</v>
      </c>
      <c r="G355" s="171" t="s">
        <v>112</v>
      </c>
      <c r="H355" s="176">
        <v>1</v>
      </c>
      <c r="I355" s="177">
        <v>0</v>
      </c>
      <c r="J355" s="175">
        <v>46085</v>
      </c>
      <c r="K355" s="171" t="s">
        <v>113</v>
      </c>
      <c r="L355" s="171" t="s">
        <v>114</v>
      </c>
      <c r="M355" s="178">
        <v>0</v>
      </c>
      <c r="N355" s="176"/>
      <c r="O355" s="176">
        <v>42</v>
      </c>
      <c r="P355" s="179">
        <v>-46.77</v>
      </c>
    </row>
    <row r="356" spans="1:16" ht="19.5" hidden="1" customHeight="1">
      <c r="A356" s="171" t="s">
        <v>2555</v>
      </c>
      <c r="B356" s="175">
        <v>46091</v>
      </c>
      <c r="C356" s="171" t="s">
        <v>2119</v>
      </c>
      <c r="D356" s="171" t="s">
        <v>116</v>
      </c>
      <c r="E356" s="171" t="s">
        <v>41</v>
      </c>
      <c r="F356" s="171" t="s">
        <v>138</v>
      </c>
      <c r="G356" s="171" t="s">
        <v>112</v>
      </c>
      <c r="H356" s="176">
        <v>1</v>
      </c>
      <c r="I356" s="177">
        <v>0</v>
      </c>
      <c r="J356" s="175">
        <v>46085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-11.73</v>
      </c>
    </row>
    <row r="357" spans="1:16" ht="19.5" hidden="1" customHeight="1">
      <c r="A357" s="171" t="s">
        <v>2555</v>
      </c>
      <c r="B357" s="175">
        <v>46091</v>
      </c>
      <c r="C357" s="171" t="s">
        <v>110</v>
      </c>
      <c r="D357" s="171" t="s">
        <v>117</v>
      </c>
      <c r="E357" s="171" t="s">
        <v>41</v>
      </c>
      <c r="F357" s="171" t="s">
        <v>138</v>
      </c>
      <c r="G357" s="171" t="s">
        <v>112</v>
      </c>
      <c r="H357" s="176">
        <v>1</v>
      </c>
      <c r="I357" s="177">
        <v>0</v>
      </c>
      <c r="J357" s="175">
        <v>46085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2555</v>
      </c>
      <c r="B358" s="175">
        <v>46091</v>
      </c>
      <c r="C358" s="171" t="s">
        <v>110</v>
      </c>
      <c r="D358" s="171" t="s">
        <v>118</v>
      </c>
      <c r="E358" s="171" t="s">
        <v>41</v>
      </c>
      <c r="F358" s="171" t="s">
        <v>138</v>
      </c>
      <c r="G358" s="171" t="s">
        <v>112</v>
      </c>
      <c r="H358" s="176">
        <v>1</v>
      </c>
      <c r="I358" s="177">
        <v>0</v>
      </c>
      <c r="J358" s="175">
        <v>46085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2555</v>
      </c>
      <c r="B359" s="175">
        <v>46091</v>
      </c>
      <c r="C359" s="171" t="s">
        <v>2119</v>
      </c>
      <c r="D359" s="171" t="s">
        <v>119</v>
      </c>
      <c r="E359" s="171" t="s">
        <v>41</v>
      </c>
      <c r="F359" s="171" t="s">
        <v>138</v>
      </c>
      <c r="G359" s="171" t="s">
        <v>112</v>
      </c>
      <c r="H359" s="176">
        <v>1</v>
      </c>
      <c r="I359" s="177">
        <v>0</v>
      </c>
      <c r="J359" s="175">
        <v>46085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2556</v>
      </c>
      <c r="B360" s="175">
        <v>46091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0</v>
      </c>
      <c r="J360" s="175">
        <v>46085</v>
      </c>
      <c r="K360" s="171" t="s">
        <v>113</v>
      </c>
      <c r="L360" s="171" t="s">
        <v>114</v>
      </c>
      <c r="M360" s="178">
        <v>0</v>
      </c>
      <c r="N360" s="176"/>
      <c r="O360" s="176">
        <v>42</v>
      </c>
      <c r="P360" s="179">
        <v>-46.77</v>
      </c>
    </row>
    <row r="361" spans="1:16" ht="19.5" hidden="1" customHeight="1">
      <c r="A361" s="171" t="s">
        <v>2556</v>
      </c>
      <c r="B361" s="175">
        <v>46091</v>
      </c>
      <c r="C361" s="171" t="s">
        <v>2119</v>
      </c>
      <c r="D361" s="171" t="s">
        <v>116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0</v>
      </c>
      <c r="J361" s="175">
        <v>46085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-13.59</v>
      </c>
    </row>
    <row r="362" spans="1:16" ht="19.5" hidden="1" customHeight="1">
      <c r="A362" s="171" t="s">
        <v>2556</v>
      </c>
      <c r="B362" s="175">
        <v>46091</v>
      </c>
      <c r="C362" s="171" t="s">
        <v>110</v>
      </c>
      <c r="D362" s="171" t="s">
        <v>117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0</v>
      </c>
      <c r="J362" s="175">
        <v>46085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0</v>
      </c>
    </row>
    <row r="363" spans="1:16" ht="19.5" hidden="1" customHeight="1">
      <c r="A363" s="171" t="s">
        <v>2556</v>
      </c>
      <c r="B363" s="175">
        <v>46091</v>
      </c>
      <c r="C363" s="171" t="s">
        <v>110</v>
      </c>
      <c r="D363" s="171" t="s">
        <v>118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0</v>
      </c>
      <c r="J363" s="175">
        <v>46085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-46.77</v>
      </c>
    </row>
    <row r="364" spans="1:16" ht="19.5" hidden="1" customHeight="1">
      <c r="A364" s="171" t="s">
        <v>2556</v>
      </c>
      <c r="B364" s="175">
        <v>46091</v>
      </c>
      <c r="C364" s="171" t="s">
        <v>2119</v>
      </c>
      <c r="D364" s="171" t="s">
        <v>119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0</v>
      </c>
      <c r="J364" s="175">
        <v>46085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-15</v>
      </c>
    </row>
    <row r="365" spans="1:16" ht="19.5" hidden="1" customHeight="1">
      <c r="A365" s="171" t="s">
        <v>2557</v>
      </c>
      <c r="B365" s="175">
        <v>46091</v>
      </c>
      <c r="C365" s="171" t="s">
        <v>110</v>
      </c>
      <c r="D365" s="171" t="s">
        <v>24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2700</v>
      </c>
      <c r="J365" s="175">
        <v>46089</v>
      </c>
      <c r="K365" s="171" t="s">
        <v>113</v>
      </c>
      <c r="L365" s="171" t="s">
        <v>114</v>
      </c>
      <c r="M365" s="178">
        <v>0.43</v>
      </c>
      <c r="N365" s="176"/>
      <c r="O365" s="176">
        <v>43</v>
      </c>
      <c r="P365" s="179">
        <v>-155.83000000000001</v>
      </c>
    </row>
    <row r="366" spans="1:16" ht="19.5" hidden="1" customHeight="1">
      <c r="A366" s="171" t="s">
        <v>2557</v>
      </c>
      <c r="B366" s="175">
        <v>46091</v>
      </c>
      <c r="C366" s="171" t="s">
        <v>127</v>
      </c>
      <c r="D366" s="171" t="s">
        <v>128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2700</v>
      </c>
      <c r="J366" s="175">
        <v>46089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540.67999999999995</v>
      </c>
    </row>
    <row r="367" spans="1:16" ht="19.5" hidden="1" customHeight="1">
      <c r="A367" s="171" t="s">
        <v>2557</v>
      </c>
      <c r="B367" s="175">
        <v>46091</v>
      </c>
      <c r="C367" s="171" t="s">
        <v>127</v>
      </c>
      <c r="D367" s="171" t="s">
        <v>129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2700</v>
      </c>
      <c r="J367" s="175">
        <v>46089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5.41</v>
      </c>
    </row>
    <row r="368" spans="1:16" ht="19.5" hidden="1" customHeight="1">
      <c r="A368" s="171" t="s">
        <v>2557</v>
      </c>
      <c r="B368" s="175">
        <v>46091</v>
      </c>
      <c r="C368" s="171" t="s">
        <v>127</v>
      </c>
      <c r="D368" s="171" t="s">
        <v>130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2700</v>
      </c>
      <c r="J368" s="175">
        <v>46089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2153.91</v>
      </c>
    </row>
    <row r="369" spans="1:16" ht="19.5" hidden="1" customHeight="1">
      <c r="A369" s="171" t="s">
        <v>2557</v>
      </c>
      <c r="B369" s="175">
        <v>46091</v>
      </c>
      <c r="C369" s="171" t="s">
        <v>131</v>
      </c>
      <c r="D369" s="171" t="s">
        <v>132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2700</v>
      </c>
      <c r="J369" s="175">
        <v>46089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-1161</v>
      </c>
    </row>
    <row r="370" spans="1:16" ht="19.5" hidden="1" customHeight="1">
      <c r="A370" s="171" t="s">
        <v>2557</v>
      </c>
      <c r="B370" s="175">
        <v>46091</v>
      </c>
      <c r="C370" s="171" t="s">
        <v>2119</v>
      </c>
      <c r="D370" s="171" t="s">
        <v>116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2700</v>
      </c>
      <c r="J370" s="175">
        <v>46089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-12.38</v>
      </c>
    </row>
    <row r="371" spans="1:16" ht="19.5" hidden="1" customHeight="1">
      <c r="A371" s="171" t="s">
        <v>2554</v>
      </c>
      <c r="B371" s="175">
        <v>46091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46090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-22.78</v>
      </c>
    </row>
    <row r="372" spans="1:16" ht="19.5" hidden="1" customHeight="1">
      <c r="A372" s="171" t="s">
        <v>2558</v>
      </c>
      <c r="B372" s="175">
        <v>46091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46084</v>
      </c>
      <c r="K372" s="171" t="s">
        <v>113</v>
      </c>
      <c r="L372" s="171" t="s">
        <v>114</v>
      </c>
      <c r="M372" s="178">
        <v>0</v>
      </c>
      <c r="N372" s="176"/>
      <c r="O372" s="176">
        <v>43</v>
      </c>
      <c r="P372" s="179">
        <v>-46.77</v>
      </c>
    </row>
    <row r="373" spans="1:16" ht="19.5" hidden="1" customHeight="1">
      <c r="A373" s="171" t="s">
        <v>2558</v>
      </c>
      <c r="B373" s="175">
        <v>46091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46084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-10.85</v>
      </c>
    </row>
    <row r="374" spans="1:16" ht="19.5" hidden="1" customHeight="1">
      <c r="A374" s="171" t="s">
        <v>2559</v>
      </c>
      <c r="B374" s="175">
        <v>46091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46086</v>
      </c>
      <c r="K374" s="171" t="s">
        <v>113</v>
      </c>
      <c r="L374" s="171" t="s">
        <v>114</v>
      </c>
      <c r="M374" s="178">
        <v>0</v>
      </c>
      <c r="N374" s="176"/>
      <c r="O374" s="176">
        <v>43</v>
      </c>
      <c r="P374" s="179">
        <v>-46.77</v>
      </c>
    </row>
    <row r="375" spans="1:16" ht="19.5" hidden="1" customHeight="1">
      <c r="A375" s="171" t="s">
        <v>2559</v>
      </c>
      <c r="B375" s="175">
        <v>46091</v>
      </c>
      <c r="C375" s="171" t="s">
        <v>2119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46086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-12.98</v>
      </c>
    </row>
    <row r="376" spans="1:16" ht="19.5" hidden="1" customHeight="1">
      <c r="A376" s="171" t="s">
        <v>2559</v>
      </c>
      <c r="B376" s="175">
        <v>46091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46086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2559</v>
      </c>
      <c r="B377" s="175">
        <v>46091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46086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hidden="1" customHeight="1">
      <c r="A378" s="171" t="s">
        <v>2559</v>
      </c>
      <c r="B378" s="175">
        <v>46091</v>
      </c>
      <c r="C378" s="171" t="s">
        <v>2119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46086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2558</v>
      </c>
      <c r="B379" s="175">
        <v>46091</v>
      </c>
      <c r="C379" s="171" t="s">
        <v>110</v>
      </c>
      <c r="D379" s="171" t="s">
        <v>117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46084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0</v>
      </c>
    </row>
    <row r="380" spans="1:16" ht="19.5" hidden="1" customHeight="1">
      <c r="A380" s="171" t="s">
        <v>2558</v>
      </c>
      <c r="B380" s="175">
        <v>46091</v>
      </c>
      <c r="C380" s="171" t="s">
        <v>110</v>
      </c>
      <c r="D380" s="171" t="s">
        <v>118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46084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-46.77</v>
      </c>
    </row>
    <row r="381" spans="1:16" ht="19.5" hidden="1" customHeight="1">
      <c r="A381" s="171" t="s">
        <v>2558</v>
      </c>
      <c r="B381" s="175">
        <v>46091</v>
      </c>
      <c r="C381" s="171" t="s">
        <v>2119</v>
      </c>
      <c r="D381" s="171" t="s">
        <v>119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46084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-15</v>
      </c>
    </row>
    <row r="382" spans="1:16" ht="19.5" hidden="1" customHeight="1">
      <c r="A382" s="171" t="s">
        <v>2560</v>
      </c>
      <c r="B382" s="175">
        <v>46091</v>
      </c>
      <c r="C382" s="171" t="s">
        <v>2119</v>
      </c>
      <c r="D382" s="171" t="s">
        <v>135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46091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-9.59</v>
      </c>
    </row>
    <row r="383" spans="1:16" ht="19.5" hidden="1" customHeight="1">
      <c r="A383" s="171" t="s">
        <v>2325</v>
      </c>
      <c r="B383" s="175">
        <v>46091</v>
      </c>
      <c r="C383" s="171" t="s">
        <v>110</v>
      </c>
      <c r="D383" s="171" t="s">
        <v>121</v>
      </c>
      <c r="E383" s="171" t="s">
        <v>75</v>
      </c>
      <c r="F383" s="171" t="s">
        <v>474</v>
      </c>
      <c r="G383" s="171" t="s">
        <v>177</v>
      </c>
      <c r="H383" s="176">
        <v>1</v>
      </c>
      <c r="I383" s="177">
        <v>0</v>
      </c>
      <c r="J383" s="175">
        <v>46084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hidden="1" customHeight="1">
      <c r="A384" s="171" t="s">
        <v>2325</v>
      </c>
      <c r="B384" s="175">
        <v>46091</v>
      </c>
      <c r="C384" s="171" t="s">
        <v>110</v>
      </c>
      <c r="D384" s="171" t="s">
        <v>118</v>
      </c>
      <c r="E384" s="171" t="s">
        <v>75</v>
      </c>
      <c r="F384" s="171" t="s">
        <v>474</v>
      </c>
      <c r="G384" s="171" t="s">
        <v>177</v>
      </c>
      <c r="H384" s="176">
        <v>1</v>
      </c>
      <c r="I384" s="177">
        <v>0</v>
      </c>
      <c r="J384" s="175">
        <v>46084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-56.94</v>
      </c>
    </row>
    <row r="385" spans="1:16" ht="19.5" customHeight="1">
      <c r="A385" s="171" t="s">
        <v>2325</v>
      </c>
      <c r="B385" s="175">
        <v>46091</v>
      </c>
      <c r="C385" s="171" t="s">
        <v>2119</v>
      </c>
      <c r="D385" s="171" t="s">
        <v>119</v>
      </c>
      <c r="E385" s="171" t="s">
        <v>75</v>
      </c>
      <c r="F385" s="171" t="s">
        <v>474</v>
      </c>
      <c r="G385" s="171" t="s">
        <v>177</v>
      </c>
      <c r="H385" s="176">
        <v>1</v>
      </c>
      <c r="I385" s="177">
        <v>0</v>
      </c>
      <c r="J385" s="175">
        <v>46084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hidden="1" customHeight="1">
      <c r="A386" s="171" t="s">
        <v>2557</v>
      </c>
      <c r="B386" s="175">
        <v>46091</v>
      </c>
      <c r="C386" s="171" t="s">
        <v>2119</v>
      </c>
      <c r="D386" s="171" t="s">
        <v>135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0</v>
      </c>
      <c r="J386" s="175">
        <v>46089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-10.27</v>
      </c>
    </row>
    <row r="387" spans="1:16" ht="19.5" hidden="1" customHeight="1">
      <c r="A387" s="171" t="s">
        <v>2323</v>
      </c>
      <c r="B387" s="175">
        <v>46091</v>
      </c>
      <c r="C387" s="171" t="s">
        <v>110</v>
      </c>
      <c r="D387" s="171" t="s">
        <v>121</v>
      </c>
      <c r="E387" s="171" t="s">
        <v>76</v>
      </c>
      <c r="F387" s="171" t="s">
        <v>820</v>
      </c>
      <c r="G387" s="171" t="s">
        <v>177</v>
      </c>
      <c r="H387" s="176">
        <v>1</v>
      </c>
      <c r="I387" s="177">
        <v>0</v>
      </c>
      <c r="J387" s="175">
        <v>46084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2323</v>
      </c>
      <c r="B388" s="175">
        <v>46091</v>
      </c>
      <c r="C388" s="171" t="s">
        <v>110</v>
      </c>
      <c r="D388" s="171" t="s">
        <v>118</v>
      </c>
      <c r="E388" s="171" t="s">
        <v>76</v>
      </c>
      <c r="F388" s="171" t="s">
        <v>820</v>
      </c>
      <c r="G388" s="171" t="s">
        <v>177</v>
      </c>
      <c r="H388" s="176">
        <v>1</v>
      </c>
      <c r="I388" s="177">
        <v>0</v>
      </c>
      <c r="J388" s="175">
        <v>46084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customHeight="1">
      <c r="A389" s="171" t="s">
        <v>2323</v>
      </c>
      <c r="B389" s="175">
        <v>46091</v>
      </c>
      <c r="C389" s="171" t="s">
        <v>2119</v>
      </c>
      <c r="D389" s="171" t="s">
        <v>119</v>
      </c>
      <c r="E389" s="171" t="s">
        <v>76</v>
      </c>
      <c r="F389" s="171" t="s">
        <v>820</v>
      </c>
      <c r="G389" s="171" t="s">
        <v>177</v>
      </c>
      <c r="H389" s="176">
        <v>1</v>
      </c>
      <c r="I389" s="177">
        <v>0</v>
      </c>
      <c r="J389" s="175">
        <v>46084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2324</v>
      </c>
      <c r="B390" s="175">
        <v>46091</v>
      </c>
      <c r="C390" s="171" t="s">
        <v>110</v>
      </c>
      <c r="D390" s="171" t="s">
        <v>121</v>
      </c>
      <c r="E390" s="171" t="s">
        <v>78</v>
      </c>
      <c r="F390" s="171" t="s">
        <v>176</v>
      </c>
      <c r="G390" s="171" t="s">
        <v>177</v>
      </c>
      <c r="H390" s="176">
        <v>1</v>
      </c>
      <c r="I390" s="177">
        <v>0</v>
      </c>
      <c r="J390" s="175">
        <v>46084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2324</v>
      </c>
      <c r="B391" s="175">
        <v>46091</v>
      </c>
      <c r="C391" s="171" t="s">
        <v>110</v>
      </c>
      <c r="D391" s="171" t="s">
        <v>118</v>
      </c>
      <c r="E391" s="171" t="s">
        <v>78</v>
      </c>
      <c r="F391" s="171" t="s">
        <v>176</v>
      </c>
      <c r="G391" s="171" t="s">
        <v>177</v>
      </c>
      <c r="H391" s="176">
        <v>1</v>
      </c>
      <c r="I391" s="177">
        <v>0</v>
      </c>
      <c r="J391" s="175">
        <v>46084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-56.94</v>
      </c>
    </row>
    <row r="392" spans="1:16" ht="19.5" customHeight="1">
      <c r="A392" s="171" t="s">
        <v>2324</v>
      </c>
      <c r="B392" s="175">
        <v>46091</v>
      </c>
      <c r="C392" s="171" t="s">
        <v>2119</v>
      </c>
      <c r="D392" s="171" t="s">
        <v>119</v>
      </c>
      <c r="E392" s="171" t="s">
        <v>78</v>
      </c>
      <c r="F392" s="171" t="s">
        <v>176</v>
      </c>
      <c r="G392" s="171" t="s">
        <v>177</v>
      </c>
      <c r="H392" s="176">
        <v>1</v>
      </c>
      <c r="I392" s="177">
        <v>0</v>
      </c>
      <c r="J392" s="175">
        <v>46084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2561</v>
      </c>
      <c r="B393" s="175">
        <v>46091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46087</v>
      </c>
      <c r="K393" s="171" t="s">
        <v>113</v>
      </c>
      <c r="L393" s="171" t="s">
        <v>114</v>
      </c>
      <c r="M393" s="178">
        <v>0</v>
      </c>
      <c r="N393" s="176"/>
      <c r="O393" s="176">
        <v>44</v>
      </c>
      <c r="P393" s="179">
        <v>-46.77</v>
      </c>
    </row>
    <row r="394" spans="1:16" ht="19.5" hidden="1" customHeight="1">
      <c r="A394" s="171" t="s">
        <v>2561</v>
      </c>
      <c r="B394" s="175">
        <v>46091</v>
      </c>
      <c r="C394" s="171" t="s">
        <v>2119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46087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-13.35</v>
      </c>
    </row>
    <row r="395" spans="1:16" ht="19.5" hidden="1" customHeight="1">
      <c r="A395" s="171" t="s">
        <v>2562</v>
      </c>
      <c r="B395" s="175">
        <v>46091</v>
      </c>
      <c r="C395" s="171" t="s">
        <v>2119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46091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-21.99</v>
      </c>
    </row>
    <row r="396" spans="1:16" ht="19.5" hidden="1" customHeight="1">
      <c r="A396" s="171" t="s">
        <v>2563</v>
      </c>
      <c r="B396" s="175">
        <v>46091</v>
      </c>
      <c r="C396" s="171" t="s">
        <v>110</v>
      </c>
      <c r="D396" s="171" t="s">
        <v>24</v>
      </c>
      <c r="E396" s="171" t="s">
        <v>41</v>
      </c>
      <c r="F396" s="171" t="s">
        <v>138</v>
      </c>
      <c r="G396" s="171" t="s">
        <v>112</v>
      </c>
      <c r="H396" s="176">
        <v>1</v>
      </c>
      <c r="I396" s="177">
        <v>2650</v>
      </c>
      <c r="J396" s="175">
        <v>46089</v>
      </c>
      <c r="K396" s="171" t="s">
        <v>113</v>
      </c>
      <c r="L396" s="171" t="s">
        <v>114</v>
      </c>
      <c r="M396" s="178">
        <v>0.43</v>
      </c>
      <c r="N396" s="176"/>
      <c r="O396" s="176">
        <v>43</v>
      </c>
      <c r="P396" s="179">
        <v>-154.33000000000001</v>
      </c>
    </row>
    <row r="397" spans="1:16" ht="19.5" hidden="1" customHeight="1">
      <c r="A397" s="171" t="s">
        <v>2563</v>
      </c>
      <c r="B397" s="175">
        <v>46091</v>
      </c>
      <c r="C397" s="171" t="s">
        <v>127</v>
      </c>
      <c r="D397" s="171" t="s">
        <v>128</v>
      </c>
      <c r="E397" s="171" t="s">
        <v>41</v>
      </c>
      <c r="F397" s="171" t="s">
        <v>138</v>
      </c>
      <c r="G397" s="171" t="s">
        <v>112</v>
      </c>
      <c r="H397" s="176">
        <v>1</v>
      </c>
      <c r="I397" s="177">
        <v>2650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1255.95</v>
      </c>
    </row>
    <row r="398" spans="1:16" ht="19.5" hidden="1" customHeight="1">
      <c r="A398" s="171" t="s">
        <v>2563</v>
      </c>
      <c r="B398" s="175">
        <v>46091</v>
      </c>
      <c r="C398" s="171" t="s">
        <v>127</v>
      </c>
      <c r="D398" s="171" t="s">
        <v>129</v>
      </c>
      <c r="E398" s="171" t="s">
        <v>41</v>
      </c>
      <c r="F398" s="171" t="s">
        <v>138</v>
      </c>
      <c r="G398" s="171" t="s">
        <v>112</v>
      </c>
      <c r="H398" s="176">
        <v>1</v>
      </c>
      <c r="I398" s="177">
        <v>2650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12.56</v>
      </c>
    </row>
    <row r="399" spans="1:16" ht="19.5" hidden="1" customHeight="1">
      <c r="A399" s="171" t="s">
        <v>2563</v>
      </c>
      <c r="B399" s="175">
        <v>46091</v>
      </c>
      <c r="C399" s="171" t="s">
        <v>127</v>
      </c>
      <c r="D399" s="171" t="s">
        <v>130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2650</v>
      </c>
      <c r="J399" s="175">
        <v>46089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1381.49</v>
      </c>
    </row>
    <row r="400" spans="1:16" ht="19.5" hidden="1" customHeight="1">
      <c r="A400" s="171" t="s">
        <v>2563</v>
      </c>
      <c r="B400" s="175">
        <v>46091</v>
      </c>
      <c r="C400" s="171" t="s">
        <v>131</v>
      </c>
      <c r="D400" s="171" t="s">
        <v>132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2650</v>
      </c>
      <c r="J400" s="175">
        <v>46089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-1139.5</v>
      </c>
    </row>
    <row r="401" spans="1:16" ht="19.5" hidden="1" customHeight="1">
      <c r="A401" s="171" t="s">
        <v>2563</v>
      </c>
      <c r="B401" s="175">
        <v>46091</v>
      </c>
      <c r="C401" s="171" t="s">
        <v>2119</v>
      </c>
      <c r="D401" s="171" t="s">
        <v>116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2650</v>
      </c>
      <c r="J401" s="175">
        <v>46089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-20.74</v>
      </c>
    </row>
    <row r="402" spans="1:16" ht="19.5" hidden="1" customHeight="1">
      <c r="A402" s="171" t="s">
        <v>2561</v>
      </c>
      <c r="B402" s="175">
        <v>46091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46087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hidden="1" customHeight="1">
      <c r="A403" s="171" t="s">
        <v>2561</v>
      </c>
      <c r="B403" s="175">
        <v>46091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46087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hidden="1" customHeight="1">
      <c r="A404" s="171" t="s">
        <v>2561</v>
      </c>
      <c r="B404" s="175">
        <v>46091</v>
      </c>
      <c r="C404" s="171" t="s">
        <v>2119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46087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hidden="1" customHeight="1">
      <c r="A405" s="171" t="s">
        <v>2564</v>
      </c>
      <c r="B405" s="175">
        <v>46091</v>
      </c>
      <c r="C405" s="171" t="s">
        <v>110</v>
      </c>
      <c r="D405" s="171" t="s">
        <v>24</v>
      </c>
      <c r="E405" s="171" t="s">
        <v>39</v>
      </c>
      <c r="F405" s="171" t="s">
        <v>141</v>
      </c>
      <c r="G405" s="171" t="s">
        <v>112</v>
      </c>
      <c r="H405" s="176">
        <v>1</v>
      </c>
      <c r="I405" s="177">
        <v>0</v>
      </c>
      <c r="J405" s="175">
        <v>46087</v>
      </c>
      <c r="K405" s="171" t="s">
        <v>113</v>
      </c>
      <c r="L405" s="171" t="s">
        <v>114</v>
      </c>
      <c r="M405" s="178">
        <v>0</v>
      </c>
      <c r="N405" s="176"/>
      <c r="O405" s="176">
        <v>44</v>
      </c>
      <c r="P405" s="179">
        <v>-46.77</v>
      </c>
    </row>
    <row r="406" spans="1:16" ht="19.5" hidden="1" customHeight="1">
      <c r="A406" s="171" t="s">
        <v>2564</v>
      </c>
      <c r="B406" s="175">
        <v>46091</v>
      </c>
      <c r="C406" s="171" t="s">
        <v>2119</v>
      </c>
      <c r="D406" s="171" t="s">
        <v>116</v>
      </c>
      <c r="E406" s="171" t="s">
        <v>39</v>
      </c>
      <c r="F406" s="171" t="s">
        <v>141</v>
      </c>
      <c r="G406" s="171" t="s">
        <v>112</v>
      </c>
      <c r="H406" s="176">
        <v>1</v>
      </c>
      <c r="I406" s="177">
        <v>0</v>
      </c>
      <c r="J406" s="175">
        <v>46087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-25</v>
      </c>
    </row>
    <row r="407" spans="1:16" ht="19.5" hidden="1" customHeight="1">
      <c r="A407" s="171" t="s">
        <v>2564</v>
      </c>
      <c r="B407" s="175">
        <v>46091</v>
      </c>
      <c r="C407" s="171" t="s">
        <v>110</v>
      </c>
      <c r="D407" s="171" t="s">
        <v>117</v>
      </c>
      <c r="E407" s="171" t="s">
        <v>39</v>
      </c>
      <c r="F407" s="171" t="s">
        <v>141</v>
      </c>
      <c r="G407" s="171" t="s">
        <v>112</v>
      </c>
      <c r="H407" s="176">
        <v>1</v>
      </c>
      <c r="I407" s="177">
        <v>0</v>
      </c>
      <c r="J407" s="175">
        <v>46087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0</v>
      </c>
    </row>
    <row r="408" spans="1:16" ht="19.5" hidden="1" customHeight="1">
      <c r="A408" s="171" t="s">
        <v>2564</v>
      </c>
      <c r="B408" s="175">
        <v>46091</v>
      </c>
      <c r="C408" s="171" t="s">
        <v>110</v>
      </c>
      <c r="D408" s="171" t="s">
        <v>118</v>
      </c>
      <c r="E408" s="171" t="s">
        <v>39</v>
      </c>
      <c r="F408" s="171" t="s">
        <v>141</v>
      </c>
      <c r="G408" s="171" t="s">
        <v>112</v>
      </c>
      <c r="H408" s="176">
        <v>1</v>
      </c>
      <c r="I408" s="177">
        <v>0</v>
      </c>
      <c r="J408" s="175">
        <v>46087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-46.77</v>
      </c>
    </row>
    <row r="409" spans="1:16" ht="19.5" hidden="1" customHeight="1">
      <c r="A409" s="171" t="s">
        <v>2564</v>
      </c>
      <c r="B409" s="175">
        <v>46091</v>
      </c>
      <c r="C409" s="171" t="s">
        <v>2119</v>
      </c>
      <c r="D409" s="171" t="s">
        <v>119</v>
      </c>
      <c r="E409" s="171" t="s">
        <v>39</v>
      </c>
      <c r="F409" s="171" t="s">
        <v>141</v>
      </c>
      <c r="G409" s="171" t="s">
        <v>112</v>
      </c>
      <c r="H409" s="176">
        <v>1</v>
      </c>
      <c r="I409" s="177">
        <v>0</v>
      </c>
      <c r="J409" s="175">
        <v>46087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-15</v>
      </c>
    </row>
    <row r="410" spans="1:16" ht="19.5" hidden="1" customHeight="1">
      <c r="A410" s="171" t="s">
        <v>2565</v>
      </c>
      <c r="B410" s="175">
        <v>46091</v>
      </c>
      <c r="C410" s="171" t="s">
        <v>110</v>
      </c>
      <c r="D410" s="171" t="s">
        <v>24</v>
      </c>
      <c r="E410" s="171" t="s">
        <v>42</v>
      </c>
      <c r="F410" s="171" t="s">
        <v>248</v>
      </c>
      <c r="G410" s="171" t="s">
        <v>112</v>
      </c>
      <c r="H410" s="176">
        <v>1</v>
      </c>
      <c r="I410" s="177">
        <v>0</v>
      </c>
      <c r="J410" s="175">
        <v>46086</v>
      </c>
      <c r="K410" s="171" t="s">
        <v>113</v>
      </c>
      <c r="L410" s="171" t="s">
        <v>114</v>
      </c>
      <c r="M410" s="178">
        <v>0</v>
      </c>
      <c r="N410" s="176"/>
      <c r="O410" s="176">
        <v>43</v>
      </c>
      <c r="P410" s="179">
        <v>-46.77</v>
      </c>
    </row>
    <row r="411" spans="1:16" ht="19.5" hidden="1" customHeight="1">
      <c r="A411" s="171" t="s">
        <v>2565</v>
      </c>
      <c r="B411" s="175">
        <v>46091</v>
      </c>
      <c r="C411" s="171" t="s">
        <v>2119</v>
      </c>
      <c r="D411" s="171" t="s">
        <v>116</v>
      </c>
      <c r="E411" s="171" t="s">
        <v>42</v>
      </c>
      <c r="F411" s="171" t="s">
        <v>248</v>
      </c>
      <c r="G411" s="171" t="s">
        <v>112</v>
      </c>
      <c r="H411" s="176">
        <v>1</v>
      </c>
      <c r="I411" s="177">
        <v>0</v>
      </c>
      <c r="J411" s="175">
        <v>46086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-11.81</v>
      </c>
    </row>
    <row r="412" spans="1:16" ht="19.5" hidden="1" customHeight="1">
      <c r="A412" s="171" t="s">
        <v>2565</v>
      </c>
      <c r="B412" s="175">
        <v>46091</v>
      </c>
      <c r="C412" s="171" t="s">
        <v>110</v>
      </c>
      <c r="D412" s="171" t="s">
        <v>117</v>
      </c>
      <c r="E412" s="171" t="s">
        <v>42</v>
      </c>
      <c r="F412" s="171" t="s">
        <v>248</v>
      </c>
      <c r="G412" s="171" t="s">
        <v>112</v>
      </c>
      <c r="H412" s="176">
        <v>1</v>
      </c>
      <c r="I412" s="177">
        <v>0</v>
      </c>
      <c r="J412" s="175">
        <v>46086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2565</v>
      </c>
      <c r="B413" s="175">
        <v>46091</v>
      </c>
      <c r="C413" s="171" t="s">
        <v>110</v>
      </c>
      <c r="D413" s="171" t="s">
        <v>118</v>
      </c>
      <c r="E413" s="171" t="s">
        <v>42</v>
      </c>
      <c r="F413" s="171" t="s">
        <v>248</v>
      </c>
      <c r="G413" s="171" t="s">
        <v>112</v>
      </c>
      <c r="H413" s="176">
        <v>1</v>
      </c>
      <c r="I413" s="177">
        <v>0</v>
      </c>
      <c r="J413" s="175">
        <v>46086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-46.77</v>
      </c>
    </row>
    <row r="414" spans="1:16" ht="19.5" hidden="1" customHeight="1">
      <c r="A414" s="171" t="s">
        <v>2565</v>
      </c>
      <c r="B414" s="175">
        <v>46091</v>
      </c>
      <c r="C414" s="171" t="s">
        <v>2119</v>
      </c>
      <c r="D414" s="171" t="s">
        <v>119</v>
      </c>
      <c r="E414" s="171" t="s">
        <v>42</v>
      </c>
      <c r="F414" s="171" t="s">
        <v>248</v>
      </c>
      <c r="G414" s="171" t="s">
        <v>112</v>
      </c>
      <c r="H414" s="176">
        <v>1</v>
      </c>
      <c r="I414" s="177">
        <v>0</v>
      </c>
      <c r="J414" s="175">
        <v>46086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-15</v>
      </c>
    </row>
    <row r="415" spans="1:16" ht="19.5" hidden="1" customHeight="1">
      <c r="A415" s="171" t="s">
        <v>2566</v>
      </c>
      <c r="B415" s="175">
        <v>46091</v>
      </c>
      <c r="C415" s="171" t="s">
        <v>1315</v>
      </c>
      <c r="D415" s="171" t="s">
        <v>508</v>
      </c>
      <c r="E415" s="171" t="s">
        <v>79</v>
      </c>
      <c r="F415" s="171" t="s">
        <v>441</v>
      </c>
      <c r="G415" s="171" t="s">
        <v>177</v>
      </c>
      <c r="H415" s="176">
        <v>1</v>
      </c>
      <c r="I415" s="177">
        <v>0</v>
      </c>
      <c r="J415" s="175">
        <v>46087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-5</v>
      </c>
    </row>
    <row r="416" spans="1:16" ht="19.5" customHeight="1">
      <c r="A416" s="171" t="s">
        <v>2566</v>
      </c>
      <c r="B416" s="175">
        <v>46091</v>
      </c>
      <c r="C416" s="171" t="s">
        <v>2119</v>
      </c>
      <c r="D416" s="171" t="s">
        <v>510</v>
      </c>
      <c r="E416" s="171" t="s">
        <v>79</v>
      </c>
      <c r="F416" s="171" t="s">
        <v>441</v>
      </c>
      <c r="G416" s="171" t="s">
        <v>177</v>
      </c>
      <c r="H416" s="176">
        <v>1</v>
      </c>
      <c r="I416" s="177">
        <v>0</v>
      </c>
      <c r="J416" s="175">
        <v>46087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-10</v>
      </c>
    </row>
    <row r="417" spans="1:16" ht="19.5" hidden="1" customHeight="1">
      <c r="A417" s="171" t="s">
        <v>2567</v>
      </c>
      <c r="B417" s="175">
        <v>46091</v>
      </c>
      <c r="C417" s="171" t="s">
        <v>110</v>
      </c>
      <c r="D417" s="171" t="s">
        <v>24</v>
      </c>
      <c r="E417" s="171" t="s">
        <v>48</v>
      </c>
      <c r="F417" s="171" t="s">
        <v>198</v>
      </c>
      <c r="G417" s="171" t="s">
        <v>112</v>
      </c>
      <c r="H417" s="176">
        <v>1</v>
      </c>
      <c r="I417" s="177">
        <v>0</v>
      </c>
      <c r="J417" s="175">
        <v>46078</v>
      </c>
      <c r="K417" s="171" t="s">
        <v>113</v>
      </c>
      <c r="L417" s="171" t="s">
        <v>114</v>
      </c>
      <c r="M417" s="178">
        <v>0</v>
      </c>
      <c r="N417" s="176"/>
      <c r="O417" s="176">
        <v>40</v>
      </c>
      <c r="P417" s="179">
        <v>-46.77</v>
      </c>
    </row>
    <row r="418" spans="1:16" ht="19.5" hidden="1" customHeight="1">
      <c r="A418" s="171" t="s">
        <v>2567</v>
      </c>
      <c r="B418" s="175">
        <v>46091</v>
      </c>
      <c r="C418" s="171" t="s">
        <v>2119</v>
      </c>
      <c r="D418" s="171" t="s">
        <v>116</v>
      </c>
      <c r="E418" s="171" t="s">
        <v>48</v>
      </c>
      <c r="F418" s="171" t="s">
        <v>198</v>
      </c>
      <c r="G418" s="171" t="s">
        <v>112</v>
      </c>
      <c r="H418" s="176">
        <v>1</v>
      </c>
      <c r="I418" s="177">
        <v>0</v>
      </c>
      <c r="J418" s="175">
        <v>46078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-18.829999999999998</v>
      </c>
    </row>
    <row r="419" spans="1:16" ht="19.5" hidden="1" customHeight="1">
      <c r="A419" s="171" t="s">
        <v>2567</v>
      </c>
      <c r="B419" s="175">
        <v>46091</v>
      </c>
      <c r="C419" s="171" t="s">
        <v>110</v>
      </c>
      <c r="D419" s="171" t="s">
        <v>117</v>
      </c>
      <c r="E419" s="171" t="s">
        <v>48</v>
      </c>
      <c r="F419" s="171" t="s">
        <v>198</v>
      </c>
      <c r="G419" s="171" t="s">
        <v>112</v>
      </c>
      <c r="H419" s="176">
        <v>1</v>
      </c>
      <c r="I419" s="177">
        <v>0</v>
      </c>
      <c r="J419" s="175">
        <v>46078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0</v>
      </c>
    </row>
    <row r="420" spans="1:16" ht="19.5" hidden="1" customHeight="1">
      <c r="A420" s="171" t="s">
        <v>2567</v>
      </c>
      <c r="B420" s="175">
        <v>46091</v>
      </c>
      <c r="C420" s="171" t="s">
        <v>110</v>
      </c>
      <c r="D420" s="171" t="s">
        <v>118</v>
      </c>
      <c r="E420" s="171" t="s">
        <v>48</v>
      </c>
      <c r="F420" s="171" t="s">
        <v>198</v>
      </c>
      <c r="G420" s="171" t="s">
        <v>112</v>
      </c>
      <c r="H420" s="176">
        <v>1</v>
      </c>
      <c r="I420" s="177">
        <v>0</v>
      </c>
      <c r="J420" s="175">
        <v>46078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-46.77</v>
      </c>
    </row>
    <row r="421" spans="1:16" ht="19.5" hidden="1" customHeight="1">
      <c r="A421" s="171" t="s">
        <v>2567</v>
      </c>
      <c r="B421" s="175">
        <v>46091</v>
      </c>
      <c r="C421" s="171" t="s">
        <v>2119</v>
      </c>
      <c r="D421" s="171" t="s">
        <v>119</v>
      </c>
      <c r="E421" s="171" t="s">
        <v>48</v>
      </c>
      <c r="F421" s="171" t="s">
        <v>198</v>
      </c>
      <c r="G421" s="171" t="s">
        <v>112</v>
      </c>
      <c r="H421" s="176">
        <v>1</v>
      </c>
      <c r="I421" s="177">
        <v>0</v>
      </c>
      <c r="J421" s="175">
        <v>46078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-15</v>
      </c>
    </row>
    <row r="422" spans="1:16" ht="19.5" hidden="1" customHeight="1">
      <c r="A422" s="171" t="s">
        <v>2568</v>
      </c>
      <c r="B422" s="175">
        <v>46091</v>
      </c>
      <c r="C422" s="171" t="s">
        <v>110</v>
      </c>
      <c r="D422" s="171" t="s">
        <v>24</v>
      </c>
      <c r="E422" s="171" t="s">
        <v>45</v>
      </c>
      <c r="F422" s="171" t="s">
        <v>162</v>
      </c>
      <c r="G422" s="171" t="s">
        <v>163</v>
      </c>
      <c r="H422" s="176">
        <v>1</v>
      </c>
      <c r="I422" s="177">
        <v>2700</v>
      </c>
      <c r="J422" s="175">
        <v>46088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-155.83000000000001</v>
      </c>
    </row>
    <row r="423" spans="1:16" ht="19.5" hidden="1" customHeight="1">
      <c r="A423" s="171" t="s">
        <v>2568</v>
      </c>
      <c r="B423" s="175">
        <v>46091</v>
      </c>
      <c r="C423" s="171" t="s">
        <v>127</v>
      </c>
      <c r="D423" s="171" t="s">
        <v>128</v>
      </c>
      <c r="E423" s="171" t="s">
        <v>45</v>
      </c>
      <c r="F423" s="171" t="s">
        <v>162</v>
      </c>
      <c r="G423" s="171" t="s">
        <v>163</v>
      </c>
      <c r="H423" s="176">
        <v>1</v>
      </c>
      <c r="I423" s="177">
        <v>2700</v>
      </c>
      <c r="J423" s="175">
        <v>46088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940.95</v>
      </c>
    </row>
    <row r="424" spans="1:16" ht="19.5" hidden="1" customHeight="1">
      <c r="A424" s="171" t="s">
        <v>2568</v>
      </c>
      <c r="B424" s="175">
        <v>46091</v>
      </c>
      <c r="C424" s="171" t="s">
        <v>127</v>
      </c>
      <c r="D424" s="171" t="s">
        <v>129</v>
      </c>
      <c r="E424" s="171" t="s">
        <v>45</v>
      </c>
      <c r="F424" s="171" t="s">
        <v>162</v>
      </c>
      <c r="G424" s="171" t="s">
        <v>163</v>
      </c>
      <c r="H424" s="176">
        <v>1</v>
      </c>
      <c r="I424" s="177">
        <v>2700</v>
      </c>
      <c r="J424" s="175">
        <v>46088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9.41</v>
      </c>
    </row>
    <row r="425" spans="1:16" ht="19.5" hidden="1" customHeight="1">
      <c r="A425" s="171" t="s">
        <v>2568</v>
      </c>
      <c r="B425" s="175">
        <v>46091</v>
      </c>
      <c r="C425" s="171" t="s">
        <v>127</v>
      </c>
      <c r="D425" s="171" t="s">
        <v>130</v>
      </c>
      <c r="E425" s="171" t="s">
        <v>45</v>
      </c>
      <c r="F425" s="171" t="s">
        <v>162</v>
      </c>
      <c r="G425" s="171" t="s">
        <v>163</v>
      </c>
      <c r="H425" s="176">
        <v>1</v>
      </c>
      <c r="I425" s="177">
        <v>2700</v>
      </c>
      <c r="J425" s="175">
        <v>46088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1749.64</v>
      </c>
    </row>
    <row r="426" spans="1:16" ht="19.5" hidden="1" customHeight="1">
      <c r="A426" s="171" t="s">
        <v>2568</v>
      </c>
      <c r="B426" s="175">
        <v>46091</v>
      </c>
      <c r="C426" s="171" t="s">
        <v>131</v>
      </c>
      <c r="D426" s="171" t="s">
        <v>132</v>
      </c>
      <c r="E426" s="171" t="s">
        <v>45</v>
      </c>
      <c r="F426" s="171" t="s">
        <v>162</v>
      </c>
      <c r="G426" s="171" t="s">
        <v>163</v>
      </c>
      <c r="H426" s="176">
        <v>1</v>
      </c>
      <c r="I426" s="177">
        <v>2700</v>
      </c>
      <c r="J426" s="175">
        <v>46088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-1161</v>
      </c>
    </row>
    <row r="427" spans="1:16" ht="19.5" hidden="1" customHeight="1">
      <c r="A427" s="171" t="s">
        <v>2568</v>
      </c>
      <c r="B427" s="175">
        <v>46091</v>
      </c>
      <c r="C427" s="171" t="s">
        <v>2119</v>
      </c>
      <c r="D427" s="171" t="s">
        <v>135</v>
      </c>
      <c r="E427" s="171" t="s">
        <v>45</v>
      </c>
      <c r="F427" s="171" t="s">
        <v>162</v>
      </c>
      <c r="G427" s="171" t="s">
        <v>163</v>
      </c>
      <c r="H427" s="176">
        <v>1</v>
      </c>
      <c r="I427" s="177">
        <v>0</v>
      </c>
      <c r="J427" s="175">
        <v>46088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-17.88</v>
      </c>
    </row>
    <row r="428" spans="1:16" ht="19.5" hidden="1" customHeight="1">
      <c r="A428" s="171" t="s">
        <v>2569</v>
      </c>
      <c r="B428" s="175">
        <v>46091</v>
      </c>
      <c r="C428" s="171" t="s">
        <v>110</v>
      </c>
      <c r="D428" s="171" t="s">
        <v>24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6500</v>
      </c>
      <c r="J428" s="175">
        <v>46085</v>
      </c>
      <c r="K428" s="171" t="s">
        <v>113</v>
      </c>
      <c r="L428" s="171" t="s">
        <v>114</v>
      </c>
      <c r="M428" s="178">
        <v>0.43</v>
      </c>
      <c r="N428" s="176"/>
      <c r="O428" s="176">
        <v>42</v>
      </c>
      <c r="P428" s="179">
        <v>-274.64999999999998</v>
      </c>
    </row>
    <row r="429" spans="1:16" ht="19.5" hidden="1" customHeight="1">
      <c r="A429" s="171" t="s">
        <v>2569</v>
      </c>
      <c r="B429" s="175">
        <v>46091</v>
      </c>
      <c r="C429" s="171" t="s">
        <v>127</v>
      </c>
      <c r="D429" s="171" t="s">
        <v>128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6500</v>
      </c>
      <c r="J429" s="175">
        <v>46085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2560.9499999999998</v>
      </c>
    </row>
    <row r="430" spans="1:16" ht="19.5" hidden="1" customHeight="1">
      <c r="A430" s="171" t="s">
        <v>2569</v>
      </c>
      <c r="B430" s="175">
        <v>46091</v>
      </c>
      <c r="C430" s="171" t="s">
        <v>127</v>
      </c>
      <c r="D430" s="171" t="s">
        <v>129</v>
      </c>
      <c r="E430" s="171" t="s">
        <v>78</v>
      </c>
      <c r="F430" s="171" t="s">
        <v>176</v>
      </c>
      <c r="G430" s="171" t="s">
        <v>177</v>
      </c>
      <c r="H430" s="176">
        <v>1</v>
      </c>
      <c r="I430" s="177">
        <v>6500</v>
      </c>
      <c r="J430" s="175">
        <v>46085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0</v>
      </c>
    </row>
    <row r="431" spans="1:16" ht="19.5" hidden="1" customHeight="1">
      <c r="A431" s="171" t="s">
        <v>2569</v>
      </c>
      <c r="B431" s="175">
        <v>46091</v>
      </c>
      <c r="C431" s="171" t="s">
        <v>127</v>
      </c>
      <c r="D431" s="171" t="s">
        <v>130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6500</v>
      </c>
      <c r="J431" s="175">
        <v>46085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3939.05</v>
      </c>
    </row>
    <row r="432" spans="1:16" ht="19.5" hidden="1" customHeight="1">
      <c r="A432" s="171" t="s">
        <v>2569</v>
      </c>
      <c r="B432" s="175">
        <v>46091</v>
      </c>
      <c r="C432" s="171" t="s">
        <v>131</v>
      </c>
      <c r="D432" s="171" t="s">
        <v>132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6500</v>
      </c>
      <c r="J432" s="175">
        <v>46085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-2795</v>
      </c>
    </row>
    <row r="433" spans="1:16" ht="19.5" customHeight="1">
      <c r="A433" s="171" t="s">
        <v>2569</v>
      </c>
      <c r="B433" s="175">
        <v>46091</v>
      </c>
      <c r="C433" s="171" t="s">
        <v>2119</v>
      </c>
      <c r="D433" s="171" t="s">
        <v>116</v>
      </c>
      <c r="E433" s="171" t="s">
        <v>78</v>
      </c>
      <c r="F433" s="171" t="s">
        <v>176</v>
      </c>
      <c r="G433" s="171" t="s">
        <v>177</v>
      </c>
      <c r="H433" s="176">
        <v>1</v>
      </c>
      <c r="I433" s="177">
        <v>6500</v>
      </c>
      <c r="J433" s="175">
        <v>46085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-13</v>
      </c>
    </row>
    <row r="434" spans="1:16" ht="19.5" customHeight="1">
      <c r="A434" s="171" t="s">
        <v>2569</v>
      </c>
      <c r="B434" s="175">
        <v>46091</v>
      </c>
      <c r="C434" s="171" t="s">
        <v>2119</v>
      </c>
      <c r="D434" s="171" t="s">
        <v>135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46085</v>
      </c>
      <c r="K434" s="171" t="s">
        <v>125</v>
      </c>
      <c r="L434" s="171" t="s">
        <v>125</v>
      </c>
      <c r="M434" s="178">
        <v>0</v>
      </c>
      <c r="N434" s="176"/>
      <c r="O434" s="176"/>
      <c r="P434" s="179">
        <v>-22.28</v>
      </c>
    </row>
    <row r="435" spans="1:16" ht="19.5" hidden="1" customHeight="1">
      <c r="A435" s="171" t="s">
        <v>2570</v>
      </c>
      <c r="B435" s="175">
        <v>46091</v>
      </c>
      <c r="C435" s="171" t="s">
        <v>110</v>
      </c>
      <c r="D435" s="171" t="s">
        <v>24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46082</v>
      </c>
      <c r="K435" s="171" t="s">
        <v>113</v>
      </c>
      <c r="L435" s="171" t="s">
        <v>114</v>
      </c>
      <c r="M435" s="178">
        <v>0</v>
      </c>
      <c r="N435" s="176"/>
      <c r="O435" s="176">
        <v>42</v>
      </c>
      <c r="P435" s="179">
        <v>-46.77</v>
      </c>
    </row>
    <row r="436" spans="1:16" ht="19.5" hidden="1" customHeight="1">
      <c r="A436" s="171" t="s">
        <v>2570</v>
      </c>
      <c r="B436" s="175">
        <v>46091</v>
      </c>
      <c r="C436" s="171" t="s">
        <v>2119</v>
      </c>
      <c r="D436" s="171" t="s">
        <v>116</v>
      </c>
      <c r="E436" s="171" t="s">
        <v>45</v>
      </c>
      <c r="F436" s="171" t="s">
        <v>162</v>
      </c>
      <c r="G436" s="171" t="s">
        <v>163</v>
      </c>
      <c r="H436" s="176">
        <v>1</v>
      </c>
      <c r="I436" s="177">
        <v>0</v>
      </c>
      <c r="J436" s="175">
        <v>46082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-10.98</v>
      </c>
    </row>
    <row r="437" spans="1:16" ht="19.5" hidden="1" customHeight="1">
      <c r="A437" s="171" t="s">
        <v>2570</v>
      </c>
      <c r="B437" s="175">
        <v>46091</v>
      </c>
      <c r="C437" s="171" t="s">
        <v>110</v>
      </c>
      <c r="D437" s="171" t="s">
        <v>117</v>
      </c>
      <c r="E437" s="171" t="s">
        <v>45</v>
      </c>
      <c r="F437" s="171" t="s">
        <v>162</v>
      </c>
      <c r="G437" s="171" t="s">
        <v>163</v>
      </c>
      <c r="H437" s="176">
        <v>1</v>
      </c>
      <c r="I437" s="177">
        <v>0</v>
      </c>
      <c r="J437" s="175">
        <v>46082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0</v>
      </c>
    </row>
    <row r="438" spans="1:16" ht="19.5" hidden="1" customHeight="1">
      <c r="A438" s="171" t="s">
        <v>2570</v>
      </c>
      <c r="B438" s="175">
        <v>46091</v>
      </c>
      <c r="C438" s="171" t="s">
        <v>110</v>
      </c>
      <c r="D438" s="171" t="s">
        <v>118</v>
      </c>
      <c r="E438" s="171" t="s">
        <v>45</v>
      </c>
      <c r="F438" s="171" t="s">
        <v>162</v>
      </c>
      <c r="G438" s="171" t="s">
        <v>163</v>
      </c>
      <c r="H438" s="176">
        <v>1</v>
      </c>
      <c r="I438" s="177">
        <v>0</v>
      </c>
      <c r="J438" s="175">
        <v>46082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-46.77</v>
      </c>
    </row>
    <row r="439" spans="1:16" ht="19.5" hidden="1" customHeight="1">
      <c r="A439" s="171" t="s">
        <v>2570</v>
      </c>
      <c r="B439" s="175">
        <v>46091</v>
      </c>
      <c r="C439" s="171" t="s">
        <v>2119</v>
      </c>
      <c r="D439" s="171" t="s">
        <v>119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46082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-15</v>
      </c>
    </row>
    <row r="440" spans="1:16" ht="19.5" hidden="1" customHeight="1">
      <c r="A440" s="171" t="s">
        <v>2571</v>
      </c>
      <c r="B440" s="175">
        <v>46091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2700</v>
      </c>
      <c r="J440" s="175">
        <v>46088</v>
      </c>
      <c r="K440" s="171" t="s">
        <v>113</v>
      </c>
      <c r="L440" s="171" t="s">
        <v>114</v>
      </c>
      <c r="M440" s="178">
        <v>0.43</v>
      </c>
      <c r="N440" s="176"/>
      <c r="O440" s="176">
        <v>43</v>
      </c>
      <c r="P440" s="179">
        <v>-155.83000000000001</v>
      </c>
    </row>
    <row r="441" spans="1:16" ht="19.5" hidden="1" customHeight="1">
      <c r="A441" s="171" t="s">
        <v>2571</v>
      </c>
      <c r="B441" s="175">
        <v>46091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2700</v>
      </c>
      <c r="J441" s="175">
        <v>46088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939.16</v>
      </c>
    </row>
    <row r="442" spans="1:16" ht="19.5" hidden="1" customHeight="1">
      <c r="A442" s="171" t="s">
        <v>2571</v>
      </c>
      <c r="B442" s="175">
        <v>46091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2700</v>
      </c>
      <c r="J442" s="175">
        <v>46088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9.39</v>
      </c>
    </row>
    <row r="443" spans="1:16" ht="19.5" hidden="1" customHeight="1">
      <c r="A443" s="171" t="s">
        <v>2571</v>
      </c>
      <c r="B443" s="175">
        <v>46091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2700</v>
      </c>
      <c r="J443" s="175">
        <v>46088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1751.45</v>
      </c>
    </row>
    <row r="444" spans="1:16" ht="19.5" hidden="1" customHeight="1">
      <c r="A444" s="171" t="s">
        <v>2571</v>
      </c>
      <c r="B444" s="175">
        <v>46091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2700</v>
      </c>
      <c r="J444" s="175">
        <v>46088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-1161</v>
      </c>
    </row>
    <row r="445" spans="1:16" ht="19.5" hidden="1" customHeight="1">
      <c r="A445" s="171" t="s">
        <v>2571</v>
      </c>
      <c r="B445" s="175">
        <v>46091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2700</v>
      </c>
      <c r="J445" s="175">
        <v>46088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-13.14</v>
      </c>
    </row>
    <row r="446" spans="1:16" ht="19.5" hidden="1" customHeight="1">
      <c r="A446" s="171" t="s">
        <v>2572</v>
      </c>
      <c r="B446" s="175">
        <v>46091</v>
      </c>
      <c r="C446" s="171" t="s">
        <v>110</v>
      </c>
      <c r="D446" s="171" t="s">
        <v>24</v>
      </c>
      <c r="E446" s="171" t="s">
        <v>50</v>
      </c>
      <c r="F446" s="171" t="s">
        <v>413</v>
      </c>
      <c r="G446" s="171" t="s">
        <v>112</v>
      </c>
      <c r="H446" s="176">
        <v>1</v>
      </c>
      <c r="I446" s="177">
        <v>0</v>
      </c>
      <c r="J446" s="175">
        <v>46080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2572</v>
      </c>
      <c r="B447" s="175">
        <v>46091</v>
      </c>
      <c r="C447" s="171" t="s">
        <v>2119</v>
      </c>
      <c r="D447" s="171" t="s">
        <v>116</v>
      </c>
      <c r="E447" s="171" t="s">
        <v>50</v>
      </c>
      <c r="F447" s="171" t="s">
        <v>413</v>
      </c>
      <c r="G447" s="171" t="s">
        <v>112</v>
      </c>
      <c r="H447" s="176">
        <v>1</v>
      </c>
      <c r="I447" s="177">
        <v>0</v>
      </c>
      <c r="J447" s="175">
        <v>46080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-6.62</v>
      </c>
    </row>
    <row r="448" spans="1:16" ht="19.5" hidden="1" customHeight="1">
      <c r="A448" s="171" t="s">
        <v>2571</v>
      </c>
      <c r="B448" s="175">
        <v>46091</v>
      </c>
      <c r="C448" s="171" t="s">
        <v>2119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46088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-17.84</v>
      </c>
    </row>
    <row r="449" spans="1:16" ht="19.5" hidden="1" customHeight="1">
      <c r="A449" s="171" t="s">
        <v>2572</v>
      </c>
      <c r="B449" s="175">
        <v>46091</v>
      </c>
      <c r="C449" s="171" t="s">
        <v>110</v>
      </c>
      <c r="D449" s="171" t="s">
        <v>117</v>
      </c>
      <c r="E449" s="171" t="s">
        <v>50</v>
      </c>
      <c r="F449" s="171" t="s">
        <v>413</v>
      </c>
      <c r="G449" s="171" t="s">
        <v>112</v>
      </c>
      <c r="H449" s="176">
        <v>1</v>
      </c>
      <c r="I449" s="177">
        <v>0</v>
      </c>
      <c r="J449" s="175">
        <v>46080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0</v>
      </c>
    </row>
    <row r="450" spans="1:16" ht="19.5" hidden="1" customHeight="1">
      <c r="A450" s="171" t="s">
        <v>2572</v>
      </c>
      <c r="B450" s="175">
        <v>46091</v>
      </c>
      <c r="C450" s="171" t="s">
        <v>110</v>
      </c>
      <c r="D450" s="171" t="s">
        <v>118</v>
      </c>
      <c r="E450" s="171" t="s">
        <v>50</v>
      </c>
      <c r="F450" s="171" t="s">
        <v>413</v>
      </c>
      <c r="G450" s="171" t="s">
        <v>112</v>
      </c>
      <c r="H450" s="176">
        <v>1</v>
      </c>
      <c r="I450" s="177">
        <v>0</v>
      </c>
      <c r="J450" s="175">
        <v>46080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-46.77</v>
      </c>
    </row>
    <row r="451" spans="1:16" ht="19.5" hidden="1" customHeight="1">
      <c r="A451" s="171" t="s">
        <v>2572</v>
      </c>
      <c r="B451" s="175">
        <v>46091</v>
      </c>
      <c r="C451" s="171" t="s">
        <v>2119</v>
      </c>
      <c r="D451" s="171" t="s">
        <v>119</v>
      </c>
      <c r="E451" s="171" t="s">
        <v>50</v>
      </c>
      <c r="F451" s="171" t="s">
        <v>413</v>
      </c>
      <c r="G451" s="171" t="s">
        <v>112</v>
      </c>
      <c r="H451" s="176">
        <v>1</v>
      </c>
      <c r="I451" s="177">
        <v>0</v>
      </c>
      <c r="J451" s="175">
        <v>46080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-15</v>
      </c>
    </row>
    <row r="452" spans="1:16" ht="19.5" hidden="1" customHeight="1">
      <c r="A452" s="171" t="s">
        <v>2529</v>
      </c>
      <c r="B452" s="175">
        <v>46091</v>
      </c>
      <c r="C452" s="171" t="s">
        <v>2119</v>
      </c>
      <c r="D452" s="171" t="s">
        <v>135</v>
      </c>
      <c r="E452" s="171" t="s">
        <v>39</v>
      </c>
      <c r="F452" s="171" t="s">
        <v>141</v>
      </c>
      <c r="G452" s="171" t="s">
        <v>112</v>
      </c>
      <c r="H452" s="176">
        <v>1</v>
      </c>
      <c r="I452" s="177">
        <v>0</v>
      </c>
      <c r="J452" s="175">
        <v>46090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20.56</v>
      </c>
    </row>
    <row r="453" spans="1:16" ht="19.5" hidden="1" customHeight="1">
      <c r="A453" s="171" t="s">
        <v>2573</v>
      </c>
      <c r="B453" s="175">
        <v>46091</v>
      </c>
      <c r="C453" s="171" t="s">
        <v>110</v>
      </c>
      <c r="D453" s="171" t="s">
        <v>24</v>
      </c>
      <c r="E453" s="171" t="s">
        <v>40</v>
      </c>
      <c r="F453" s="171" t="s">
        <v>149</v>
      </c>
      <c r="G453" s="171" t="s">
        <v>112</v>
      </c>
      <c r="H453" s="176">
        <v>1</v>
      </c>
      <c r="I453" s="177">
        <v>2650</v>
      </c>
      <c r="J453" s="175">
        <v>46087</v>
      </c>
      <c r="K453" s="171" t="s">
        <v>113</v>
      </c>
      <c r="L453" s="171" t="s">
        <v>114</v>
      </c>
      <c r="M453" s="178">
        <v>0.43</v>
      </c>
      <c r="N453" s="176"/>
      <c r="O453" s="176">
        <v>44</v>
      </c>
      <c r="P453" s="179">
        <v>-159.72</v>
      </c>
    </row>
    <row r="454" spans="1:16" ht="19.5" hidden="1" customHeight="1">
      <c r="A454" s="171" t="s">
        <v>2573</v>
      </c>
      <c r="B454" s="175">
        <v>46091</v>
      </c>
      <c r="C454" s="171" t="s">
        <v>127</v>
      </c>
      <c r="D454" s="171" t="s">
        <v>128</v>
      </c>
      <c r="E454" s="171" t="s">
        <v>40</v>
      </c>
      <c r="F454" s="171" t="s">
        <v>149</v>
      </c>
      <c r="G454" s="171" t="s">
        <v>112</v>
      </c>
      <c r="H454" s="176">
        <v>1</v>
      </c>
      <c r="I454" s="177">
        <v>2650</v>
      </c>
      <c r="J454" s="175">
        <v>46087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1032.3800000000001</v>
      </c>
    </row>
    <row r="455" spans="1:16" ht="19.5" hidden="1" customHeight="1">
      <c r="A455" s="171" t="s">
        <v>2573</v>
      </c>
      <c r="B455" s="175">
        <v>46091</v>
      </c>
      <c r="C455" s="171" t="s">
        <v>127</v>
      </c>
      <c r="D455" s="171" t="s">
        <v>129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2650</v>
      </c>
      <c r="J455" s="175">
        <v>46087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10.32</v>
      </c>
    </row>
    <row r="456" spans="1:16" ht="19.5" hidden="1" customHeight="1">
      <c r="A456" s="171" t="s">
        <v>2573</v>
      </c>
      <c r="B456" s="175">
        <v>46091</v>
      </c>
      <c r="C456" s="171" t="s">
        <v>127</v>
      </c>
      <c r="D456" s="171" t="s">
        <v>130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2650</v>
      </c>
      <c r="J456" s="175">
        <v>46087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1607.3</v>
      </c>
    </row>
    <row r="457" spans="1:16" ht="19.5" hidden="1" customHeight="1">
      <c r="A457" s="171" t="s">
        <v>2573</v>
      </c>
      <c r="B457" s="175">
        <v>46091</v>
      </c>
      <c r="C457" s="171" t="s">
        <v>131</v>
      </c>
      <c r="D457" s="171" t="s">
        <v>132</v>
      </c>
      <c r="E457" s="171" t="s">
        <v>40</v>
      </c>
      <c r="F457" s="171" t="s">
        <v>149</v>
      </c>
      <c r="G457" s="171" t="s">
        <v>112</v>
      </c>
      <c r="H457" s="176">
        <v>1</v>
      </c>
      <c r="I457" s="177">
        <v>2650</v>
      </c>
      <c r="J457" s="175">
        <v>46087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-1139.5</v>
      </c>
    </row>
    <row r="458" spans="1:16" ht="19.5" hidden="1" customHeight="1">
      <c r="A458" s="171" t="s">
        <v>2573</v>
      </c>
      <c r="B458" s="175">
        <v>46091</v>
      </c>
      <c r="C458" s="171" t="s">
        <v>2119</v>
      </c>
      <c r="D458" s="171" t="s">
        <v>116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2650</v>
      </c>
      <c r="J458" s="175">
        <v>46087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-12.74</v>
      </c>
    </row>
    <row r="459" spans="1:16" ht="19.5" hidden="1" customHeight="1">
      <c r="A459" s="171" t="s">
        <v>2573</v>
      </c>
      <c r="B459" s="175">
        <v>46091</v>
      </c>
      <c r="C459" s="171" t="s">
        <v>2119</v>
      </c>
      <c r="D459" s="171" t="s">
        <v>135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46087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-19.62</v>
      </c>
    </row>
    <row r="460" spans="1:16" ht="19.5" hidden="1" customHeight="1">
      <c r="A460" s="171" t="s">
        <v>2574</v>
      </c>
      <c r="B460" s="175">
        <v>46091</v>
      </c>
      <c r="C460" s="171" t="s">
        <v>2119</v>
      </c>
      <c r="D460" s="171" t="s">
        <v>135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0</v>
      </c>
      <c r="J460" s="175">
        <v>46091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-17.45</v>
      </c>
    </row>
    <row r="461" spans="1:16" ht="19.5" hidden="1" customHeight="1">
      <c r="A461" s="171" t="s">
        <v>2575</v>
      </c>
      <c r="B461" s="175">
        <v>46091</v>
      </c>
      <c r="C461" s="171" t="s">
        <v>2119</v>
      </c>
      <c r="D461" s="171" t="s">
        <v>135</v>
      </c>
      <c r="E461" s="171" t="s">
        <v>45</v>
      </c>
      <c r="F461" s="171" t="s">
        <v>162</v>
      </c>
      <c r="G461" s="171" t="s">
        <v>163</v>
      </c>
      <c r="H461" s="176">
        <v>1</v>
      </c>
      <c r="I461" s="177">
        <v>0</v>
      </c>
      <c r="J461" s="175">
        <v>46091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-18.2</v>
      </c>
    </row>
    <row r="462" spans="1:16" ht="19.5" hidden="1" customHeight="1">
      <c r="A462" s="171" t="s">
        <v>2576</v>
      </c>
      <c r="B462" s="175">
        <v>46091</v>
      </c>
      <c r="C462" s="171" t="s">
        <v>110</v>
      </c>
      <c r="D462" s="171" t="s">
        <v>24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46071</v>
      </c>
      <c r="K462" s="171" t="s">
        <v>113</v>
      </c>
      <c r="L462" s="171" t="s">
        <v>114</v>
      </c>
      <c r="M462" s="178">
        <v>0</v>
      </c>
      <c r="N462" s="176"/>
      <c r="O462" s="176">
        <v>41</v>
      </c>
      <c r="P462" s="179">
        <v>-56.94</v>
      </c>
    </row>
    <row r="463" spans="1:16" ht="19.5" customHeight="1">
      <c r="A463" s="171" t="s">
        <v>2576</v>
      </c>
      <c r="B463" s="175">
        <v>46091</v>
      </c>
      <c r="C463" s="171" t="s">
        <v>2119</v>
      </c>
      <c r="D463" s="171" t="s">
        <v>116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46071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-14.77</v>
      </c>
    </row>
    <row r="464" spans="1:16" ht="19.5" hidden="1" customHeight="1">
      <c r="A464" s="171" t="s">
        <v>2399</v>
      </c>
      <c r="B464" s="175">
        <v>46091</v>
      </c>
      <c r="C464" s="171" t="s">
        <v>110</v>
      </c>
      <c r="D464" s="171" t="s">
        <v>121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0</v>
      </c>
    </row>
    <row r="465" spans="1:16" ht="19.5" hidden="1" customHeight="1">
      <c r="A465" s="171" t="s">
        <v>2399</v>
      </c>
      <c r="B465" s="175">
        <v>46091</v>
      </c>
      <c r="C465" s="171" t="s">
        <v>110</v>
      </c>
      <c r="D465" s="171" t="s">
        <v>118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-46.77</v>
      </c>
    </row>
    <row r="466" spans="1:16" ht="19.5" hidden="1" customHeight="1">
      <c r="A466" s="171" t="s">
        <v>2399</v>
      </c>
      <c r="B466" s="175">
        <v>46091</v>
      </c>
      <c r="C466" s="171" t="s">
        <v>2119</v>
      </c>
      <c r="D466" s="171" t="s">
        <v>119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-15</v>
      </c>
    </row>
    <row r="467" spans="1:16" ht="19.5" hidden="1" customHeight="1">
      <c r="A467" s="171" t="s">
        <v>2234</v>
      </c>
      <c r="B467" s="175">
        <v>46091</v>
      </c>
      <c r="C467" s="171" t="s">
        <v>110</v>
      </c>
      <c r="D467" s="171" t="s">
        <v>121</v>
      </c>
      <c r="E467" s="171" t="s">
        <v>41</v>
      </c>
      <c r="F467" s="171" t="s">
        <v>138</v>
      </c>
      <c r="G467" s="171" t="s">
        <v>112</v>
      </c>
      <c r="H467" s="176">
        <v>1</v>
      </c>
      <c r="I467" s="177">
        <v>0</v>
      </c>
      <c r="J467" s="175">
        <v>46080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2234</v>
      </c>
      <c r="B468" s="175">
        <v>46091</v>
      </c>
      <c r="C468" s="171" t="s">
        <v>110</v>
      </c>
      <c r="D468" s="171" t="s">
        <v>118</v>
      </c>
      <c r="E468" s="171" t="s">
        <v>41</v>
      </c>
      <c r="F468" s="171" t="s">
        <v>138</v>
      </c>
      <c r="G468" s="171" t="s">
        <v>112</v>
      </c>
      <c r="H468" s="176">
        <v>1</v>
      </c>
      <c r="I468" s="177">
        <v>0</v>
      </c>
      <c r="J468" s="175">
        <v>46080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2234</v>
      </c>
      <c r="B469" s="175">
        <v>46091</v>
      </c>
      <c r="C469" s="171" t="s">
        <v>2119</v>
      </c>
      <c r="D469" s="171" t="s">
        <v>119</v>
      </c>
      <c r="E469" s="171" t="s">
        <v>41</v>
      </c>
      <c r="F469" s="171" t="s">
        <v>138</v>
      </c>
      <c r="G469" s="171" t="s">
        <v>112</v>
      </c>
      <c r="H469" s="176">
        <v>1</v>
      </c>
      <c r="I469" s="177">
        <v>0</v>
      </c>
      <c r="J469" s="175">
        <v>46080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2235</v>
      </c>
      <c r="B470" s="175">
        <v>46091</v>
      </c>
      <c r="C470" s="171" t="s">
        <v>110</v>
      </c>
      <c r="D470" s="171" t="s">
        <v>121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46080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0</v>
      </c>
    </row>
    <row r="471" spans="1:16" ht="19.5" hidden="1" customHeight="1">
      <c r="A471" s="171" t="s">
        <v>2235</v>
      </c>
      <c r="B471" s="175">
        <v>46091</v>
      </c>
      <c r="C471" s="171" t="s">
        <v>110</v>
      </c>
      <c r="D471" s="171" t="s">
        <v>118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46080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-46.77</v>
      </c>
    </row>
    <row r="472" spans="1:16" ht="19.5" hidden="1" customHeight="1">
      <c r="A472" s="171" t="s">
        <v>2235</v>
      </c>
      <c r="B472" s="175">
        <v>46091</v>
      </c>
      <c r="C472" s="171" t="s">
        <v>2119</v>
      </c>
      <c r="D472" s="171" t="s">
        <v>119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46080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-15</v>
      </c>
    </row>
    <row r="473" spans="1:16" ht="19.5" hidden="1" customHeight="1">
      <c r="A473" s="171" t="s">
        <v>2576</v>
      </c>
      <c r="B473" s="175">
        <v>46091</v>
      </c>
      <c r="C473" s="171" t="s">
        <v>110</v>
      </c>
      <c r="D473" s="171" t="s">
        <v>117</v>
      </c>
      <c r="E473" s="171" t="s">
        <v>78</v>
      </c>
      <c r="F473" s="171" t="s">
        <v>176</v>
      </c>
      <c r="G473" s="171" t="s">
        <v>177</v>
      </c>
      <c r="H473" s="176">
        <v>1</v>
      </c>
      <c r="I473" s="177">
        <v>0</v>
      </c>
      <c r="J473" s="175">
        <v>46071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0</v>
      </c>
    </row>
    <row r="474" spans="1:16" ht="19.5" hidden="1" customHeight="1">
      <c r="A474" s="171" t="s">
        <v>2576</v>
      </c>
      <c r="B474" s="175">
        <v>46091</v>
      </c>
      <c r="C474" s="171" t="s">
        <v>110</v>
      </c>
      <c r="D474" s="171" t="s">
        <v>118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46071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-56.94</v>
      </c>
    </row>
    <row r="475" spans="1:16" ht="19.5" hidden="1" customHeight="1">
      <c r="A475" s="171" t="s">
        <v>2221</v>
      </c>
      <c r="B475" s="175">
        <v>46091</v>
      </c>
      <c r="C475" s="171" t="s">
        <v>2119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46084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6.99</v>
      </c>
    </row>
    <row r="476" spans="1:16" ht="19.5" hidden="1" customHeight="1">
      <c r="A476" s="171" t="s">
        <v>2577</v>
      </c>
      <c r="B476" s="175">
        <v>46091</v>
      </c>
      <c r="C476" s="171" t="s">
        <v>110</v>
      </c>
      <c r="D476" s="171" t="s">
        <v>117</v>
      </c>
      <c r="E476" s="171" t="s">
        <v>61</v>
      </c>
      <c r="F476" s="171" t="s">
        <v>776</v>
      </c>
      <c r="G476" s="171" t="s">
        <v>177</v>
      </c>
      <c r="H476" s="176">
        <v>1</v>
      </c>
      <c r="I476" s="177">
        <v>0</v>
      </c>
      <c r="J476" s="175">
        <v>46086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2577</v>
      </c>
      <c r="B477" s="175">
        <v>46091</v>
      </c>
      <c r="C477" s="171" t="s">
        <v>110</v>
      </c>
      <c r="D477" s="171" t="s">
        <v>118</v>
      </c>
      <c r="E477" s="171" t="s">
        <v>61</v>
      </c>
      <c r="F477" s="171" t="s">
        <v>776</v>
      </c>
      <c r="G477" s="171" t="s">
        <v>177</v>
      </c>
      <c r="H477" s="176">
        <v>1</v>
      </c>
      <c r="I477" s="177">
        <v>0</v>
      </c>
      <c r="J477" s="175">
        <v>46086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-56.94</v>
      </c>
    </row>
    <row r="478" spans="1:16" ht="19.5" customHeight="1">
      <c r="A478" s="171" t="s">
        <v>2577</v>
      </c>
      <c r="B478" s="175">
        <v>46091</v>
      </c>
      <c r="C478" s="171" t="s">
        <v>2119</v>
      </c>
      <c r="D478" s="171" t="s">
        <v>119</v>
      </c>
      <c r="E478" s="171" t="s">
        <v>61</v>
      </c>
      <c r="F478" s="171" t="s">
        <v>776</v>
      </c>
      <c r="G478" s="171" t="s">
        <v>177</v>
      </c>
      <c r="H478" s="176">
        <v>1</v>
      </c>
      <c r="I478" s="177">
        <v>0</v>
      </c>
      <c r="J478" s="175">
        <v>46086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2577</v>
      </c>
      <c r="B479" s="175">
        <v>46091</v>
      </c>
      <c r="C479" s="171" t="s">
        <v>110</v>
      </c>
      <c r="D479" s="171" t="s">
        <v>24</v>
      </c>
      <c r="E479" s="171" t="s">
        <v>61</v>
      </c>
      <c r="F479" s="171" t="s">
        <v>776</v>
      </c>
      <c r="G479" s="171" t="s">
        <v>177</v>
      </c>
      <c r="H479" s="176">
        <v>1</v>
      </c>
      <c r="I479" s="177">
        <v>0</v>
      </c>
      <c r="J479" s="175">
        <v>46086</v>
      </c>
      <c r="K479" s="171" t="s">
        <v>113</v>
      </c>
      <c r="L479" s="171" t="s">
        <v>114</v>
      </c>
      <c r="M479" s="178">
        <v>0</v>
      </c>
      <c r="N479" s="176"/>
      <c r="O479" s="176">
        <v>43</v>
      </c>
      <c r="P479" s="179">
        <v>-56.94</v>
      </c>
    </row>
    <row r="480" spans="1:16" ht="19.5" customHeight="1">
      <c r="A480" s="171" t="s">
        <v>2577</v>
      </c>
      <c r="B480" s="175">
        <v>46091</v>
      </c>
      <c r="C480" s="171" t="s">
        <v>2119</v>
      </c>
      <c r="D480" s="171" t="s">
        <v>116</v>
      </c>
      <c r="E480" s="171" t="s">
        <v>61</v>
      </c>
      <c r="F480" s="171" t="s">
        <v>776</v>
      </c>
      <c r="G480" s="171" t="s">
        <v>177</v>
      </c>
      <c r="H480" s="176">
        <v>1</v>
      </c>
      <c r="I480" s="177">
        <v>0</v>
      </c>
      <c r="J480" s="175">
        <v>46086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-11.02</v>
      </c>
    </row>
    <row r="481" spans="1:16" ht="19.5" customHeight="1">
      <c r="A481" s="171" t="s">
        <v>2578</v>
      </c>
      <c r="B481" s="175">
        <v>46091</v>
      </c>
      <c r="C481" s="171" t="s">
        <v>2119</v>
      </c>
      <c r="D481" s="171" t="s">
        <v>135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46091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-29.8</v>
      </c>
    </row>
    <row r="482" spans="1:16" ht="19.5" hidden="1" customHeight="1">
      <c r="A482" s="171" t="s">
        <v>125</v>
      </c>
      <c r="B482" s="175">
        <v>46091</v>
      </c>
      <c r="C482" s="171" t="s">
        <v>151</v>
      </c>
      <c r="D482" s="171" t="s">
        <v>746</v>
      </c>
      <c r="E482" s="171" t="s">
        <v>125</v>
      </c>
      <c r="F482" s="171" t="s">
        <v>125</v>
      </c>
      <c r="G482" s="171" t="s">
        <v>125</v>
      </c>
      <c r="H482" s="176">
        <v>0</v>
      </c>
      <c r="I482" s="177">
        <v>0</v>
      </c>
      <c r="J482" s="175">
        <v>46091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-219.6</v>
      </c>
    </row>
    <row r="483" spans="1:16" ht="19.5" hidden="1" customHeight="1">
      <c r="A483" s="171" t="s">
        <v>2381</v>
      </c>
      <c r="B483" s="175">
        <v>46091</v>
      </c>
      <c r="C483" s="171" t="s">
        <v>151</v>
      </c>
      <c r="D483" s="171" t="s">
        <v>152</v>
      </c>
      <c r="E483" s="171" t="s">
        <v>125</v>
      </c>
      <c r="F483" s="171" t="s">
        <v>125</v>
      </c>
      <c r="G483" s="171" t="s">
        <v>125</v>
      </c>
      <c r="H483" s="176">
        <v>0</v>
      </c>
      <c r="I483" s="177">
        <v>0</v>
      </c>
      <c r="J483" s="175">
        <v>46091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-427.9</v>
      </c>
    </row>
    <row r="484" spans="1:16" ht="19.5" hidden="1" customHeight="1">
      <c r="A484" s="171" t="s">
        <v>2004</v>
      </c>
      <c r="B484" s="175">
        <v>46091</v>
      </c>
      <c r="C484" s="171" t="s">
        <v>151</v>
      </c>
      <c r="D484" s="171" t="s">
        <v>152</v>
      </c>
      <c r="E484" s="171" t="s">
        <v>125</v>
      </c>
      <c r="F484" s="171" t="s">
        <v>125</v>
      </c>
      <c r="G484" s="171" t="s">
        <v>125</v>
      </c>
      <c r="H484" s="176">
        <v>0</v>
      </c>
      <c r="I484" s="177">
        <v>0</v>
      </c>
      <c r="J484" s="175">
        <v>46091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-601.54</v>
      </c>
    </row>
    <row r="485" spans="1:16" ht="19.5" hidden="1" customHeight="1">
      <c r="A485" s="171" t="s">
        <v>1547</v>
      </c>
      <c r="B485" s="175">
        <v>46091</v>
      </c>
      <c r="C485" s="171" t="s">
        <v>151</v>
      </c>
      <c r="D485" s="171" t="s">
        <v>152</v>
      </c>
      <c r="E485" s="171" t="s">
        <v>125</v>
      </c>
      <c r="F485" s="171" t="s">
        <v>125</v>
      </c>
      <c r="G485" s="171" t="s">
        <v>125</v>
      </c>
      <c r="H485" s="176">
        <v>0</v>
      </c>
      <c r="I485" s="177">
        <v>0</v>
      </c>
      <c r="J485" s="175">
        <v>46091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-574.04</v>
      </c>
    </row>
    <row r="486" spans="1:16" ht="19.5" hidden="1" customHeight="1">
      <c r="A486" s="171" t="s">
        <v>1546</v>
      </c>
      <c r="B486" s="175">
        <v>46091</v>
      </c>
      <c r="C486" s="171" t="s">
        <v>151</v>
      </c>
      <c r="D486" s="171" t="s">
        <v>152</v>
      </c>
      <c r="E486" s="171" t="s">
        <v>125</v>
      </c>
      <c r="F486" s="171" t="s">
        <v>125</v>
      </c>
      <c r="G486" s="171" t="s">
        <v>125</v>
      </c>
      <c r="H486" s="176">
        <v>0</v>
      </c>
      <c r="I486" s="177">
        <v>0</v>
      </c>
      <c r="J486" s="175">
        <v>46091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-417</v>
      </c>
    </row>
    <row r="487" spans="1:16" ht="19.5" hidden="1" customHeight="1">
      <c r="A487" s="171" t="s">
        <v>150</v>
      </c>
      <c r="B487" s="175">
        <v>46091</v>
      </c>
      <c r="C487" s="171" t="s">
        <v>151</v>
      </c>
      <c r="D487" s="171" t="s">
        <v>152</v>
      </c>
      <c r="E487" s="171" t="s">
        <v>125</v>
      </c>
      <c r="F487" s="171" t="s">
        <v>125</v>
      </c>
      <c r="G487" s="171" t="s">
        <v>125</v>
      </c>
      <c r="H487" s="176">
        <v>0</v>
      </c>
      <c r="I487" s="177">
        <v>0</v>
      </c>
      <c r="J487" s="175">
        <v>46091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-1275.3900000000001</v>
      </c>
    </row>
    <row r="488" spans="1:16" ht="19.5" hidden="1" customHeight="1">
      <c r="A488" s="171" t="s">
        <v>155</v>
      </c>
      <c r="B488" s="175">
        <v>46091</v>
      </c>
      <c r="C488" s="171" t="s">
        <v>151</v>
      </c>
      <c r="D488" s="171" t="s">
        <v>156</v>
      </c>
      <c r="E488" s="171" t="s">
        <v>125</v>
      </c>
      <c r="F488" s="171" t="s">
        <v>125</v>
      </c>
      <c r="G488" s="171" t="s">
        <v>125</v>
      </c>
      <c r="H488" s="176">
        <v>0</v>
      </c>
      <c r="I488" s="177">
        <v>0</v>
      </c>
      <c r="J488" s="175">
        <v>46091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-10680.85</v>
      </c>
    </row>
    <row r="489" spans="1:16" ht="19.5" hidden="1" customHeight="1">
      <c r="A489" s="171" t="s">
        <v>2579</v>
      </c>
      <c r="B489" s="175">
        <v>46092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46079</v>
      </c>
      <c r="K489" s="171" t="s">
        <v>113</v>
      </c>
      <c r="L489" s="171" t="s">
        <v>114</v>
      </c>
      <c r="M489" s="178">
        <v>0</v>
      </c>
      <c r="N489" s="176"/>
      <c r="O489" s="176">
        <v>41</v>
      </c>
      <c r="P489" s="179">
        <v>-46.77</v>
      </c>
    </row>
    <row r="490" spans="1:16" ht="19.5" hidden="1" customHeight="1">
      <c r="A490" s="171" t="s">
        <v>2579</v>
      </c>
      <c r="B490" s="175">
        <v>46092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-21.66</v>
      </c>
    </row>
    <row r="491" spans="1:16" ht="19.5" hidden="1" customHeight="1">
      <c r="A491" s="171" t="s">
        <v>2579</v>
      </c>
      <c r="B491" s="175">
        <v>46092</v>
      </c>
      <c r="C491" s="171" t="s">
        <v>110</v>
      </c>
      <c r="D491" s="171" t="s">
        <v>117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2579</v>
      </c>
      <c r="B492" s="175">
        <v>46092</v>
      </c>
      <c r="C492" s="171" t="s">
        <v>110</v>
      </c>
      <c r="D492" s="171" t="s">
        <v>118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hidden="1" customHeight="1">
      <c r="A493" s="171" t="s">
        <v>2579</v>
      </c>
      <c r="B493" s="175">
        <v>46092</v>
      </c>
      <c r="C493" s="171" t="s">
        <v>2119</v>
      </c>
      <c r="D493" s="171" t="s">
        <v>119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2580</v>
      </c>
      <c r="B494" s="175">
        <v>46092</v>
      </c>
      <c r="C494" s="171" t="s">
        <v>2119</v>
      </c>
      <c r="D494" s="171" t="s">
        <v>135</v>
      </c>
      <c r="E494" s="171" t="s">
        <v>39</v>
      </c>
      <c r="F494" s="171" t="s">
        <v>141</v>
      </c>
      <c r="G494" s="171" t="s">
        <v>112</v>
      </c>
      <c r="H494" s="176">
        <v>1</v>
      </c>
      <c r="I494" s="177">
        <v>0</v>
      </c>
      <c r="J494" s="175">
        <v>46092</v>
      </c>
      <c r="K494" s="171" t="s">
        <v>125</v>
      </c>
      <c r="L494" s="171" t="s">
        <v>125</v>
      </c>
      <c r="M494" s="178">
        <v>0</v>
      </c>
      <c r="N494" s="176"/>
      <c r="O494" s="176"/>
      <c r="P494" s="179">
        <v>-18.2</v>
      </c>
    </row>
    <row r="495" spans="1:16" ht="19.5" hidden="1" customHeight="1">
      <c r="A495" s="171" t="s">
        <v>2581</v>
      </c>
      <c r="B495" s="175">
        <v>46092</v>
      </c>
      <c r="C495" s="171" t="s">
        <v>2119</v>
      </c>
      <c r="D495" s="171" t="s">
        <v>135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46092</v>
      </c>
      <c r="K495" s="171" t="s">
        <v>125</v>
      </c>
      <c r="L495" s="171" t="s">
        <v>125</v>
      </c>
      <c r="M495" s="178">
        <v>0</v>
      </c>
      <c r="N495" s="176"/>
      <c r="O495" s="176"/>
      <c r="P495" s="179">
        <v>-6.13</v>
      </c>
    </row>
    <row r="496" spans="1:16" ht="19.5" hidden="1" customHeight="1">
      <c r="A496" s="171" t="s">
        <v>2582</v>
      </c>
      <c r="B496" s="175">
        <v>46092</v>
      </c>
      <c r="C496" s="171" t="s">
        <v>2119</v>
      </c>
      <c r="D496" s="171" t="s">
        <v>135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46092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2583</v>
      </c>
      <c r="B497" s="175">
        <v>46092</v>
      </c>
      <c r="C497" s="171" t="s">
        <v>110</v>
      </c>
      <c r="D497" s="171" t="s">
        <v>24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0</v>
      </c>
      <c r="J497" s="175">
        <v>46081</v>
      </c>
      <c r="K497" s="171" t="s">
        <v>113</v>
      </c>
      <c r="L497" s="171" t="s">
        <v>114</v>
      </c>
      <c r="M497" s="178">
        <v>0</v>
      </c>
      <c r="N497" s="176"/>
      <c r="O497" s="176">
        <v>42</v>
      </c>
      <c r="P497" s="179">
        <v>-46.77</v>
      </c>
    </row>
    <row r="498" spans="1:16" ht="19.5" hidden="1" customHeight="1">
      <c r="A498" s="171" t="s">
        <v>2583</v>
      </c>
      <c r="B498" s="175">
        <v>46092</v>
      </c>
      <c r="C498" s="171" t="s">
        <v>2119</v>
      </c>
      <c r="D498" s="171" t="s">
        <v>116</v>
      </c>
      <c r="E498" s="171" t="s">
        <v>45</v>
      </c>
      <c r="F498" s="171" t="s">
        <v>162</v>
      </c>
      <c r="G498" s="171" t="s">
        <v>163</v>
      </c>
      <c r="H498" s="176">
        <v>1</v>
      </c>
      <c r="I498" s="177">
        <v>0</v>
      </c>
      <c r="J498" s="175">
        <v>46081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-11.48</v>
      </c>
    </row>
    <row r="499" spans="1:16" ht="19.5" hidden="1" customHeight="1">
      <c r="A499" s="171" t="s">
        <v>2584</v>
      </c>
      <c r="B499" s="175">
        <v>46092</v>
      </c>
      <c r="C499" s="171" t="s">
        <v>110</v>
      </c>
      <c r="D499" s="171" t="s">
        <v>24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46083</v>
      </c>
      <c r="K499" s="171" t="s">
        <v>113</v>
      </c>
      <c r="L499" s="171" t="s">
        <v>114</v>
      </c>
      <c r="M499" s="178">
        <v>0</v>
      </c>
      <c r="N499" s="176"/>
      <c r="O499" s="176">
        <v>43</v>
      </c>
      <c r="P499" s="179">
        <v>-46.77</v>
      </c>
    </row>
    <row r="500" spans="1:16" ht="19.5" hidden="1" customHeight="1">
      <c r="A500" s="171" t="s">
        <v>2584</v>
      </c>
      <c r="B500" s="175">
        <v>46092</v>
      </c>
      <c r="C500" s="171" t="s">
        <v>110</v>
      </c>
      <c r="D500" s="171" t="s">
        <v>117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46083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hidden="1" customHeight="1">
      <c r="A501" s="171" t="s">
        <v>2584</v>
      </c>
      <c r="B501" s="175">
        <v>46092</v>
      </c>
      <c r="C501" s="171" t="s">
        <v>110</v>
      </c>
      <c r="D501" s="171" t="s">
        <v>118</v>
      </c>
      <c r="E501" s="171" t="s">
        <v>45</v>
      </c>
      <c r="F501" s="171" t="s">
        <v>162</v>
      </c>
      <c r="G501" s="171" t="s">
        <v>163</v>
      </c>
      <c r="H501" s="176">
        <v>1</v>
      </c>
      <c r="I501" s="177">
        <v>0</v>
      </c>
      <c r="J501" s="175">
        <v>46083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-46.77</v>
      </c>
    </row>
    <row r="502" spans="1:16" ht="19.5" hidden="1" customHeight="1">
      <c r="A502" s="171" t="s">
        <v>2583</v>
      </c>
      <c r="B502" s="175">
        <v>46092</v>
      </c>
      <c r="C502" s="171" t="s">
        <v>110</v>
      </c>
      <c r="D502" s="171" t="s">
        <v>117</v>
      </c>
      <c r="E502" s="171" t="s">
        <v>45</v>
      </c>
      <c r="F502" s="171" t="s">
        <v>162</v>
      </c>
      <c r="G502" s="171" t="s">
        <v>163</v>
      </c>
      <c r="H502" s="176">
        <v>1</v>
      </c>
      <c r="I502" s="177">
        <v>0</v>
      </c>
      <c r="J502" s="175">
        <v>46081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0</v>
      </c>
    </row>
    <row r="503" spans="1:16" ht="19.5" hidden="1" customHeight="1">
      <c r="A503" s="171" t="s">
        <v>2583</v>
      </c>
      <c r="B503" s="175">
        <v>46092</v>
      </c>
      <c r="C503" s="171" t="s">
        <v>110</v>
      </c>
      <c r="D503" s="171" t="s">
        <v>118</v>
      </c>
      <c r="E503" s="171" t="s">
        <v>45</v>
      </c>
      <c r="F503" s="171" t="s">
        <v>162</v>
      </c>
      <c r="G503" s="171" t="s">
        <v>163</v>
      </c>
      <c r="H503" s="176">
        <v>1</v>
      </c>
      <c r="I503" s="177">
        <v>0</v>
      </c>
      <c r="J503" s="175">
        <v>46081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-46.77</v>
      </c>
    </row>
    <row r="504" spans="1:16" ht="19.5" hidden="1" customHeight="1">
      <c r="A504" s="171" t="s">
        <v>2583</v>
      </c>
      <c r="B504" s="175">
        <v>46092</v>
      </c>
      <c r="C504" s="171" t="s">
        <v>2119</v>
      </c>
      <c r="D504" s="171" t="s">
        <v>119</v>
      </c>
      <c r="E504" s="171" t="s">
        <v>45</v>
      </c>
      <c r="F504" s="171" t="s">
        <v>162</v>
      </c>
      <c r="G504" s="171" t="s">
        <v>163</v>
      </c>
      <c r="H504" s="176">
        <v>1</v>
      </c>
      <c r="I504" s="177">
        <v>0</v>
      </c>
      <c r="J504" s="175">
        <v>46081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-15</v>
      </c>
    </row>
    <row r="505" spans="1:16" ht="19.5" hidden="1" customHeight="1">
      <c r="A505" s="171" t="s">
        <v>2585</v>
      </c>
      <c r="B505" s="175">
        <v>46092</v>
      </c>
      <c r="C505" s="171" t="s">
        <v>110</v>
      </c>
      <c r="D505" s="171" t="s">
        <v>117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46083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0</v>
      </c>
    </row>
    <row r="506" spans="1:16" ht="19.5" hidden="1" customHeight="1">
      <c r="A506" s="171" t="s">
        <v>2585</v>
      </c>
      <c r="B506" s="175">
        <v>46092</v>
      </c>
      <c r="C506" s="171" t="s">
        <v>110</v>
      </c>
      <c r="D506" s="171" t="s">
        <v>118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46083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-46.77</v>
      </c>
    </row>
    <row r="507" spans="1:16" ht="19.5" hidden="1" customHeight="1">
      <c r="A507" s="171" t="s">
        <v>2586</v>
      </c>
      <c r="B507" s="175">
        <v>46092</v>
      </c>
      <c r="C507" s="171" t="s">
        <v>110</v>
      </c>
      <c r="D507" s="171" t="s">
        <v>117</v>
      </c>
      <c r="E507" s="171" t="s">
        <v>40</v>
      </c>
      <c r="F507" s="171" t="s">
        <v>149</v>
      </c>
      <c r="G507" s="171" t="s">
        <v>112</v>
      </c>
      <c r="H507" s="176">
        <v>1</v>
      </c>
      <c r="I507" s="177">
        <v>0</v>
      </c>
      <c r="J507" s="175">
        <v>46083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2586</v>
      </c>
      <c r="B508" s="175">
        <v>46092</v>
      </c>
      <c r="C508" s="171" t="s">
        <v>110</v>
      </c>
      <c r="D508" s="171" t="s">
        <v>118</v>
      </c>
      <c r="E508" s="171" t="s">
        <v>40</v>
      </c>
      <c r="F508" s="171" t="s">
        <v>149</v>
      </c>
      <c r="G508" s="171" t="s">
        <v>112</v>
      </c>
      <c r="H508" s="176">
        <v>1</v>
      </c>
      <c r="I508" s="177">
        <v>0</v>
      </c>
      <c r="J508" s="175">
        <v>46083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2586</v>
      </c>
      <c r="B509" s="175">
        <v>46092</v>
      </c>
      <c r="C509" s="171" t="s">
        <v>110</v>
      </c>
      <c r="D509" s="171" t="s">
        <v>24</v>
      </c>
      <c r="E509" s="171" t="s">
        <v>40</v>
      </c>
      <c r="F509" s="171" t="s">
        <v>149</v>
      </c>
      <c r="G509" s="171" t="s">
        <v>112</v>
      </c>
      <c r="H509" s="176">
        <v>1</v>
      </c>
      <c r="I509" s="177">
        <v>0</v>
      </c>
      <c r="J509" s="175">
        <v>46083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2585</v>
      </c>
      <c r="B510" s="175">
        <v>46092</v>
      </c>
      <c r="C510" s="171" t="s">
        <v>110</v>
      </c>
      <c r="D510" s="171" t="s">
        <v>24</v>
      </c>
      <c r="E510" s="171" t="s">
        <v>39</v>
      </c>
      <c r="F510" s="171" t="s">
        <v>141</v>
      </c>
      <c r="G510" s="171" t="s">
        <v>112</v>
      </c>
      <c r="H510" s="176">
        <v>1</v>
      </c>
      <c r="I510" s="177">
        <v>0</v>
      </c>
      <c r="J510" s="175">
        <v>46083</v>
      </c>
      <c r="K510" s="171" t="s">
        <v>113</v>
      </c>
      <c r="L510" s="171" t="s">
        <v>114</v>
      </c>
      <c r="M510" s="178">
        <v>0</v>
      </c>
      <c r="N510" s="176"/>
      <c r="O510" s="176">
        <v>43</v>
      </c>
      <c r="P510" s="179">
        <v>-46.77</v>
      </c>
    </row>
    <row r="511" spans="1:16" ht="19.5" hidden="1" customHeight="1">
      <c r="A511" s="171" t="s">
        <v>2587</v>
      </c>
      <c r="B511" s="175">
        <v>46092</v>
      </c>
      <c r="C511" s="171" t="s">
        <v>110</v>
      </c>
      <c r="D511" s="171" t="s">
        <v>24</v>
      </c>
      <c r="E511" s="171" t="s">
        <v>45</v>
      </c>
      <c r="F511" s="171" t="s">
        <v>162</v>
      </c>
      <c r="G511" s="171" t="s">
        <v>163</v>
      </c>
      <c r="H511" s="176">
        <v>1</v>
      </c>
      <c r="I511" s="177">
        <v>2400</v>
      </c>
      <c r="J511" s="175">
        <v>46079</v>
      </c>
      <c r="K511" s="171" t="s">
        <v>113</v>
      </c>
      <c r="L511" s="171" t="s">
        <v>114</v>
      </c>
      <c r="M511" s="178">
        <v>0.43</v>
      </c>
      <c r="N511" s="176"/>
      <c r="O511" s="176">
        <v>41</v>
      </c>
      <c r="P511" s="179">
        <v>-136.83000000000001</v>
      </c>
    </row>
    <row r="512" spans="1:16" ht="19.5" hidden="1" customHeight="1">
      <c r="A512" s="171" t="s">
        <v>2587</v>
      </c>
      <c r="B512" s="175">
        <v>46092</v>
      </c>
      <c r="C512" s="171" t="s">
        <v>127</v>
      </c>
      <c r="D512" s="171" t="s">
        <v>128</v>
      </c>
      <c r="E512" s="171" t="s">
        <v>45</v>
      </c>
      <c r="F512" s="171" t="s">
        <v>162</v>
      </c>
      <c r="G512" s="171" t="s">
        <v>163</v>
      </c>
      <c r="H512" s="176">
        <v>1</v>
      </c>
      <c r="I512" s="177">
        <v>2400</v>
      </c>
      <c r="J512" s="175">
        <v>46079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1082.78</v>
      </c>
    </row>
    <row r="513" spans="1:16" ht="19.5" hidden="1" customHeight="1">
      <c r="A513" s="171" t="s">
        <v>2587</v>
      </c>
      <c r="B513" s="175">
        <v>46092</v>
      </c>
      <c r="C513" s="171" t="s">
        <v>127</v>
      </c>
      <c r="D513" s="171" t="s">
        <v>129</v>
      </c>
      <c r="E513" s="171" t="s">
        <v>45</v>
      </c>
      <c r="F513" s="171" t="s">
        <v>162</v>
      </c>
      <c r="G513" s="171" t="s">
        <v>163</v>
      </c>
      <c r="H513" s="176">
        <v>1</v>
      </c>
      <c r="I513" s="177">
        <v>2400</v>
      </c>
      <c r="J513" s="175">
        <v>46079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10.83</v>
      </c>
    </row>
    <row r="514" spans="1:16" ht="19.5" hidden="1" customHeight="1">
      <c r="A514" s="171" t="s">
        <v>2587</v>
      </c>
      <c r="B514" s="175">
        <v>46092</v>
      </c>
      <c r="C514" s="171" t="s">
        <v>127</v>
      </c>
      <c r="D514" s="171" t="s">
        <v>130</v>
      </c>
      <c r="E514" s="171" t="s">
        <v>45</v>
      </c>
      <c r="F514" s="171" t="s">
        <v>162</v>
      </c>
      <c r="G514" s="171" t="s">
        <v>163</v>
      </c>
      <c r="H514" s="176">
        <v>1</v>
      </c>
      <c r="I514" s="177">
        <v>2400</v>
      </c>
      <c r="J514" s="175">
        <v>46079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1306.3900000000001</v>
      </c>
    </row>
    <row r="515" spans="1:16" ht="19.5" hidden="1" customHeight="1">
      <c r="A515" s="171" t="s">
        <v>2587</v>
      </c>
      <c r="B515" s="175">
        <v>46092</v>
      </c>
      <c r="C515" s="171" t="s">
        <v>131</v>
      </c>
      <c r="D515" s="171" t="s">
        <v>132</v>
      </c>
      <c r="E515" s="171" t="s">
        <v>45</v>
      </c>
      <c r="F515" s="171" t="s">
        <v>162</v>
      </c>
      <c r="G515" s="171" t="s">
        <v>163</v>
      </c>
      <c r="H515" s="176">
        <v>1</v>
      </c>
      <c r="I515" s="177">
        <v>2400</v>
      </c>
      <c r="J515" s="175">
        <v>46079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-1032</v>
      </c>
    </row>
    <row r="516" spans="1:16" ht="19.5" hidden="1" customHeight="1">
      <c r="A516" s="171" t="s">
        <v>2587</v>
      </c>
      <c r="B516" s="175">
        <v>46092</v>
      </c>
      <c r="C516" s="171" t="s">
        <v>2119</v>
      </c>
      <c r="D516" s="171" t="s">
        <v>116</v>
      </c>
      <c r="E516" s="171" t="s">
        <v>45</v>
      </c>
      <c r="F516" s="171" t="s">
        <v>162</v>
      </c>
      <c r="G516" s="171" t="s">
        <v>163</v>
      </c>
      <c r="H516" s="176">
        <v>1</v>
      </c>
      <c r="I516" s="177">
        <v>2400</v>
      </c>
      <c r="J516" s="175">
        <v>46079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-22.85</v>
      </c>
    </row>
    <row r="517" spans="1:16" ht="19.5" hidden="1" customHeight="1">
      <c r="A517" s="171" t="s">
        <v>2587</v>
      </c>
      <c r="B517" s="175">
        <v>46092</v>
      </c>
      <c r="C517" s="171" t="s">
        <v>2119</v>
      </c>
      <c r="D517" s="171" t="s">
        <v>135</v>
      </c>
      <c r="E517" s="171" t="s">
        <v>45</v>
      </c>
      <c r="F517" s="171" t="s">
        <v>162</v>
      </c>
      <c r="G517" s="171" t="s">
        <v>163</v>
      </c>
      <c r="H517" s="176">
        <v>1</v>
      </c>
      <c r="I517" s="177">
        <v>0</v>
      </c>
      <c r="J517" s="175">
        <v>46079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-20.57</v>
      </c>
    </row>
    <row r="518" spans="1:16" ht="19.5" hidden="1" customHeight="1">
      <c r="A518" s="171" t="s">
        <v>2588</v>
      </c>
      <c r="B518" s="175">
        <v>46092</v>
      </c>
      <c r="C518" s="171" t="s">
        <v>2119</v>
      </c>
      <c r="D518" s="171" t="s">
        <v>725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46092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-84</v>
      </c>
    </row>
    <row r="519" spans="1:16" ht="19.5" hidden="1" customHeight="1">
      <c r="A519" s="171" t="s">
        <v>2589</v>
      </c>
      <c r="B519" s="175">
        <v>46092</v>
      </c>
      <c r="C519" s="171" t="s">
        <v>110</v>
      </c>
      <c r="D519" s="171" t="s">
        <v>24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2650</v>
      </c>
      <c r="J519" s="175">
        <v>46085</v>
      </c>
      <c r="K519" s="171" t="s">
        <v>113</v>
      </c>
      <c r="L519" s="171" t="s">
        <v>114</v>
      </c>
      <c r="M519" s="178">
        <v>0.43</v>
      </c>
      <c r="N519" s="176"/>
      <c r="O519" s="176">
        <v>42</v>
      </c>
      <c r="P519" s="179">
        <v>-148.96</v>
      </c>
    </row>
    <row r="520" spans="1:16" ht="19.5" hidden="1" customHeight="1">
      <c r="A520" s="171" t="s">
        <v>2589</v>
      </c>
      <c r="B520" s="175">
        <v>46092</v>
      </c>
      <c r="C520" s="171" t="s">
        <v>127</v>
      </c>
      <c r="D520" s="171" t="s">
        <v>128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2650</v>
      </c>
      <c r="J520" s="175">
        <v>46085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1188.57</v>
      </c>
    </row>
    <row r="521" spans="1:16" ht="19.5" hidden="1" customHeight="1">
      <c r="A521" s="171" t="s">
        <v>2589</v>
      </c>
      <c r="B521" s="175">
        <v>46092</v>
      </c>
      <c r="C521" s="171" t="s">
        <v>127</v>
      </c>
      <c r="D521" s="171" t="s">
        <v>129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2650</v>
      </c>
      <c r="J521" s="175">
        <v>46085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11.89</v>
      </c>
    </row>
    <row r="522" spans="1:16" ht="19.5" hidden="1" customHeight="1">
      <c r="A522" s="171" t="s">
        <v>2589</v>
      </c>
      <c r="B522" s="175">
        <v>46092</v>
      </c>
      <c r="C522" s="171" t="s">
        <v>127</v>
      </c>
      <c r="D522" s="171" t="s">
        <v>130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2650</v>
      </c>
      <c r="J522" s="175">
        <v>46085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1449.54</v>
      </c>
    </row>
    <row r="523" spans="1:16" ht="19.5" hidden="1" customHeight="1">
      <c r="A523" s="171" t="s">
        <v>2589</v>
      </c>
      <c r="B523" s="175">
        <v>46092</v>
      </c>
      <c r="C523" s="171" t="s">
        <v>131</v>
      </c>
      <c r="D523" s="171" t="s">
        <v>132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2650</v>
      </c>
      <c r="J523" s="175">
        <v>46085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-1139.5</v>
      </c>
    </row>
    <row r="524" spans="1:16" ht="19.5" hidden="1" customHeight="1">
      <c r="A524" s="171" t="s">
        <v>2589</v>
      </c>
      <c r="B524" s="175">
        <v>46092</v>
      </c>
      <c r="C524" s="171" t="s">
        <v>2119</v>
      </c>
      <c r="D524" s="171" t="s">
        <v>116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2650</v>
      </c>
      <c r="J524" s="175">
        <v>46085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-25</v>
      </c>
    </row>
    <row r="525" spans="1:16" ht="19.5" hidden="1" customHeight="1">
      <c r="A525" s="171" t="s">
        <v>2590</v>
      </c>
      <c r="B525" s="175">
        <v>46092</v>
      </c>
      <c r="C525" s="171" t="s">
        <v>2119</v>
      </c>
      <c r="D525" s="171" t="s">
        <v>135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46092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-18.2</v>
      </c>
    </row>
    <row r="526" spans="1:16" ht="19.5" hidden="1" customHeight="1">
      <c r="A526" s="171" t="s">
        <v>2591</v>
      </c>
      <c r="B526" s="175">
        <v>46092</v>
      </c>
      <c r="C526" s="171" t="s">
        <v>110</v>
      </c>
      <c r="D526" s="171" t="s">
        <v>24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2700</v>
      </c>
      <c r="J526" s="175">
        <v>46087</v>
      </c>
      <c r="K526" s="171" t="s">
        <v>113</v>
      </c>
      <c r="L526" s="171" t="s">
        <v>114</v>
      </c>
      <c r="M526" s="178">
        <v>0.43</v>
      </c>
      <c r="N526" s="176"/>
      <c r="O526" s="176">
        <v>44</v>
      </c>
      <c r="P526" s="179">
        <v>-161.29</v>
      </c>
    </row>
    <row r="527" spans="1:16" ht="19.5" hidden="1" customHeight="1">
      <c r="A527" s="171" t="s">
        <v>2591</v>
      </c>
      <c r="B527" s="175">
        <v>46092</v>
      </c>
      <c r="C527" s="171" t="s">
        <v>127</v>
      </c>
      <c r="D527" s="171" t="s">
        <v>128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2700</v>
      </c>
      <c r="J527" s="175">
        <v>46087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1040.95</v>
      </c>
    </row>
    <row r="528" spans="1:16" ht="19.5" hidden="1" customHeight="1">
      <c r="A528" s="171" t="s">
        <v>2591</v>
      </c>
      <c r="B528" s="175">
        <v>46092</v>
      </c>
      <c r="C528" s="171" t="s">
        <v>127</v>
      </c>
      <c r="D528" s="171" t="s">
        <v>129</v>
      </c>
      <c r="E528" s="171" t="s">
        <v>45</v>
      </c>
      <c r="F528" s="171" t="s">
        <v>162</v>
      </c>
      <c r="G528" s="171" t="s">
        <v>163</v>
      </c>
      <c r="H528" s="176">
        <v>1</v>
      </c>
      <c r="I528" s="177">
        <v>2700</v>
      </c>
      <c r="J528" s="175">
        <v>46087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2591</v>
      </c>
      <c r="B529" s="175">
        <v>46092</v>
      </c>
      <c r="C529" s="171" t="s">
        <v>127</v>
      </c>
      <c r="D529" s="171" t="s">
        <v>130</v>
      </c>
      <c r="E529" s="171" t="s">
        <v>45</v>
      </c>
      <c r="F529" s="171" t="s">
        <v>162</v>
      </c>
      <c r="G529" s="171" t="s">
        <v>163</v>
      </c>
      <c r="H529" s="176">
        <v>1</v>
      </c>
      <c r="I529" s="177">
        <v>2700</v>
      </c>
      <c r="J529" s="175">
        <v>46087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1659.05</v>
      </c>
    </row>
    <row r="530" spans="1:16" ht="19.5" hidden="1" customHeight="1">
      <c r="A530" s="171" t="s">
        <v>2591</v>
      </c>
      <c r="B530" s="175">
        <v>46092</v>
      </c>
      <c r="C530" s="171" t="s">
        <v>131</v>
      </c>
      <c r="D530" s="171" t="s">
        <v>132</v>
      </c>
      <c r="E530" s="171" t="s">
        <v>45</v>
      </c>
      <c r="F530" s="171" t="s">
        <v>162</v>
      </c>
      <c r="G530" s="171" t="s">
        <v>163</v>
      </c>
      <c r="H530" s="176">
        <v>1</v>
      </c>
      <c r="I530" s="177">
        <v>2700</v>
      </c>
      <c r="J530" s="175">
        <v>46087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-1161</v>
      </c>
    </row>
    <row r="531" spans="1:16" ht="19.5" hidden="1" customHeight="1">
      <c r="A531" s="171" t="s">
        <v>2519</v>
      </c>
      <c r="B531" s="175">
        <v>46092</v>
      </c>
      <c r="C531" s="171" t="s">
        <v>110</v>
      </c>
      <c r="D531" s="171" t="s">
        <v>121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46088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0</v>
      </c>
    </row>
    <row r="532" spans="1:16" ht="19.5" hidden="1" customHeight="1">
      <c r="A532" s="171" t="s">
        <v>2519</v>
      </c>
      <c r="B532" s="175">
        <v>46092</v>
      </c>
      <c r="C532" s="171" t="s">
        <v>110</v>
      </c>
      <c r="D532" s="171" t="s">
        <v>118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-46.77</v>
      </c>
    </row>
    <row r="533" spans="1:16" ht="19.5" hidden="1" customHeight="1">
      <c r="A533" s="171" t="s">
        <v>2519</v>
      </c>
      <c r="B533" s="175">
        <v>46092</v>
      </c>
      <c r="C533" s="171" t="s">
        <v>2119</v>
      </c>
      <c r="D533" s="171" t="s">
        <v>119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46088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-15</v>
      </c>
    </row>
    <row r="534" spans="1:16" ht="19.5" hidden="1" customHeight="1">
      <c r="A534" s="171" t="s">
        <v>2592</v>
      </c>
      <c r="B534" s="175">
        <v>46092</v>
      </c>
      <c r="C534" s="171" t="s">
        <v>110</v>
      </c>
      <c r="D534" s="171" t="s">
        <v>24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0</v>
      </c>
      <c r="J534" s="175">
        <v>46083</v>
      </c>
      <c r="K534" s="171" t="s">
        <v>113</v>
      </c>
      <c r="L534" s="171" t="s">
        <v>114</v>
      </c>
      <c r="M534" s="178">
        <v>0</v>
      </c>
      <c r="N534" s="176"/>
      <c r="O534" s="176">
        <v>43</v>
      </c>
      <c r="P534" s="179">
        <v>-46.77</v>
      </c>
    </row>
    <row r="535" spans="1:16" ht="19.5" hidden="1" customHeight="1">
      <c r="A535" s="171" t="s">
        <v>2592</v>
      </c>
      <c r="B535" s="175">
        <v>46092</v>
      </c>
      <c r="C535" s="171" t="s">
        <v>2119</v>
      </c>
      <c r="D535" s="171" t="s">
        <v>116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0</v>
      </c>
      <c r="J535" s="175">
        <v>46083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-8.3699999999999992</v>
      </c>
    </row>
    <row r="536" spans="1:16" ht="19.5" hidden="1" customHeight="1">
      <c r="A536" s="171" t="s">
        <v>2593</v>
      </c>
      <c r="B536" s="175">
        <v>46092</v>
      </c>
      <c r="C536" s="171" t="s">
        <v>110</v>
      </c>
      <c r="D536" s="171" t="s">
        <v>24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46087</v>
      </c>
      <c r="K536" s="171" t="s">
        <v>113</v>
      </c>
      <c r="L536" s="171" t="s">
        <v>114</v>
      </c>
      <c r="M536" s="178">
        <v>0</v>
      </c>
      <c r="N536" s="176"/>
      <c r="O536" s="176">
        <v>44</v>
      </c>
      <c r="P536" s="179">
        <v>-46.77</v>
      </c>
    </row>
    <row r="537" spans="1:16" ht="19.5" hidden="1" customHeight="1">
      <c r="A537" s="171" t="s">
        <v>2593</v>
      </c>
      <c r="B537" s="175">
        <v>46092</v>
      </c>
      <c r="C537" s="171" t="s">
        <v>2119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46087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-14.42</v>
      </c>
    </row>
    <row r="538" spans="1:16" ht="19.5" hidden="1" customHeight="1">
      <c r="A538" s="171" t="s">
        <v>2592</v>
      </c>
      <c r="B538" s="175">
        <v>46092</v>
      </c>
      <c r="C538" s="171" t="s">
        <v>110</v>
      </c>
      <c r="D538" s="171" t="s">
        <v>117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0</v>
      </c>
      <c r="J538" s="175">
        <v>46083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2592</v>
      </c>
      <c r="B539" s="175">
        <v>46092</v>
      </c>
      <c r="C539" s="171" t="s">
        <v>110</v>
      </c>
      <c r="D539" s="171" t="s">
        <v>118</v>
      </c>
      <c r="E539" s="171" t="s">
        <v>45</v>
      </c>
      <c r="F539" s="171" t="s">
        <v>162</v>
      </c>
      <c r="G539" s="171" t="s">
        <v>163</v>
      </c>
      <c r="H539" s="176">
        <v>1</v>
      </c>
      <c r="I539" s="177">
        <v>0</v>
      </c>
      <c r="J539" s="175">
        <v>46083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-46.77</v>
      </c>
    </row>
    <row r="540" spans="1:16" ht="19.5" hidden="1" customHeight="1">
      <c r="A540" s="171" t="s">
        <v>2592</v>
      </c>
      <c r="B540" s="175">
        <v>46092</v>
      </c>
      <c r="C540" s="171" t="s">
        <v>2119</v>
      </c>
      <c r="D540" s="171" t="s">
        <v>119</v>
      </c>
      <c r="E540" s="171" t="s">
        <v>45</v>
      </c>
      <c r="F540" s="171" t="s">
        <v>162</v>
      </c>
      <c r="G540" s="171" t="s">
        <v>163</v>
      </c>
      <c r="H540" s="176">
        <v>1</v>
      </c>
      <c r="I540" s="177">
        <v>0</v>
      </c>
      <c r="J540" s="175">
        <v>46083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2593</v>
      </c>
      <c r="B541" s="175">
        <v>46092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46087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2593</v>
      </c>
      <c r="B542" s="175">
        <v>46092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46087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hidden="1" customHeight="1">
      <c r="A543" s="171" t="s">
        <v>2593</v>
      </c>
      <c r="B543" s="175">
        <v>46092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46087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customHeight="1">
      <c r="A544" s="171" t="s">
        <v>2594</v>
      </c>
      <c r="B544" s="175">
        <v>46092</v>
      </c>
      <c r="C544" s="171" t="s">
        <v>2119</v>
      </c>
      <c r="D544" s="171" t="s">
        <v>135</v>
      </c>
      <c r="E544" s="171" t="s">
        <v>66</v>
      </c>
      <c r="F544" s="171" t="s">
        <v>601</v>
      </c>
      <c r="G544" s="171" t="s">
        <v>177</v>
      </c>
      <c r="H544" s="176">
        <v>1</v>
      </c>
      <c r="I544" s="177">
        <v>0</v>
      </c>
      <c r="J544" s="175">
        <v>46092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-20.64</v>
      </c>
    </row>
    <row r="545" spans="1:16" ht="19.5" hidden="1" customHeight="1">
      <c r="A545" s="171" t="s">
        <v>2595</v>
      </c>
      <c r="B545" s="175">
        <v>46092</v>
      </c>
      <c r="C545" s="171" t="s">
        <v>110</v>
      </c>
      <c r="D545" s="171" t="s">
        <v>24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46079</v>
      </c>
      <c r="K545" s="171" t="s">
        <v>113</v>
      </c>
      <c r="L545" s="171" t="s">
        <v>114</v>
      </c>
      <c r="M545" s="178">
        <v>0</v>
      </c>
      <c r="N545" s="176"/>
      <c r="O545" s="176">
        <v>41</v>
      </c>
      <c r="P545" s="179">
        <v>-46.77</v>
      </c>
    </row>
    <row r="546" spans="1:16" ht="19.5" hidden="1" customHeight="1">
      <c r="A546" s="171" t="s">
        <v>2595</v>
      </c>
      <c r="B546" s="175">
        <v>46092</v>
      </c>
      <c r="C546" s="171" t="s">
        <v>2119</v>
      </c>
      <c r="D546" s="171" t="s">
        <v>116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46079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-11.18</v>
      </c>
    </row>
    <row r="547" spans="1:16" ht="19.5" hidden="1" customHeight="1">
      <c r="A547" s="171" t="s">
        <v>2595</v>
      </c>
      <c r="B547" s="175">
        <v>46092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46079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2595</v>
      </c>
      <c r="B548" s="175">
        <v>46092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46079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2595</v>
      </c>
      <c r="B549" s="175">
        <v>46092</v>
      </c>
      <c r="C549" s="171" t="s">
        <v>2119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46079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2596</v>
      </c>
      <c r="B550" s="175">
        <v>46092</v>
      </c>
      <c r="C550" s="171" t="s">
        <v>110</v>
      </c>
      <c r="D550" s="171" t="s">
        <v>24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46083</v>
      </c>
      <c r="K550" s="171" t="s">
        <v>113</v>
      </c>
      <c r="L550" s="171" t="s">
        <v>114</v>
      </c>
      <c r="M550" s="178">
        <v>0</v>
      </c>
      <c r="N550" s="176"/>
      <c r="O550" s="176">
        <v>43</v>
      </c>
      <c r="P550" s="179">
        <v>-56.94</v>
      </c>
    </row>
    <row r="551" spans="1:16" ht="19.5" customHeight="1">
      <c r="A551" s="171" t="s">
        <v>2596</v>
      </c>
      <c r="B551" s="175">
        <v>46092</v>
      </c>
      <c r="C551" s="171" t="s">
        <v>2119</v>
      </c>
      <c r="D551" s="171" t="s">
        <v>116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46083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-25</v>
      </c>
    </row>
    <row r="552" spans="1:16" ht="19.5" hidden="1" customHeight="1">
      <c r="A552" s="171" t="s">
        <v>2596</v>
      </c>
      <c r="B552" s="175">
        <v>46092</v>
      </c>
      <c r="C552" s="171" t="s">
        <v>110</v>
      </c>
      <c r="D552" s="171" t="s">
        <v>117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46083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2596</v>
      </c>
      <c r="B553" s="175">
        <v>46092</v>
      </c>
      <c r="C553" s="171" t="s">
        <v>110</v>
      </c>
      <c r="D553" s="171" t="s">
        <v>118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46083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-56.94</v>
      </c>
    </row>
    <row r="554" spans="1:16" ht="19.5" customHeight="1">
      <c r="A554" s="171" t="s">
        <v>2596</v>
      </c>
      <c r="B554" s="175">
        <v>46092</v>
      </c>
      <c r="C554" s="171" t="s">
        <v>2119</v>
      </c>
      <c r="D554" s="171" t="s">
        <v>119</v>
      </c>
      <c r="E554" s="171" t="s">
        <v>70</v>
      </c>
      <c r="F554" s="171" t="s">
        <v>509</v>
      </c>
      <c r="G554" s="171" t="s">
        <v>177</v>
      </c>
      <c r="H554" s="176">
        <v>1</v>
      </c>
      <c r="I554" s="177">
        <v>0</v>
      </c>
      <c r="J554" s="175">
        <v>46083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2597</v>
      </c>
      <c r="B555" s="175">
        <v>46092</v>
      </c>
      <c r="C555" s="171" t="s">
        <v>110</v>
      </c>
      <c r="D555" s="171" t="s">
        <v>24</v>
      </c>
      <c r="E555" s="171" t="s">
        <v>78</v>
      </c>
      <c r="F555" s="171" t="s">
        <v>176</v>
      </c>
      <c r="G555" s="171" t="s">
        <v>177</v>
      </c>
      <c r="H555" s="176">
        <v>1</v>
      </c>
      <c r="I555" s="177">
        <v>0</v>
      </c>
      <c r="J555" s="175">
        <v>46086</v>
      </c>
      <c r="K555" s="171" t="s">
        <v>113</v>
      </c>
      <c r="L555" s="171" t="s">
        <v>114</v>
      </c>
      <c r="M555" s="178">
        <v>0</v>
      </c>
      <c r="N555" s="176"/>
      <c r="O555" s="176">
        <v>43</v>
      </c>
      <c r="P555" s="179">
        <v>-56.94</v>
      </c>
    </row>
    <row r="556" spans="1:16" ht="19.5" customHeight="1">
      <c r="A556" s="171" t="s">
        <v>2597</v>
      </c>
      <c r="B556" s="175">
        <v>46092</v>
      </c>
      <c r="C556" s="171" t="s">
        <v>2119</v>
      </c>
      <c r="D556" s="171" t="s">
        <v>116</v>
      </c>
      <c r="E556" s="171" t="s">
        <v>78</v>
      </c>
      <c r="F556" s="171" t="s">
        <v>176</v>
      </c>
      <c r="G556" s="171" t="s">
        <v>177</v>
      </c>
      <c r="H556" s="176">
        <v>1</v>
      </c>
      <c r="I556" s="177">
        <v>0</v>
      </c>
      <c r="J556" s="175">
        <v>46086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-17.27</v>
      </c>
    </row>
    <row r="557" spans="1:16" ht="19.5" hidden="1" customHeight="1">
      <c r="A557" s="171" t="s">
        <v>2597</v>
      </c>
      <c r="B557" s="175">
        <v>46092</v>
      </c>
      <c r="C557" s="171" t="s">
        <v>110</v>
      </c>
      <c r="D557" s="171" t="s">
        <v>117</v>
      </c>
      <c r="E557" s="171" t="s">
        <v>78</v>
      </c>
      <c r="F557" s="171" t="s">
        <v>176</v>
      </c>
      <c r="G557" s="171" t="s">
        <v>177</v>
      </c>
      <c r="H557" s="176">
        <v>1</v>
      </c>
      <c r="I557" s="177">
        <v>0</v>
      </c>
      <c r="J557" s="175">
        <v>46086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0</v>
      </c>
    </row>
    <row r="558" spans="1:16" ht="19.5" hidden="1" customHeight="1">
      <c r="A558" s="171" t="s">
        <v>2597</v>
      </c>
      <c r="B558" s="175">
        <v>46092</v>
      </c>
      <c r="C558" s="171" t="s">
        <v>110</v>
      </c>
      <c r="D558" s="171" t="s">
        <v>118</v>
      </c>
      <c r="E558" s="171" t="s">
        <v>78</v>
      </c>
      <c r="F558" s="171" t="s">
        <v>176</v>
      </c>
      <c r="G558" s="171" t="s">
        <v>177</v>
      </c>
      <c r="H558" s="176">
        <v>1</v>
      </c>
      <c r="I558" s="177">
        <v>0</v>
      </c>
      <c r="J558" s="175">
        <v>46086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-56.94</v>
      </c>
    </row>
    <row r="559" spans="1:16" ht="19.5" hidden="1" customHeight="1">
      <c r="A559" s="171" t="s">
        <v>2598</v>
      </c>
      <c r="B559" s="175">
        <v>46092</v>
      </c>
      <c r="C559" s="171" t="s">
        <v>110</v>
      </c>
      <c r="D559" s="171" t="s">
        <v>24</v>
      </c>
      <c r="E559" s="171" t="s">
        <v>77</v>
      </c>
      <c r="F559" s="171" t="s">
        <v>194</v>
      </c>
      <c r="G559" s="171" t="s">
        <v>177</v>
      </c>
      <c r="H559" s="176">
        <v>1</v>
      </c>
      <c r="I559" s="177">
        <v>0</v>
      </c>
      <c r="J559" s="175">
        <v>46086</v>
      </c>
      <c r="K559" s="171" t="s">
        <v>113</v>
      </c>
      <c r="L559" s="171" t="s">
        <v>114</v>
      </c>
      <c r="M559" s="178">
        <v>0</v>
      </c>
      <c r="N559" s="176"/>
      <c r="O559" s="176">
        <v>43</v>
      </c>
      <c r="P559" s="179">
        <v>-56.94</v>
      </c>
    </row>
    <row r="560" spans="1:16" ht="19.5" customHeight="1">
      <c r="A560" s="171" t="s">
        <v>2598</v>
      </c>
      <c r="B560" s="175">
        <v>46092</v>
      </c>
      <c r="C560" s="171" t="s">
        <v>2119</v>
      </c>
      <c r="D560" s="171" t="s">
        <v>116</v>
      </c>
      <c r="E560" s="171" t="s">
        <v>77</v>
      </c>
      <c r="F560" s="171" t="s">
        <v>194</v>
      </c>
      <c r="G560" s="171" t="s">
        <v>177</v>
      </c>
      <c r="H560" s="176">
        <v>1</v>
      </c>
      <c r="I560" s="177">
        <v>0</v>
      </c>
      <c r="J560" s="175">
        <v>46086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-17.2</v>
      </c>
    </row>
    <row r="561" spans="1:16" ht="19.5" hidden="1" customHeight="1">
      <c r="A561" s="171" t="s">
        <v>2598</v>
      </c>
      <c r="B561" s="175">
        <v>46092</v>
      </c>
      <c r="C561" s="171" t="s">
        <v>110</v>
      </c>
      <c r="D561" s="171" t="s">
        <v>117</v>
      </c>
      <c r="E561" s="171" t="s">
        <v>77</v>
      </c>
      <c r="F561" s="171" t="s">
        <v>194</v>
      </c>
      <c r="G561" s="171" t="s">
        <v>177</v>
      </c>
      <c r="H561" s="176">
        <v>1</v>
      </c>
      <c r="I561" s="177">
        <v>0</v>
      </c>
      <c r="J561" s="175">
        <v>46086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2598</v>
      </c>
      <c r="B562" s="175">
        <v>46092</v>
      </c>
      <c r="C562" s="171" t="s">
        <v>110</v>
      </c>
      <c r="D562" s="171" t="s">
        <v>118</v>
      </c>
      <c r="E562" s="171" t="s">
        <v>77</v>
      </c>
      <c r="F562" s="171" t="s">
        <v>194</v>
      </c>
      <c r="G562" s="171" t="s">
        <v>177</v>
      </c>
      <c r="H562" s="176">
        <v>1</v>
      </c>
      <c r="I562" s="177">
        <v>0</v>
      </c>
      <c r="J562" s="175">
        <v>46086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2599</v>
      </c>
      <c r="B563" s="175">
        <v>46092</v>
      </c>
      <c r="C563" s="171" t="s">
        <v>110</v>
      </c>
      <c r="D563" s="171" t="s">
        <v>24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46083</v>
      </c>
      <c r="K563" s="171" t="s">
        <v>113</v>
      </c>
      <c r="L563" s="171" t="s">
        <v>114</v>
      </c>
      <c r="M563" s="178">
        <v>0</v>
      </c>
      <c r="N563" s="176"/>
      <c r="O563" s="176">
        <v>43</v>
      </c>
      <c r="P563" s="179">
        <v>-46.77</v>
      </c>
    </row>
    <row r="564" spans="1:16" ht="19.5" hidden="1" customHeight="1">
      <c r="A564" s="171" t="s">
        <v>2599</v>
      </c>
      <c r="B564" s="175">
        <v>46092</v>
      </c>
      <c r="C564" s="171" t="s">
        <v>2119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46083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-19.13</v>
      </c>
    </row>
    <row r="565" spans="1:16" ht="19.5" hidden="1" customHeight="1">
      <c r="A565" s="171" t="s">
        <v>2600</v>
      </c>
      <c r="B565" s="175">
        <v>46092</v>
      </c>
      <c r="C565" s="171" t="s">
        <v>110</v>
      </c>
      <c r="D565" s="171" t="s">
        <v>24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2650</v>
      </c>
      <c r="J565" s="175">
        <v>46085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-148.96</v>
      </c>
    </row>
    <row r="566" spans="1:16" ht="19.5" hidden="1" customHeight="1">
      <c r="A566" s="171" t="s">
        <v>2600</v>
      </c>
      <c r="B566" s="175">
        <v>46092</v>
      </c>
      <c r="C566" s="171" t="s">
        <v>127</v>
      </c>
      <c r="D566" s="171" t="s">
        <v>128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2650</v>
      </c>
      <c r="J566" s="175">
        <v>46085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1213.33</v>
      </c>
    </row>
    <row r="567" spans="1:16" ht="19.5" hidden="1" customHeight="1">
      <c r="A567" s="171" t="s">
        <v>2600</v>
      </c>
      <c r="B567" s="175">
        <v>46092</v>
      </c>
      <c r="C567" s="171" t="s">
        <v>127</v>
      </c>
      <c r="D567" s="171" t="s">
        <v>129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2650</v>
      </c>
      <c r="J567" s="175">
        <v>46085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12.13</v>
      </c>
    </row>
    <row r="568" spans="1:16" ht="19.5" hidden="1" customHeight="1">
      <c r="A568" s="171" t="s">
        <v>2600</v>
      </c>
      <c r="B568" s="175">
        <v>46092</v>
      </c>
      <c r="C568" s="171" t="s">
        <v>127</v>
      </c>
      <c r="D568" s="171" t="s">
        <v>130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2650</v>
      </c>
      <c r="J568" s="175">
        <v>46085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1424.54</v>
      </c>
    </row>
    <row r="569" spans="1:16" ht="19.5" hidden="1" customHeight="1">
      <c r="A569" s="171" t="s">
        <v>2600</v>
      </c>
      <c r="B569" s="175">
        <v>46092</v>
      </c>
      <c r="C569" s="171" t="s">
        <v>131</v>
      </c>
      <c r="D569" s="171" t="s">
        <v>132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2650</v>
      </c>
      <c r="J569" s="175">
        <v>46085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-1139.5</v>
      </c>
    </row>
    <row r="570" spans="1:16" ht="19.5" hidden="1" customHeight="1">
      <c r="A570" s="171" t="s">
        <v>2600</v>
      </c>
      <c r="B570" s="175">
        <v>46092</v>
      </c>
      <c r="C570" s="171" t="s">
        <v>2119</v>
      </c>
      <c r="D570" s="171" t="s">
        <v>116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2650</v>
      </c>
      <c r="J570" s="175">
        <v>46085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-18.739999999999998</v>
      </c>
    </row>
    <row r="571" spans="1:16" ht="19.5" hidden="1" customHeight="1">
      <c r="A571" s="171" t="s">
        <v>2599</v>
      </c>
      <c r="B571" s="175">
        <v>46092</v>
      </c>
      <c r="C571" s="171" t="s">
        <v>110</v>
      </c>
      <c r="D571" s="171" t="s">
        <v>117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46083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0</v>
      </c>
    </row>
    <row r="572" spans="1:16" ht="19.5" hidden="1" customHeight="1">
      <c r="A572" s="171" t="s">
        <v>2599</v>
      </c>
      <c r="B572" s="175">
        <v>46092</v>
      </c>
      <c r="C572" s="171" t="s">
        <v>110</v>
      </c>
      <c r="D572" s="171" t="s">
        <v>118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46083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-46.77</v>
      </c>
    </row>
    <row r="573" spans="1:16" ht="19.5" hidden="1" customHeight="1">
      <c r="A573" s="171" t="s">
        <v>2599</v>
      </c>
      <c r="B573" s="175">
        <v>46092</v>
      </c>
      <c r="C573" s="171" t="s">
        <v>2119</v>
      </c>
      <c r="D573" s="171" t="s">
        <v>119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46083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-15</v>
      </c>
    </row>
    <row r="574" spans="1:16" ht="19.5" hidden="1" customHeight="1">
      <c r="A574" s="171" t="s">
        <v>2601</v>
      </c>
      <c r="B574" s="175">
        <v>46092</v>
      </c>
      <c r="C574" s="171" t="s">
        <v>110</v>
      </c>
      <c r="D574" s="171" t="s">
        <v>24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46084</v>
      </c>
      <c r="K574" s="171" t="s">
        <v>113</v>
      </c>
      <c r="L574" s="171" t="s">
        <v>114</v>
      </c>
      <c r="M574" s="178">
        <v>0</v>
      </c>
      <c r="N574" s="176"/>
      <c r="O574" s="176">
        <v>43</v>
      </c>
      <c r="P574" s="179">
        <v>-46.77</v>
      </c>
    </row>
    <row r="575" spans="1:16" ht="19.5" hidden="1" customHeight="1">
      <c r="A575" s="171" t="s">
        <v>2601</v>
      </c>
      <c r="B575" s="175">
        <v>46092</v>
      </c>
      <c r="C575" s="171" t="s">
        <v>2119</v>
      </c>
      <c r="D575" s="171" t="s">
        <v>116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46084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-17.399999999999999</v>
      </c>
    </row>
    <row r="576" spans="1:16" ht="19.5" hidden="1" customHeight="1">
      <c r="A576" s="171" t="s">
        <v>2601</v>
      </c>
      <c r="B576" s="175">
        <v>46092</v>
      </c>
      <c r="C576" s="171" t="s">
        <v>110</v>
      </c>
      <c r="D576" s="171" t="s">
        <v>117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46084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0</v>
      </c>
    </row>
    <row r="577" spans="1:16" ht="19.5" hidden="1" customHeight="1">
      <c r="A577" s="171" t="s">
        <v>2601</v>
      </c>
      <c r="B577" s="175">
        <v>46092</v>
      </c>
      <c r="C577" s="171" t="s">
        <v>110</v>
      </c>
      <c r="D577" s="171" t="s">
        <v>118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46084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-46.77</v>
      </c>
    </row>
    <row r="578" spans="1:16" ht="19.5" hidden="1" customHeight="1">
      <c r="A578" s="171" t="s">
        <v>2601</v>
      </c>
      <c r="B578" s="175">
        <v>46092</v>
      </c>
      <c r="C578" s="171" t="s">
        <v>2119</v>
      </c>
      <c r="D578" s="171" t="s">
        <v>119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46084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-15</v>
      </c>
    </row>
    <row r="579" spans="1:16" ht="19.5" hidden="1" customHeight="1">
      <c r="A579" s="171" t="s">
        <v>2602</v>
      </c>
      <c r="B579" s="175">
        <v>46092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2700</v>
      </c>
      <c r="J579" s="175">
        <v>46089</v>
      </c>
      <c r="K579" s="171" t="s">
        <v>113</v>
      </c>
      <c r="L579" s="171" t="s">
        <v>114</v>
      </c>
      <c r="M579" s="178">
        <v>0.43</v>
      </c>
      <c r="N579" s="176"/>
      <c r="O579" s="176">
        <v>43</v>
      </c>
      <c r="P579" s="179">
        <v>-155.83000000000001</v>
      </c>
    </row>
    <row r="580" spans="1:16" ht="19.5" hidden="1" customHeight="1">
      <c r="A580" s="171" t="s">
        <v>2602</v>
      </c>
      <c r="B580" s="175">
        <v>46092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2700</v>
      </c>
      <c r="J580" s="175">
        <v>46089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1200.95</v>
      </c>
    </row>
    <row r="581" spans="1:16" ht="19.5" hidden="1" customHeight="1">
      <c r="A581" s="171" t="s">
        <v>2602</v>
      </c>
      <c r="B581" s="175">
        <v>46092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2700</v>
      </c>
      <c r="J581" s="175">
        <v>46089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12.01</v>
      </c>
    </row>
    <row r="582" spans="1:16" ht="19.5" hidden="1" customHeight="1">
      <c r="A582" s="171" t="s">
        <v>2602</v>
      </c>
      <c r="B582" s="175">
        <v>46092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2700</v>
      </c>
      <c r="J582" s="175">
        <v>46089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1487.04</v>
      </c>
    </row>
    <row r="583" spans="1:16" ht="19.5" hidden="1" customHeight="1">
      <c r="A583" s="171" t="s">
        <v>2602</v>
      </c>
      <c r="B583" s="175">
        <v>46092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2700</v>
      </c>
      <c r="J583" s="175">
        <v>46089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-1161</v>
      </c>
    </row>
    <row r="584" spans="1:16" ht="19.5" hidden="1" customHeight="1">
      <c r="A584" s="171" t="s">
        <v>2602</v>
      </c>
      <c r="B584" s="175">
        <v>46092</v>
      </c>
      <c r="C584" s="171" t="s">
        <v>2119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2700</v>
      </c>
      <c r="J584" s="175">
        <v>46089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-15.72</v>
      </c>
    </row>
    <row r="585" spans="1:16" ht="19.5" hidden="1" customHeight="1">
      <c r="A585" s="171" t="s">
        <v>2603</v>
      </c>
      <c r="B585" s="175">
        <v>46092</v>
      </c>
      <c r="C585" s="171" t="s">
        <v>2119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46092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-20.14</v>
      </c>
    </row>
    <row r="586" spans="1:16" ht="19.5" hidden="1" customHeight="1">
      <c r="A586" s="171" t="s">
        <v>2602</v>
      </c>
      <c r="B586" s="175">
        <v>46092</v>
      </c>
      <c r="C586" s="171" t="s">
        <v>2119</v>
      </c>
      <c r="D586" s="171" t="s">
        <v>135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46089</v>
      </c>
      <c r="K586" s="171" t="s">
        <v>125</v>
      </c>
      <c r="L586" s="171" t="s">
        <v>125</v>
      </c>
      <c r="M586" s="178">
        <v>0</v>
      </c>
      <c r="N586" s="176"/>
      <c r="O586" s="176"/>
      <c r="P586" s="179">
        <v>-22.82</v>
      </c>
    </row>
    <row r="587" spans="1:16" ht="19.5" hidden="1" customHeight="1">
      <c r="A587" s="171" t="s">
        <v>2604</v>
      </c>
      <c r="B587" s="175">
        <v>46092</v>
      </c>
      <c r="C587" s="171" t="s">
        <v>2119</v>
      </c>
      <c r="D587" s="171" t="s">
        <v>135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46092</v>
      </c>
      <c r="K587" s="171" t="s">
        <v>125</v>
      </c>
      <c r="L587" s="171" t="s">
        <v>125</v>
      </c>
      <c r="M587" s="178">
        <v>0</v>
      </c>
      <c r="N587" s="176"/>
      <c r="O587" s="176"/>
      <c r="P587" s="179">
        <v>-8.5299999999999994</v>
      </c>
    </row>
    <row r="588" spans="1:16" ht="19.5" hidden="1" customHeight="1">
      <c r="A588" s="171" t="s">
        <v>2605</v>
      </c>
      <c r="B588" s="175">
        <v>46092</v>
      </c>
      <c r="C588" s="171" t="s">
        <v>110</v>
      </c>
      <c r="D588" s="171" t="s">
        <v>24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2700</v>
      </c>
      <c r="J588" s="175">
        <v>46091</v>
      </c>
      <c r="K588" s="171" t="s">
        <v>113</v>
      </c>
      <c r="L588" s="171" t="s">
        <v>114</v>
      </c>
      <c r="M588" s="178">
        <v>0.43</v>
      </c>
      <c r="N588" s="176"/>
      <c r="O588" s="176">
        <v>43</v>
      </c>
      <c r="P588" s="179">
        <v>-155.83000000000001</v>
      </c>
    </row>
    <row r="589" spans="1:16" ht="19.5" hidden="1" customHeight="1">
      <c r="A589" s="171" t="s">
        <v>2605</v>
      </c>
      <c r="B589" s="175">
        <v>46092</v>
      </c>
      <c r="C589" s="171" t="s">
        <v>127</v>
      </c>
      <c r="D589" s="171" t="s">
        <v>128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2700</v>
      </c>
      <c r="J589" s="175">
        <v>46091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1050.3800000000001</v>
      </c>
    </row>
    <row r="590" spans="1:16" ht="19.5" hidden="1" customHeight="1">
      <c r="A590" s="171" t="s">
        <v>2605</v>
      </c>
      <c r="B590" s="175">
        <v>46092</v>
      </c>
      <c r="C590" s="171" t="s">
        <v>127</v>
      </c>
      <c r="D590" s="171" t="s">
        <v>129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2700</v>
      </c>
      <c r="J590" s="175">
        <v>46091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10.5</v>
      </c>
    </row>
    <row r="591" spans="1:16" ht="19.5" hidden="1" customHeight="1">
      <c r="A591" s="171" t="s">
        <v>2605</v>
      </c>
      <c r="B591" s="175">
        <v>46092</v>
      </c>
      <c r="C591" s="171" t="s">
        <v>127</v>
      </c>
      <c r="D591" s="171" t="s">
        <v>130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2700</v>
      </c>
      <c r="J591" s="175">
        <v>46091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1639.12</v>
      </c>
    </row>
    <row r="592" spans="1:16" ht="19.5" hidden="1" customHeight="1">
      <c r="A592" s="171" t="s">
        <v>2605</v>
      </c>
      <c r="B592" s="175">
        <v>46092</v>
      </c>
      <c r="C592" s="171" t="s">
        <v>131</v>
      </c>
      <c r="D592" s="171" t="s">
        <v>132</v>
      </c>
      <c r="E592" s="171" t="s">
        <v>45</v>
      </c>
      <c r="F592" s="171" t="s">
        <v>162</v>
      </c>
      <c r="G592" s="171" t="s">
        <v>163</v>
      </c>
      <c r="H592" s="176">
        <v>1</v>
      </c>
      <c r="I592" s="177">
        <v>2700</v>
      </c>
      <c r="J592" s="175">
        <v>46091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-1161</v>
      </c>
    </row>
    <row r="593" spans="1:16" ht="19.5" hidden="1" customHeight="1">
      <c r="A593" s="171" t="s">
        <v>2605</v>
      </c>
      <c r="B593" s="175">
        <v>46092</v>
      </c>
      <c r="C593" s="171" t="s">
        <v>2119</v>
      </c>
      <c r="D593" s="171" t="s">
        <v>116</v>
      </c>
      <c r="E593" s="171" t="s">
        <v>45</v>
      </c>
      <c r="F593" s="171" t="s">
        <v>162</v>
      </c>
      <c r="G593" s="171" t="s">
        <v>163</v>
      </c>
      <c r="H593" s="176">
        <v>1</v>
      </c>
      <c r="I593" s="177">
        <v>2700</v>
      </c>
      <c r="J593" s="175">
        <v>46091</v>
      </c>
      <c r="K593" s="171" t="s">
        <v>113</v>
      </c>
      <c r="L593" s="171" t="s">
        <v>114</v>
      </c>
      <c r="M593" s="178">
        <v>0.43</v>
      </c>
      <c r="N593" s="176"/>
      <c r="O593" s="176"/>
      <c r="P593" s="179">
        <v>-12.88</v>
      </c>
    </row>
    <row r="594" spans="1:16" ht="19.5" hidden="1" customHeight="1">
      <c r="A594" s="171" t="s">
        <v>2606</v>
      </c>
      <c r="B594" s="175">
        <v>46092</v>
      </c>
      <c r="C594" s="171" t="s">
        <v>110</v>
      </c>
      <c r="D594" s="171" t="s">
        <v>24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2750</v>
      </c>
      <c r="J594" s="175">
        <v>46091</v>
      </c>
      <c r="K594" s="171" t="s">
        <v>113</v>
      </c>
      <c r="L594" s="171" t="s">
        <v>114</v>
      </c>
      <c r="M594" s="178">
        <v>0.43</v>
      </c>
      <c r="N594" s="176"/>
      <c r="O594" s="176">
        <v>43</v>
      </c>
      <c r="P594" s="179">
        <v>-157.33000000000001</v>
      </c>
    </row>
    <row r="595" spans="1:16" ht="19.5" hidden="1" customHeight="1">
      <c r="A595" s="171" t="s">
        <v>2606</v>
      </c>
      <c r="B595" s="175">
        <v>46092</v>
      </c>
      <c r="C595" s="171" t="s">
        <v>127</v>
      </c>
      <c r="D595" s="171" t="s">
        <v>128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2750</v>
      </c>
      <c r="J595" s="175">
        <v>46091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918.2</v>
      </c>
    </row>
    <row r="596" spans="1:16" ht="19.5" hidden="1" customHeight="1">
      <c r="A596" s="171" t="s">
        <v>2606</v>
      </c>
      <c r="B596" s="175">
        <v>46092</v>
      </c>
      <c r="C596" s="171" t="s">
        <v>127</v>
      </c>
      <c r="D596" s="171" t="s">
        <v>129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2750</v>
      </c>
      <c r="J596" s="175">
        <v>46091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9.18</v>
      </c>
    </row>
    <row r="597" spans="1:16" ht="19.5" hidden="1" customHeight="1">
      <c r="A597" s="171" t="s">
        <v>2606</v>
      </c>
      <c r="B597" s="175">
        <v>46092</v>
      </c>
      <c r="C597" s="171" t="s">
        <v>127</v>
      </c>
      <c r="D597" s="171" t="s">
        <v>130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2750</v>
      </c>
      <c r="J597" s="175">
        <v>46091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1822.62</v>
      </c>
    </row>
    <row r="598" spans="1:16" ht="19.5" hidden="1" customHeight="1">
      <c r="A598" s="171" t="s">
        <v>2606</v>
      </c>
      <c r="B598" s="175">
        <v>46092</v>
      </c>
      <c r="C598" s="171" t="s">
        <v>131</v>
      </c>
      <c r="D598" s="171" t="s">
        <v>132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2750</v>
      </c>
      <c r="J598" s="175">
        <v>46091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-1182.5</v>
      </c>
    </row>
    <row r="599" spans="1:16" ht="19.5" hidden="1" customHeight="1">
      <c r="A599" s="171" t="s">
        <v>2606</v>
      </c>
      <c r="B599" s="175">
        <v>46092</v>
      </c>
      <c r="C599" s="171" t="s">
        <v>2119</v>
      </c>
      <c r="D599" s="171" t="s">
        <v>116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2750</v>
      </c>
      <c r="J599" s="175">
        <v>46091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-12.72</v>
      </c>
    </row>
    <row r="600" spans="1:16" ht="19.5" hidden="1" customHeight="1">
      <c r="A600" s="171" t="s">
        <v>2522</v>
      </c>
      <c r="B600" s="175">
        <v>46092</v>
      </c>
      <c r="C600" s="171" t="s">
        <v>308</v>
      </c>
      <c r="D600" s="171" t="s">
        <v>419</v>
      </c>
      <c r="E600" s="171" t="s">
        <v>72</v>
      </c>
      <c r="F600" s="171" t="s">
        <v>718</v>
      </c>
      <c r="G600" s="171" t="s">
        <v>177</v>
      </c>
      <c r="H600" s="176">
        <v>1</v>
      </c>
      <c r="I600" s="177">
        <v>-4438</v>
      </c>
      <c r="J600" s="175">
        <v>46088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-2286.67</v>
      </c>
    </row>
    <row r="601" spans="1:16" ht="19.5" hidden="1" customHeight="1">
      <c r="A601" s="171" t="s">
        <v>2522</v>
      </c>
      <c r="B601" s="175">
        <v>46092</v>
      </c>
      <c r="C601" s="171" t="s">
        <v>308</v>
      </c>
      <c r="D601" s="171" t="s">
        <v>129</v>
      </c>
      <c r="E601" s="171" t="s">
        <v>72</v>
      </c>
      <c r="F601" s="171" t="s">
        <v>718</v>
      </c>
      <c r="G601" s="171" t="s">
        <v>177</v>
      </c>
      <c r="H601" s="176">
        <v>1</v>
      </c>
      <c r="I601" s="177">
        <v>-4438</v>
      </c>
      <c r="J601" s="175">
        <v>46088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-22.87</v>
      </c>
    </row>
    <row r="602" spans="1:16" ht="19.5" hidden="1" customHeight="1">
      <c r="A602" s="171" t="s">
        <v>2522</v>
      </c>
      <c r="B602" s="175">
        <v>46092</v>
      </c>
      <c r="C602" s="171" t="s">
        <v>308</v>
      </c>
      <c r="D602" s="171" t="s">
        <v>130</v>
      </c>
      <c r="E602" s="171" t="s">
        <v>72</v>
      </c>
      <c r="F602" s="171" t="s">
        <v>718</v>
      </c>
      <c r="G602" s="171" t="s">
        <v>177</v>
      </c>
      <c r="H602" s="176">
        <v>1</v>
      </c>
      <c r="I602" s="177">
        <v>-4438</v>
      </c>
      <c r="J602" s="175">
        <v>46088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-2128.46</v>
      </c>
    </row>
    <row r="603" spans="1:16" ht="19.5" hidden="1" customHeight="1">
      <c r="A603" s="171" t="s">
        <v>2522</v>
      </c>
      <c r="B603" s="175">
        <v>46092</v>
      </c>
      <c r="C603" s="171" t="s">
        <v>131</v>
      </c>
      <c r="D603" s="171" t="s">
        <v>420</v>
      </c>
      <c r="E603" s="171" t="s">
        <v>72</v>
      </c>
      <c r="F603" s="171" t="s">
        <v>718</v>
      </c>
      <c r="G603" s="171" t="s">
        <v>177</v>
      </c>
      <c r="H603" s="176">
        <v>1</v>
      </c>
      <c r="I603" s="177">
        <v>-4438</v>
      </c>
      <c r="J603" s="175">
        <v>46088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1908.34</v>
      </c>
    </row>
    <row r="604" spans="1:16" ht="19.5" customHeight="1">
      <c r="A604" s="171" t="s">
        <v>2522</v>
      </c>
      <c r="B604" s="175">
        <v>46092</v>
      </c>
      <c r="C604" s="171" t="s">
        <v>2119</v>
      </c>
      <c r="D604" s="171" t="s">
        <v>135</v>
      </c>
      <c r="E604" s="171" t="s">
        <v>72</v>
      </c>
      <c r="F604" s="171" t="s">
        <v>718</v>
      </c>
      <c r="G604" s="171" t="s">
        <v>177</v>
      </c>
      <c r="H604" s="176">
        <v>1</v>
      </c>
      <c r="I604" s="177">
        <v>0</v>
      </c>
      <c r="J604" s="175">
        <v>46088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43.45</v>
      </c>
    </row>
    <row r="605" spans="1:16" ht="19.5" hidden="1" customHeight="1">
      <c r="A605" s="171" t="s">
        <v>2607</v>
      </c>
      <c r="B605" s="175">
        <v>46092</v>
      </c>
      <c r="C605" s="171" t="s">
        <v>2119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46092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-11.03</v>
      </c>
    </row>
    <row r="606" spans="1:16" ht="19.5" hidden="1" customHeight="1">
      <c r="A606" s="171" t="s">
        <v>2608</v>
      </c>
      <c r="B606" s="175">
        <v>46092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46085</v>
      </c>
      <c r="K606" s="171" t="s">
        <v>113</v>
      </c>
      <c r="L606" s="171" t="s">
        <v>114</v>
      </c>
      <c r="M606" s="178">
        <v>0</v>
      </c>
      <c r="N606" s="176"/>
      <c r="O606" s="176">
        <v>42</v>
      </c>
      <c r="P606" s="179">
        <v>-56.94</v>
      </c>
    </row>
    <row r="607" spans="1:16" ht="19.5" customHeight="1">
      <c r="A607" s="171" t="s">
        <v>2608</v>
      </c>
      <c r="B607" s="175">
        <v>46092</v>
      </c>
      <c r="C607" s="171" t="s">
        <v>2119</v>
      </c>
      <c r="D607" s="171" t="s">
        <v>116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46085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-9.8000000000000007</v>
      </c>
    </row>
    <row r="608" spans="1:16" ht="19.5" hidden="1" customHeight="1">
      <c r="A608" s="171" t="s">
        <v>2608</v>
      </c>
      <c r="B608" s="175">
        <v>46092</v>
      </c>
      <c r="C608" s="171" t="s">
        <v>110</v>
      </c>
      <c r="D608" s="171" t="s">
        <v>117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46085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2608</v>
      </c>
      <c r="B609" s="175">
        <v>46092</v>
      </c>
      <c r="C609" s="171" t="s">
        <v>110</v>
      </c>
      <c r="D609" s="171" t="s">
        <v>118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0</v>
      </c>
      <c r="J609" s="175">
        <v>46085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-56.94</v>
      </c>
    </row>
    <row r="610" spans="1:16" ht="19.5" customHeight="1">
      <c r="A610" s="171" t="s">
        <v>2608</v>
      </c>
      <c r="B610" s="175">
        <v>46092</v>
      </c>
      <c r="C610" s="171" t="s">
        <v>2119</v>
      </c>
      <c r="D610" s="171" t="s">
        <v>119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0</v>
      </c>
      <c r="J610" s="175">
        <v>46085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2609</v>
      </c>
      <c r="B611" s="175">
        <v>46092</v>
      </c>
      <c r="C611" s="171" t="s">
        <v>2119</v>
      </c>
      <c r="D611" s="171" t="s">
        <v>135</v>
      </c>
      <c r="E611" s="171" t="s">
        <v>40</v>
      </c>
      <c r="F611" s="171" t="s">
        <v>149</v>
      </c>
      <c r="G611" s="171" t="s">
        <v>112</v>
      </c>
      <c r="H611" s="176">
        <v>1</v>
      </c>
      <c r="I611" s="177">
        <v>0</v>
      </c>
      <c r="J611" s="175">
        <v>46092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-18.350000000000001</v>
      </c>
    </row>
    <row r="612" spans="1:16" ht="19.5" customHeight="1">
      <c r="A612" s="171" t="s">
        <v>2610</v>
      </c>
      <c r="B612" s="175">
        <v>46092</v>
      </c>
      <c r="C612" s="171" t="s">
        <v>2119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46092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-26.8</v>
      </c>
    </row>
    <row r="613" spans="1:16" ht="19.5" hidden="1" customHeight="1">
      <c r="A613" s="171" t="s">
        <v>2611</v>
      </c>
      <c r="B613" s="175">
        <v>46092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2700</v>
      </c>
      <c r="J613" s="175">
        <v>46090</v>
      </c>
      <c r="K613" s="171" t="s">
        <v>113</v>
      </c>
      <c r="L613" s="171" t="s">
        <v>114</v>
      </c>
      <c r="M613" s="178">
        <v>0.43</v>
      </c>
      <c r="N613" s="176"/>
      <c r="O613" s="176">
        <v>43</v>
      </c>
      <c r="P613" s="179">
        <v>-155.83000000000001</v>
      </c>
    </row>
    <row r="614" spans="1:16" ht="19.5" hidden="1" customHeight="1">
      <c r="A614" s="171" t="s">
        <v>2611</v>
      </c>
      <c r="B614" s="175">
        <v>46092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2700</v>
      </c>
      <c r="J614" s="175">
        <v>46090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1096.01</v>
      </c>
    </row>
    <row r="615" spans="1:16" ht="19.5" hidden="1" customHeight="1">
      <c r="A615" s="171" t="s">
        <v>2611</v>
      </c>
      <c r="B615" s="175">
        <v>46092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2700</v>
      </c>
      <c r="J615" s="175">
        <v>46090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10.96</v>
      </c>
    </row>
    <row r="616" spans="1:16" ht="19.5" hidden="1" customHeight="1">
      <c r="A616" s="171" t="s">
        <v>2611</v>
      </c>
      <c r="B616" s="175">
        <v>46092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2700</v>
      </c>
      <c r="J616" s="175">
        <v>46090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1593.03</v>
      </c>
    </row>
    <row r="617" spans="1:16" ht="19.5" hidden="1" customHeight="1">
      <c r="A617" s="171" t="s">
        <v>2611</v>
      </c>
      <c r="B617" s="175">
        <v>46092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2700</v>
      </c>
      <c r="J617" s="175">
        <v>46090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-1161</v>
      </c>
    </row>
    <row r="618" spans="1:16" ht="19.5" hidden="1" customHeight="1">
      <c r="A618" s="171" t="s">
        <v>2611</v>
      </c>
      <c r="B618" s="175">
        <v>46092</v>
      </c>
      <c r="C618" s="171" t="s">
        <v>2119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2700</v>
      </c>
      <c r="J618" s="175">
        <v>46090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-10.65</v>
      </c>
    </row>
    <row r="619" spans="1:16" ht="19.5" hidden="1" customHeight="1">
      <c r="A619" s="171" t="s">
        <v>2612</v>
      </c>
      <c r="B619" s="175">
        <v>46092</v>
      </c>
      <c r="C619" s="171" t="s">
        <v>110</v>
      </c>
      <c r="D619" s="171" t="s">
        <v>24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2650</v>
      </c>
      <c r="J619" s="175">
        <v>46085</v>
      </c>
      <c r="K619" s="171" t="s">
        <v>113</v>
      </c>
      <c r="L619" s="171" t="s">
        <v>114</v>
      </c>
      <c r="M619" s="178">
        <v>0.43</v>
      </c>
      <c r="N619" s="176"/>
      <c r="O619" s="176">
        <v>42</v>
      </c>
      <c r="P619" s="179">
        <v>-148.96</v>
      </c>
    </row>
    <row r="620" spans="1:16" ht="19.5" hidden="1" customHeight="1">
      <c r="A620" s="171" t="s">
        <v>2612</v>
      </c>
      <c r="B620" s="175">
        <v>46092</v>
      </c>
      <c r="C620" s="171" t="s">
        <v>127</v>
      </c>
      <c r="D620" s="171" t="s">
        <v>128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2650</v>
      </c>
      <c r="J620" s="175">
        <v>46085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1094.29</v>
      </c>
    </row>
    <row r="621" spans="1:16" ht="19.5" hidden="1" customHeight="1">
      <c r="A621" s="171" t="s">
        <v>2612</v>
      </c>
      <c r="B621" s="175">
        <v>46092</v>
      </c>
      <c r="C621" s="171" t="s">
        <v>127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2650</v>
      </c>
      <c r="J621" s="175">
        <v>46085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10.94</v>
      </c>
    </row>
    <row r="622" spans="1:16" ht="19.5" hidden="1" customHeight="1">
      <c r="A622" s="171" t="s">
        <v>2612</v>
      </c>
      <c r="B622" s="175">
        <v>46092</v>
      </c>
      <c r="C622" s="171" t="s">
        <v>127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2650</v>
      </c>
      <c r="J622" s="175">
        <v>46085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1544.77</v>
      </c>
    </row>
    <row r="623" spans="1:16" ht="19.5" hidden="1" customHeight="1">
      <c r="A623" s="171" t="s">
        <v>2612</v>
      </c>
      <c r="B623" s="175">
        <v>46092</v>
      </c>
      <c r="C623" s="171" t="s">
        <v>131</v>
      </c>
      <c r="D623" s="171" t="s">
        <v>132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2650</v>
      </c>
      <c r="J623" s="175">
        <v>46085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-1139.5</v>
      </c>
    </row>
    <row r="624" spans="1:16" ht="19.5" hidden="1" customHeight="1">
      <c r="A624" s="171" t="s">
        <v>2611</v>
      </c>
      <c r="B624" s="175">
        <v>46092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46090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-20.82</v>
      </c>
    </row>
    <row r="625" spans="1:16" ht="19.5" hidden="1" customHeight="1">
      <c r="A625" s="171" t="s">
        <v>2612</v>
      </c>
      <c r="B625" s="175">
        <v>46092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46085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-20.79</v>
      </c>
    </row>
    <row r="626" spans="1:16" ht="19.5" hidden="1" customHeight="1">
      <c r="A626" s="171" t="s">
        <v>2613</v>
      </c>
      <c r="B626" s="175">
        <v>46092</v>
      </c>
      <c r="C626" s="171" t="s">
        <v>2119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46092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-9.7200000000000006</v>
      </c>
    </row>
    <row r="627" spans="1:16" ht="19.5" hidden="1" customHeight="1">
      <c r="A627" s="171" t="s">
        <v>2614</v>
      </c>
      <c r="B627" s="175">
        <v>46092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46084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-56.94</v>
      </c>
    </row>
    <row r="628" spans="1:16" ht="19.5" customHeight="1">
      <c r="A628" s="171" t="s">
        <v>2614</v>
      </c>
      <c r="B628" s="175">
        <v>46092</v>
      </c>
      <c r="C628" s="171" t="s">
        <v>2119</v>
      </c>
      <c r="D628" s="171" t="s">
        <v>116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46084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-12.89</v>
      </c>
    </row>
    <row r="629" spans="1:16" ht="19.5" hidden="1" customHeight="1">
      <c r="A629" s="171" t="s">
        <v>2615</v>
      </c>
      <c r="B629" s="175">
        <v>46092</v>
      </c>
      <c r="C629" s="171" t="s">
        <v>110</v>
      </c>
      <c r="D629" s="171" t="s">
        <v>24</v>
      </c>
      <c r="E629" s="171" t="s">
        <v>51</v>
      </c>
      <c r="F629" s="171" t="s">
        <v>227</v>
      </c>
      <c r="G629" s="171" t="s">
        <v>112</v>
      </c>
      <c r="H629" s="176">
        <v>1</v>
      </c>
      <c r="I629" s="177">
        <v>1347</v>
      </c>
      <c r="J629" s="175">
        <v>46086</v>
      </c>
      <c r="K629" s="171" t="s">
        <v>113</v>
      </c>
      <c r="L629" s="171" t="s">
        <v>114</v>
      </c>
      <c r="M629" s="178">
        <v>0.43</v>
      </c>
      <c r="N629" s="176"/>
      <c r="O629" s="176">
        <v>43</v>
      </c>
      <c r="P629" s="179">
        <v>-115.24</v>
      </c>
    </row>
    <row r="630" spans="1:16" ht="19.5" hidden="1" customHeight="1">
      <c r="A630" s="171" t="s">
        <v>2615</v>
      </c>
      <c r="B630" s="175">
        <v>46092</v>
      </c>
      <c r="C630" s="171" t="s">
        <v>127</v>
      </c>
      <c r="D630" s="171" t="s">
        <v>128</v>
      </c>
      <c r="E630" s="171" t="s">
        <v>51</v>
      </c>
      <c r="F630" s="171" t="s">
        <v>227</v>
      </c>
      <c r="G630" s="171" t="s">
        <v>112</v>
      </c>
      <c r="H630" s="176">
        <v>1</v>
      </c>
      <c r="I630" s="177">
        <v>1347</v>
      </c>
      <c r="J630" s="175">
        <v>46086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625.71</v>
      </c>
    </row>
    <row r="631" spans="1:16" ht="19.5" hidden="1" customHeight="1">
      <c r="A631" s="171" t="s">
        <v>2615</v>
      </c>
      <c r="B631" s="175">
        <v>46092</v>
      </c>
      <c r="C631" s="171" t="s">
        <v>127</v>
      </c>
      <c r="D631" s="171" t="s">
        <v>129</v>
      </c>
      <c r="E631" s="171" t="s">
        <v>51</v>
      </c>
      <c r="F631" s="171" t="s">
        <v>227</v>
      </c>
      <c r="G631" s="171" t="s">
        <v>112</v>
      </c>
      <c r="H631" s="176">
        <v>1</v>
      </c>
      <c r="I631" s="177">
        <v>1347</v>
      </c>
      <c r="J631" s="175">
        <v>46086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6.26</v>
      </c>
    </row>
    <row r="632" spans="1:16" ht="19.5" hidden="1" customHeight="1">
      <c r="A632" s="171" t="s">
        <v>2615</v>
      </c>
      <c r="B632" s="175">
        <v>46092</v>
      </c>
      <c r="C632" s="171" t="s">
        <v>127</v>
      </c>
      <c r="D632" s="171" t="s">
        <v>130</v>
      </c>
      <c r="E632" s="171" t="s">
        <v>51</v>
      </c>
      <c r="F632" s="171" t="s">
        <v>227</v>
      </c>
      <c r="G632" s="171" t="s">
        <v>112</v>
      </c>
      <c r="H632" s="176">
        <v>1</v>
      </c>
      <c r="I632" s="177">
        <v>1347</v>
      </c>
      <c r="J632" s="175">
        <v>46086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715.03</v>
      </c>
    </row>
    <row r="633" spans="1:16" ht="19.5" hidden="1" customHeight="1">
      <c r="A633" s="171" t="s">
        <v>2615</v>
      </c>
      <c r="B633" s="175">
        <v>46092</v>
      </c>
      <c r="C633" s="171" t="s">
        <v>131</v>
      </c>
      <c r="D633" s="171" t="s">
        <v>132</v>
      </c>
      <c r="E633" s="171" t="s">
        <v>51</v>
      </c>
      <c r="F633" s="171" t="s">
        <v>227</v>
      </c>
      <c r="G633" s="171" t="s">
        <v>112</v>
      </c>
      <c r="H633" s="176">
        <v>1</v>
      </c>
      <c r="I633" s="177">
        <v>1347</v>
      </c>
      <c r="J633" s="175">
        <v>46086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-579.21</v>
      </c>
    </row>
    <row r="634" spans="1:16" ht="19.5" hidden="1" customHeight="1">
      <c r="A634" s="171" t="s">
        <v>2615</v>
      </c>
      <c r="B634" s="175">
        <v>46092</v>
      </c>
      <c r="C634" s="171" t="s">
        <v>2119</v>
      </c>
      <c r="D634" s="171" t="s">
        <v>116</v>
      </c>
      <c r="E634" s="171" t="s">
        <v>51</v>
      </c>
      <c r="F634" s="171" t="s">
        <v>227</v>
      </c>
      <c r="G634" s="171" t="s">
        <v>112</v>
      </c>
      <c r="H634" s="176">
        <v>1</v>
      </c>
      <c r="I634" s="177">
        <v>1347</v>
      </c>
      <c r="J634" s="175">
        <v>46086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-13.69</v>
      </c>
    </row>
    <row r="635" spans="1:16" ht="19.5" hidden="1" customHeight="1">
      <c r="A635" s="171" t="s">
        <v>2614</v>
      </c>
      <c r="B635" s="175">
        <v>46092</v>
      </c>
      <c r="C635" s="171" t="s">
        <v>110</v>
      </c>
      <c r="D635" s="171" t="s">
        <v>117</v>
      </c>
      <c r="E635" s="171" t="s">
        <v>78</v>
      </c>
      <c r="F635" s="171" t="s">
        <v>176</v>
      </c>
      <c r="G635" s="171" t="s">
        <v>177</v>
      </c>
      <c r="H635" s="176">
        <v>1</v>
      </c>
      <c r="I635" s="177">
        <v>0</v>
      </c>
      <c r="J635" s="175">
        <v>46084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hidden="1" customHeight="1">
      <c r="A636" s="171" t="s">
        <v>2614</v>
      </c>
      <c r="B636" s="175">
        <v>46092</v>
      </c>
      <c r="C636" s="171" t="s">
        <v>110</v>
      </c>
      <c r="D636" s="171" t="s">
        <v>118</v>
      </c>
      <c r="E636" s="171" t="s">
        <v>78</v>
      </c>
      <c r="F636" s="171" t="s">
        <v>176</v>
      </c>
      <c r="G636" s="171" t="s">
        <v>177</v>
      </c>
      <c r="H636" s="176">
        <v>1</v>
      </c>
      <c r="I636" s="177">
        <v>0</v>
      </c>
      <c r="J636" s="175">
        <v>46084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2614</v>
      </c>
      <c r="B637" s="175">
        <v>46092</v>
      </c>
      <c r="C637" s="171" t="s">
        <v>2119</v>
      </c>
      <c r="D637" s="171" t="s">
        <v>119</v>
      </c>
      <c r="E637" s="171" t="s">
        <v>78</v>
      </c>
      <c r="F637" s="171" t="s">
        <v>176</v>
      </c>
      <c r="G637" s="171" t="s">
        <v>177</v>
      </c>
      <c r="H637" s="176">
        <v>1</v>
      </c>
      <c r="I637" s="177">
        <v>0</v>
      </c>
      <c r="J637" s="175">
        <v>46084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-15</v>
      </c>
    </row>
    <row r="638" spans="1:16" ht="19.5" hidden="1" customHeight="1">
      <c r="A638" s="171" t="s">
        <v>2616</v>
      </c>
      <c r="B638" s="175">
        <v>46092</v>
      </c>
      <c r="C638" s="171" t="s">
        <v>110</v>
      </c>
      <c r="D638" s="171" t="s">
        <v>24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2600</v>
      </c>
      <c r="J638" s="175">
        <v>46091</v>
      </c>
      <c r="K638" s="171" t="s">
        <v>113</v>
      </c>
      <c r="L638" s="171" t="s">
        <v>114</v>
      </c>
      <c r="M638" s="178">
        <v>0.43</v>
      </c>
      <c r="N638" s="176"/>
      <c r="O638" s="176">
        <v>43</v>
      </c>
      <c r="P638" s="179">
        <v>-152.83000000000001</v>
      </c>
    </row>
    <row r="639" spans="1:16" ht="19.5" hidden="1" customHeight="1">
      <c r="A639" s="171" t="s">
        <v>2616</v>
      </c>
      <c r="B639" s="175">
        <v>46092</v>
      </c>
      <c r="C639" s="171" t="s">
        <v>127</v>
      </c>
      <c r="D639" s="171" t="s">
        <v>128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2600</v>
      </c>
      <c r="J639" s="175">
        <v>46091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1316.19</v>
      </c>
    </row>
    <row r="640" spans="1:16" ht="19.5" hidden="1" customHeight="1">
      <c r="A640" s="171" t="s">
        <v>2616</v>
      </c>
      <c r="B640" s="175">
        <v>46092</v>
      </c>
      <c r="C640" s="171" t="s">
        <v>127</v>
      </c>
      <c r="D640" s="171" t="s">
        <v>129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2600</v>
      </c>
      <c r="J640" s="175">
        <v>46091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13.16</v>
      </c>
    </row>
    <row r="641" spans="1:16" ht="19.5" hidden="1" customHeight="1">
      <c r="A641" s="171" t="s">
        <v>2616</v>
      </c>
      <c r="B641" s="175">
        <v>46092</v>
      </c>
      <c r="C641" s="171" t="s">
        <v>127</v>
      </c>
      <c r="D641" s="171" t="s">
        <v>130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2600</v>
      </c>
      <c r="J641" s="175">
        <v>46091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1270.6500000000001</v>
      </c>
    </row>
    <row r="642" spans="1:16" ht="19.5" hidden="1" customHeight="1">
      <c r="A642" s="171" t="s">
        <v>2616</v>
      </c>
      <c r="B642" s="175">
        <v>46092</v>
      </c>
      <c r="C642" s="171" t="s">
        <v>131</v>
      </c>
      <c r="D642" s="171" t="s">
        <v>132</v>
      </c>
      <c r="E642" s="171" t="s">
        <v>44</v>
      </c>
      <c r="F642" s="171" t="s">
        <v>213</v>
      </c>
      <c r="G642" s="171" t="s">
        <v>214</v>
      </c>
      <c r="H642" s="176">
        <v>1</v>
      </c>
      <c r="I642" s="177">
        <v>2600</v>
      </c>
      <c r="J642" s="175">
        <v>46091</v>
      </c>
      <c r="K642" s="171" t="s">
        <v>113</v>
      </c>
      <c r="L642" s="171" t="s">
        <v>114</v>
      </c>
      <c r="M642" s="178">
        <v>0.43</v>
      </c>
      <c r="N642" s="176"/>
      <c r="O642" s="176"/>
      <c r="P642" s="179">
        <v>-1118</v>
      </c>
    </row>
    <row r="643" spans="1:16" ht="19.5" hidden="1" customHeight="1">
      <c r="A643" s="171" t="s">
        <v>2616</v>
      </c>
      <c r="B643" s="175">
        <v>46092</v>
      </c>
      <c r="C643" s="171" t="s">
        <v>2119</v>
      </c>
      <c r="D643" s="171" t="s">
        <v>116</v>
      </c>
      <c r="E643" s="171" t="s">
        <v>44</v>
      </c>
      <c r="F643" s="171" t="s">
        <v>213</v>
      </c>
      <c r="G643" s="171" t="s">
        <v>214</v>
      </c>
      <c r="H643" s="176">
        <v>1</v>
      </c>
      <c r="I643" s="177">
        <v>2600</v>
      </c>
      <c r="J643" s="175">
        <v>46091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-11.07</v>
      </c>
    </row>
    <row r="644" spans="1:16" ht="19.5" hidden="1" customHeight="1">
      <c r="A644" s="171" t="s">
        <v>2617</v>
      </c>
      <c r="B644" s="175">
        <v>46092</v>
      </c>
      <c r="C644" s="171" t="s">
        <v>110</v>
      </c>
      <c r="D644" s="171" t="s">
        <v>24</v>
      </c>
      <c r="E644" s="171" t="s">
        <v>79</v>
      </c>
      <c r="F644" s="171" t="s">
        <v>441</v>
      </c>
      <c r="G644" s="171" t="s">
        <v>177</v>
      </c>
      <c r="H644" s="176">
        <v>1</v>
      </c>
      <c r="I644" s="177">
        <v>4110</v>
      </c>
      <c r="J644" s="175">
        <v>46080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-198.66</v>
      </c>
    </row>
    <row r="645" spans="1:16" ht="19.5" hidden="1" customHeight="1">
      <c r="A645" s="171" t="s">
        <v>2617</v>
      </c>
      <c r="B645" s="175">
        <v>46092</v>
      </c>
      <c r="C645" s="171" t="s">
        <v>127</v>
      </c>
      <c r="D645" s="171" t="s">
        <v>128</v>
      </c>
      <c r="E645" s="171" t="s">
        <v>79</v>
      </c>
      <c r="F645" s="171" t="s">
        <v>441</v>
      </c>
      <c r="G645" s="171" t="s">
        <v>177</v>
      </c>
      <c r="H645" s="176">
        <v>1</v>
      </c>
      <c r="I645" s="177">
        <v>4110</v>
      </c>
      <c r="J645" s="175">
        <v>46080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1439.58</v>
      </c>
    </row>
    <row r="646" spans="1:16" ht="19.5" hidden="1" customHeight="1">
      <c r="A646" s="171" t="s">
        <v>2617</v>
      </c>
      <c r="B646" s="175">
        <v>46092</v>
      </c>
      <c r="C646" s="171" t="s">
        <v>127</v>
      </c>
      <c r="D646" s="171" t="s">
        <v>129</v>
      </c>
      <c r="E646" s="171" t="s">
        <v>79</v>
      </c>
      <c r="F646" s="171" t="s">
        <v>441</v>
      </c>
      <c r="G646" s="171" t="s">
        <v>177</v>
      </c>
      <c r="H646" s="176">
        <v>1</v>
      </c>
      <c r="I646" s="177">
        <v>4110</v>
      </c>
      <c r="J646" s="175">
        <v>46080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14.4</v>
      </c>
    </row>
    <row r="647" spans="1:16" ht="19.5" hidden="1" customHeight="1">
      <c r="A647" s="171" t="s">
        <v>2617</v>
      </c>
      <c r="B647" s="175">
        <v>46092</v>
      </c>
      <c r="C647" s="171" t="s">
        <v>127</v>
      </c>
      <c r="D647" s="171" t="s">
        <v>130</v>
      </c>
      <c r="E647" s="171" t="s">
        <v>79</v>
      </c>
      <c r="F647" s="171" t="s">
        <v>441</v>
      </c>
      <c r="G647" s="171" t="s">
        <v>177</v>
      </c>
      <c r="H647" s="176">
        <v>1</v>
      </c>
      <c r="I647" s="177">
        <v>4110</v>
      </c>
      <c r="J647" s="175">
        <v>46080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2656.02</v>
      </c>
    </row>
    <row r="648" spans="1:16" ht="19.5" hidden="1" customHeight="1">
      <c r="A648" s="171" t="s">
        <v>2617</v>
      </c>
      <c r="B648" s="175">
        <v>46092</v>
      </c>
      <c r="C648" s="171" t="s">
        <v>131</v>
      </c>
      <c r="D648" s="171" t="s">
        <v>132</v>
      </c>
      <c r="E648" s="171" t="s">
        <v>79</v>
      </c>
      <c r="F648" s="171" t="s">
        <v>441</v>
      </c>
      <c r="G648" s="171" t="s">
        <v>177</v>
      </c>
      <c r="H648" s="176">
        <v>1</v>
      </c>
      <c r="I648" s="177">
        <v>4110</v>
      </c>
      <c r="J648" s="175">
        <v>46080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-1767.3</v>
      </c>
    </row>
    <row r="649" spans="1:16" ht="19.5" customHeight="1">
      <c r="A649" s="171" t="s">
        <v>2617</v>
      </c>
      <c r="B649" s="175">
        <v>46092</v>
      </c>
      <c r="C649" s="171" t="s">
        <v>2119</v>
      </c>
      <c r="D649" s="171" t="s">
        <v>116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4110</v>
      </c>
      <c r="J649" s="175">
        <v>46080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-10.77</v>
      </c>
    </row>
    <row r="650" spans="1:16" ht="19.5" hidden="1" customHeight="1">
      <c r="A650" s="171" t="s">
        <v>2615</v>
      </c>
      <c r="B650" s="175">
        <v>46092</v>
      </c>
      <c r="C650" s="171" t="s">
        <v>2119</v>
      </c>
      <c r="D650" s="171" t="s">
        <v>135</v>
      </c>
      <c r="E650" s="171" t="s">
        <v>51</v>
      </c>
      <c r="F650" s="171" t="s">
        <v>227</v>
      </c>
      <c r="G650" s="171" t="s">
        <v>112</v>
      </c>
      <c r="H650" s="176">
        <v>1</v>
      </c>
      <c r="I650" s="177">
        <v>0</v>
      </c>
      <c r="J650" s="175">
        <v>46086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-11.89</v>
      </c>
    </row>
    <row r="651" spans="1:16" ht="19.5" hidden="1" customHeight="1">
      <c r="A651" s="171" t="s">
        <v>2618</v>
      </c>
      <c r="B651" s="175">
        <v>46092</v>
      </c>
      <c r="C651" s="171" t="s">
        <v>110</v>
      </c>
      <c r="D651" s="171" t="s">
        <v>24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2650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>
        <v>43</v>
      </c>
      <c r="P651" s="179">
        <v>-154.33000000000001</v>
      </c>
    </row>
    <row r="652" spans="1:16" ht="19.5" hidden="1" customHeight="1">
      <c r="A652" s="171" t="s">
        <v>2618</v>
      </c>
      <c r="B652" s="175">
        <v>46092</v>
      </c>
      <c r="C652" s="171" t="s">
        <v>127</v>
      </c>
      <c r="D652" s="171" t="s">
        <v>128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2650</v>
      </c>
      <c r="J652" s="175">
        <v>46088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1128.57</v>
      </c>
    </row>
    <row r="653" spans="1:16" ht="19.5" hidden="1" customHeight="1">
      <c r="A653" s="171" t="s">
        <v>2618</v>
      </c>
      <c r="B653" s="175">
        <v>46092</v>
      </c>
      <c r="C653" s="171" t="s">
        <v>127</v>
      </c>
      <c r="D653" s="171" t="s">
        <v>129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2650</v>
      </c>
      <c r="J653" s="175">
        <v>46088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2618</v>
      </c>
      <c r="B654" s="175">
        <v>46092</v>
      </c>
      <c r="C654" s="171" t="s">
        <v>127</v>
      </c>
      <c r="D654" s="171" t="s">
        <v>130</v>
      </c>
      <c r="E654" s="171" t="s">
        <v>41</v>
      </c>
      <c r="F654" s="171" t="s">
        <v>138</v>
      </c>
      <c r="G654" s="171" t="s">
        <v>112</v>
      </c>
      <c r="H654" s="176">
        <v>1</v>
      </c>
      <c r="I654" s="177">
        <v>2650</v>
      </c>
      <c r="J654" s="175">
        <v>46088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1521.43</v>
      </c>
    </row>
    <row r="655" spans="1:16" ht="19.5" hidden="1" customHeight="1">
      <c r="A655" s="171" t="s">
        <v>2618</v>
      </c>
      <c r="B655" s="175">
        <v>46092</v>
      </c>
      <c r="C655" s="171" t="s">
        <v>131</v>
      </c>
      <c r="D655" s="171" t="s">
        <v>132</v>
      </c>
      <c r="E655" s="171" t="s">
        <v>41</v>
      </c>
      <c r="F655" s="171" t="s">
        <v>138</v>
      </c>
      <c r="G655" s="171" t="s">
        <v>112</v>
      </c>
      <c r="H655" s="176">
        <v>1</v>
      </c>
      <c r="I655" s="177">
        <v>2650</v>
      </c>
      <c r="J655" s="175">
        <v>46088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-1139.5</v>
      </c>
    </row>
    <row r="656" spans="1:16" ht="19.5" hidden="1" customHeight="1">
      <c r="A656" s="171" t="s">
        <v>2618</v>
      </c>
      <c r="B656" s="175">
        <v>46092</v>
      </c>
      <c r="C656" s="171" t="s">
        <v>2119</v>
      </c>
      <c r="D656" s="171" t="s">
        <v>116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2650</v>
      </c>
      <c r="J656" s="175">
        <v>46088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-25</v>
      </c>
    </row>
    <row r="657" spans="1:16" ht="19.5" hidden="1" customHeight="1">
      <c r="A657" s="171" t="s">
        <v>2619</v>
      </c>
      <c r="B657" s="175">
        <v>46092</v>
      </c>
      <c r="C657" s="171" t="s">
        <v>2119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-5.79</v>
      </c>
    </row>
    <row r="658" spans="1:16" ht="19.5" hidden="1" customHeight="1">
      <c r="A658" s="171" t="s">
        <v>2620</v>
      </c>
      <c r="B658" s="175">
        <v>46092</v>
      </c>
      <c r="C658" s="171" t="s">
        <v>110</v>
      </c>
      <c r="D658" s="171" t="s">
        <v>24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46084</v>
      </c>
      <c r="K658" s="171" t="s">
        <v>113</v>
      </c>
      <c r="L658" s="171" t="s">
        <v>114</v>
      </c>
      <c r="M658" s="178">
        <v>0</v>
      </c>
      <c r="N658" s="176"/>
      <c r="O658" s="176">
        <v>43</v>
      </c>
      <c r="P658" s="179">
        <v>-46.77</v>
      </c>
    </row>
    <row r="659" spans="1:16" ht="19.5" hidden="1" customHeight="1">
      <c r="A659" s="171" t="s">
        <v>2620</v>
      </c>
      <c r="B659" s="175">
        <v>46092</v>
      </c>
      <c r="C659" s="171" t="s">
        <v>2119</v>
      </c>
      <c r="D659" s="171" t="s">
        <v>116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46084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-8.75</v>
      </c>
    </row>
    <row r="660" spans="1:16" ht="19.5" hidden="1" customHeight="1">
      <c r="A660" s="171" t="s">
        <v>2620</v>
      </c>
      <c r="B660" s="175">
        <v>46092</v>
      </c>
      <c r="C660" s="171" t="s">
        <v>110</v>
      </c>
      <c r="D660" s="171" t="s">
        <v>117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46084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2620</v>
      </c>
      <c r="B661" s="175">
        <v>46092</v>
      </c>
      <c r="C661" s="171" t="s">
        <v>110</v>
      </c>
      <c r="D661" s="171" t="s">
        <v>118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46084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-46.77</v>
      </c>
    </row>
    <row r="662" spans="1:16" ht="19.5" hidden="1" customHeight="1">
      <c r="A662" s="171" t="s">
        <v>2620</v>
      </c>
      <c r="B662" s="175">
        <v>46092</v>
      </c>
      <c r="C662" s="171" t="s">
        <v>2119</v>
      </c>
      <c r="D662" s="171" t="s">
        <v>119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0</v>
      </c>
      <c r="J662" s="175">
        <v>46084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-15</v>
      </c>
    </row>
    <row r="663" spans="1:16" ht="19.5" hidden="1" customHeight="1">
      <c r="A663" s="171" t="s">
        <v>2566</v>
      </c>
      <c r="B663" s="175">
        <v>46092</v>
      </c>
      <c r="C663" s="171" t="s">
        <v>110</v>
      </c>
      <c r="D663" s="171" t="s">
        <v>24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0</v>
      </c>
      <c r="J663" s="175">
        <v>46087</v>
      </c>
      <c r="K663" s="171" t="s">
        <v>113</v>
      </c>
      <c r="L663" s="171" t="s">
        <v>114</v>
      </c>
      <c r="M663" s="178">
        <v>0</v>
      </c>
      <c r="N663" s="176"/>
      <c r="O663" s="176">
        <v>44</v>
      </c>
      <c r="P663" s="179">
        <v>-56.94</v>
      </c>
    </row>
    <row r="664" spans="1:16" ht="19.5" customHeight="1">
      <c r="A664" s="171" t="s">
        <v>2566</v>
      </c>
      <c r="B664" s="175">
        <v>46092</v>
      </c>
      <c r="C664" s="171" t="s">
        <v>2119</v>
      </c>
      <c r="D664" s="171" t="s">
        <v>116</v>
      </c>
      <c r="E664" s="171" t="s">
        <v>79</v>
      </c>
      <c r="F664" s="171" t="s">
        <v>441</v>
      </c>
      <c r="G664" s="171" t="s">
        <v>177</v>
      </c>
      <c r="H664" s="176">
        <v>1</v>
      </c>
      <c r="I664" s="177">
        <v>0</v>
      </c>
      <c r="J664" s="175">
        <v>46087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-22.41</v>
      </c>
    </row>
    <row r="665" spans="1:16" ht="19.5" hidden="1" customHeight="1">
      <c r="A665" s="171" t="s">
        <v>2566</v>
      </c>
      <c r="B665" s="175">
        <v>46092</v>
      </c>
      <c r="C665" s="171" t="s">
        <v>110</v>
      </c>
      <c r="D665" s="171" t="s">
        <v>117</v>
      </c>
      <c r="E665" s="171" t="s">
        <v>79</v>
      </c>
      <c r="F665" s="171" t="s">
        <v>441</v>
      </c>
      <c r="G665" s="171" t="s">
        <v>177</v>
      </c>
      <c r="H665" s="176">
        <v>1</v>
      </c>
      <c r="I665" s="177">
        <v>0</v>
      </c>
      <c r="J665" s="175">
        <v>46087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0</v>
      </c>
    </row>
    <row r="666" spans="1:16" ht="19.5" hidden="1" customHeight="1">
      <c r="A666" s="171" t="s">
        <v>2566</v>
      </c>
      <c r="B666" s="175">
        <v>46092</v>
      </c>
      <c r="C666" s="171" t="s">
        <v>110</v>
      </c>
      <c r="D666" s="171" t="s">
        <v>118</v>
      </c>
      <c r="E666" s="171" t="s">
        <v>79</v>
      </c>
      <c r="F666" s="171" t="s">
        <v>441</v>
      </c>
      <c r="G666" s="171" t="s">
        <v>177</v>
      </c>
      <c r="H666" s="176">
        <v>1</v>
      </c>
      <c r="I666" s="177">
        <v>0</v>
      </c>
      <c r="J666" s="175">
        <v>46087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-56.94</v>
      </c>
    </row>
    <row r="667" spans="1:16" ht="19.5" customHeight="1">
      <c r="A667" s="171" t="s">
        <v>2566</v>
      </c>
      <c r="B667" s="175">
        <v>46092</v>
      </c>
      <c r="C667" s="171" t="s">
        <v>2119</v>
      </c>
      <c r="D667" s="171" t="s">
        <v>119</v>
      </c>
      <c r="E667" s="171" t="s">
        <v>79</v>
      </c>
      <c r="F667" s="171" t="s">
        <v>441</v>
      </c>
      <c r="G667" s="171" t="s">
        <v>177</v>
      </c>
      <c r="H667" s="176">
        <v>1</v>
      </c>
      <c r="I667" s="177">
        <v>0</v>
      </c>
      <c r="J667" s="175">
        <v>46087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-15</v>
      </c>
    </row>
    <row r="668" spans="1:16" ht="19.5" hidden="1" customHeight="1">
      <c r="A668" s="171" t="s">
        <v>2621</v>
      </c>
      <c r="B668" s="175">
        <v>46092</v>
      </c>
      <c r="C668" s="171" t="s">
        <v>2119</v>
      </c>
      <c r="D668" s="171" t="s">
        <v>135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46092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-15.86</v>
      </c>
    </row>
    <row r="669" spans="1:16" ht="19.5" hidden="1" customHeight="1">
      <c r="A669" s="171" t="s">
        <v>2622</v>
      </c>
      <c r="B669" s="175">
        <v>46092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2700</v>
      </c>
      <c r="J669" s="175">
        <v>46090</v>
      </c>
      <c r="K669" s="171" t="s">
        <v>113</v>
      </c>
      <c r="L669" s="171" t="s">
        <v>114</v>
      </c>
      <c r="M669" s="178">
        <v>0.43</v>
      </c>
      <c r="N669" s="176"/>
      <c r="O669" s="176">
        <v>43</v>
      </c>
      <c r="P669" s="179">
        <v>-155.83000000000001</v>
      </c>
    </row>
    <row r="670" spans="1:16" ht="19.5" hidden="1" customHeight="1">
      <c r="A670" s="171" t="s">
        <v>2622</v>
      </c>
      <c r="B670" s="175">
        <v>46092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2700</v>
      </c>
      <c r="J670" s="175">
        <v>46090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1312.38</v>
      </c>
    </row>
    <row r="671" spans="1:16" ht="19.5" hidden="1" customHeight="1">
      <c r="A671" s="171" t="s">
        <v>2622</v>
      </c>
      <c r="B671" s="175">
        <v>46092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2700</v>
      </c>
      <c r="J671" s="175">
        <v>46090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0</v>
      </c>
    </row>
    <row r="672" spans="1:16" ht="19.5" hidden="1" customHeight="1">
      <c r="A672" s="171" t="s">
        <v>2622</v>
      </c>
      <c r="B672" s="175">
        <v>46092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2700</v>
      </c>
      <c r="J672" s="175">
        <v>46090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1387.62</v>
      </c>
    </row>
    <row r="673" spans="1:16" ht="19.5" hidden="1" customHeight="1">
      <c r="A673" s="171" t="s">
        <v>2622</v>
      </c>
      <c r="B673" s="175">
        <v>46092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2700</v>
      </c>
      <c r="J673" s="175">
        <v>46090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-1161</v>
      </c>
    </row>
    <row r="674" spans="1:16" ht="19.5" hidden="1" customHeight="1">
      <c r="A674" s="171" t="s">
        <v>2622</v>
      </c>
      <c r="B674" s="175">
        <v>46092</v>
      </c>
      <c r="C674" s="171" t="s">
        <v>2119</v>
      </c>
      <c r="D674" s="171" t="s">
        <v>116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2700</v>
      </c>
      <c r="J674" s="175">
        <v>46090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-17.149999999999999</v>
      </c>
    </row>
    <row r="675" spans="1:16" ht="19.5" hidden="1" customHeight="1">
      <c r="A675" s="171" t="s">
        <v>2027</v>
      </c>
      <c r="B675" s="175">
        <v>46092</v>
      </c>
      <c r="C675" s="171" t="s">
        <v>308</v>
      </c>
      <c r="D675" s="171" t="s">
        <v>419</v>
      </c>
      <c r="E675" s="171" t="s">
        <v>39</v>
      </c>
      <c r="F675" s="171" t="s">
        <v>141</v>
      </c>
      <c r="G675" s="171" t="s">
        <v>112</v>
      </c>
      <c r="H675" s="176">
        <v>1</v>
      </c>
      <c r="I675" s="177">
        <v>-2400</v>
      </c>
      <c r="J675" s="175">
        <v>46077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-1136.06</v>
      </c>
    </row>
    <row r="676" spans="1:16" ht="19.5" hidden="1" customHeight="1">
      <c r="A676" s="171" t="s">
        <v>2027</v>
      </c>
      <c r="B676" s="175">
        <v>46092</v>
      </c>
      <c r="C676" s="171" t="s">
        <v>308</v>
      </c>
      <c r="D676" s="171" t="s">
        <v>129</v>
      </c>
      <c r="E676" s="171" t="s">
        <v>39</v>
      </c>
      <c r="F676" s="171" t="s">
        <v>141</v>
      </c>
      <c r="G676" s="171" t="s">
        <v>112</v>
      </c>
      <c r="H676" s="176">
        <v>1</v>
      </c>
      <c r="I676" s="177">
        <v>-2400</v>
      </c>
      <c r="J676" s="175">
        <v>46077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-11.36</v>
      </c>
    </row>
    <row r="677" spans="1:16" ht="19.5" hidden="1" customHeight="1">
      <c r="A677" s="171" t="s">
        <v>2027</v>
      </c>
      <c r="B677" s="175">
        <v>46092</v>
      </c>
      <c r="C677" s="171" t="s">
        <v>308</v>
      </c>
      <c r="D677" s="171" t="s">
        <v>130</v>
      </c>
      <c r="E677" s="171" t="s">
        <v>39</v>
      </c>
      <c r="F677" s="171" t="s">
        <v>141</v>
      </c>
      <c r="G677" s="171" t="s">
        <v>112</v>
      </c>
      <c r="H677" s="176">
        <v>1</v>
      </c>
      <c r="I677" s="177">
        <v>-2400</v>
      </c>
      <c r="J677" s="175">
        <v>46077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-1252.58</v>
      </c>
    </row>
    <row r="678" spans="1:16" ht="19.5" hidden="1" customHeight="1">
      <c r="A678" s="171" t="s">
        <v>2027</v>
      </c>
      <c r="B678" s="175">
        <v>46092</v>
      </c>
      <c r="C678" s="171" t="s">
        <v>131</v>
      </c>
      <c r="D678" s="171" t="s">
        <v>420</v>
      </c>
      <c r="E678" s="171" t="s">
        <v>39</v>
      </c>
      <c r="F678" s="171" t="s">
        <v>141</v>
      </c>
      <c r="G678" s="171" t="s">
        <v>112</v>
      </c>
      <c r="H678" s="176">
        <v>1</v>
      </c>
      <c r="I678" s="177">
        <v>-2400</v>
      </c>
      <c r="J678" s="175">
        <v>46077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1032</v>
      </c>
    </row>
    <row r="679" spans="1:16" ht="19.5" hidden="1" customHeight="1">
      <c r="A679" s="171" t="s">
        <v>2623</v>
      </c>
      <c r="B679" s="175">
        <v>46092</v>
      </c>
      <c r="C679" s="171" t="s">
        <v>110</v>
      </c>
      <c r="D679" s="171" t="s">
        <v>24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6500</v>
      </c>
      <c r="J679" s="175">
        <v>46086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-286.10000000000002</v>
      </c>
    </row>
    <row r="680" spans="1:16" ht="19.5" hidden="1" customHeight="1">
      <c r="A680" s="171" t="s">
        <v>2623</v>
      </c>
      <c r="B680" s="175">
        <v>46092</v>
      </c>
      <c r="C680" s="171" t="s">
        <v>127</v>
      </c>
      <c r="D680" s="171" t="s">
        <v>128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6500</v>
      </c>
      <c r="J680" s="175">
        <v>46086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1790.97</v>
      </c>
    </row>
    <row r="681" spans="1:16" ht="19.5" hidden="1" customHeight="1">
      <c r="A681" s="171" t="s">
        <v>2623</v>
      </c>
      <c r="B681" s="175">
        <v>46092</v>
      </c>
      <c r="C681" s="171" t="s">
        <v>127</v>
      </c>
      <c r="D681" s="171" t="s">
        <v>129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6500</v>
      </c>
      <c r="J681" s="175">
        <v>46086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17.91</v>
      </c>
    </row>
    <row r="682" spans="1:16" ht="19.5" hidden="1" customHeight="1">
      <c r="A682" s="171" t="s">
        <v>2623</v>
      </c>
      <c r="B682" s="175">
        <v>46092</v>
      </c>
      <c r="C682" s="171" t="s">
        <v>127</v>
      </c>
      <c r="D682" s="171" t="s">
        <v>130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6500</v>
      </c>
      <c r="J682" s="175">
        <v>46086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4691.12</v>
      </c>
    </row>
    <row r="683" spans="1:16" ht="19.5" hidden="1" customHeight="1">
      <c r="A683" s="171" t="s">
        <v>2623</v>
      </c>
      <c r="B683" s="175">
        <v>46092</v>
      </c>
      <c r="C683" s="171" t="s">
        <v>131</v>
      </c>
      <c r="D683" s="171" t="s">
        <v>132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6500</v>
      </c>
      <c r="J683" s="175">
        <v>46086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-2795</v>
      </c>
    </row>
    <row r="684" spans="1:16" ht="19.5" customHeight="1">
      <c r="A684" s="171" t="s">
        <v>2623</v>
      </c>
      <c r="B684" s="175">
        <v>46092</v>
      </c>
      <c r="C684" s="171" t="s">
        <v>2119</v>
      </c>
      <c r="D684" s="171" t="s">
        <v>116</v>
      </c>
      <c r="E684" s="171" t="s">
        <v>78</v>
      </c>
      <c r="F684" s="171" t="s">
        <v>176</v>
      </c>
      <c r="G684" s="171" t="s">
        <v>177</v>
      </c>
      <c r="H684" s="176">
        <v>1</v>
      </c>
      <c r="I684" s="177">
        <v>6500</v>
      </c>
      <c r="J684" s="175">
        <v>46086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-14.3</v>
      </c>
    </row>
    <row r="685" spans="1:16" ht="19.5" hidden="1" customHeight="1">
      <c r="A685" s="171" t="s">
        <v>2624</v>
      </c>
      <c r="B685" s="175">
        <v>46092</v>
      </c>
      <c r="C685" s="171" t="s">
        <v>110</v>
      </c>
      <c r="D685" s="171" t="s">
        <v>24</v>
      </c>
      <c r="E685" s="171" t="s">
        <v>61</v>
      </c>
      <c r="F685" s="171" t="s">
        <v>776</v>
      </c>
      <c r="G685" s="171" t="s">
        <v>177</v>
      </c>
      <c r="H685" s="176">
        <v>1</v>
      </c>
      <c r="I685" s="177">
        <v>4000</v>
      </c>
      <c r="J685" s="175">
        <v>46091</v>
      </c>
      <c r="K685" s="171" t="s">
        <v>113</v>
      </c>
      <c r="L685" s="171" t="s">
        <v>114</v>
      </c>
      <c r="M685" s="178">
        <v>0.43</v>
      </c>
      <c r="N685" s="176"/>
      <c r="O685" s="176">
        <v>43</v>
      </c>
      <c r="P685" s="179">
        <v>-211.1</v>
      </c>
    </row>
    <row r="686" spans="1:16" ht="19.5" hidden="1" customHeight="1">
      <c r="A686" s="171" t="s">
        <v>2624</v>
      </c>
      <c r="B686" s="175">
        <v>46092</v>
      </c>
      <c r="C686" s="171" t="s">
        <v>127</v>
      </c>
      <c r="D686" s="171" t="s">
        <v>128</v>
      </c>
      <c r="E686" s="171" t="s">
        <v>61</v>
      </c>
      <c r="F686" s="171" t="s">
        <v>776</v>
      </c>
      <c r="G686" s="171" t="s">
        <v>177</v>
      </c>
      <c r="H686" s="176">
        <v>1</v>
      </c>
      <c r="I686" s="177">
        <v>4000</v>
      </c>
      <c r="J686" s="175">
        <v>46091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897.04</v>
      </c>
    </row>
    <row r="687" spans="1:16" ht="19.5" hidden="1" customHeight="1">
      <c r="A687" s="171" t="s">
        <v>2624</v>
      </c>
      <c r="B687" s="175">
        <v>46092</v>
      </c>
      <c r="C687" s="171" t="s">
        <v>127</v>
      </c>
      <c r="D687" s="171" t="s">
        <v>129</v>
      </c>
      <c r="E687" s="171" t="s">
        <v>61</v>
      </c>
      <c r="F687" s="171" t="s">
        <v>776</v>
      </c>
      <c r="G687" s="171" t="s">
        <v>177</v>
      </c>
      <c r="H687" s="176">
        <v>1</v>
      </c>
      <c r="I687" s="177">
        <v>4000</v>
      </c>
      <c r="J687" s="175">
        <v>46091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8.9700000000000006</v>
      </c>
    </row>
    <row r="688" spans="1:16" ht="19.5" hidden="1" customHeight="1">
      <c r="A688" s="171" t="s">
        <v>2624</v>
      </c>
      <c r="B688" s="175">
        <v>46092</v>
      </c>
      <c r="C688" s="171" t="s">
        <v>127</v>
      </c>
      <c r="D688" s="171" t="s">
        <v>130</v>
      </c>
      <c r="E688" s="171" t="s">
        <v>61</v>
      </c>
      <c r="F688" s="171" t="s">
        <v>776</v>
      </c>
      <c r="G688" s="171" t="s">
        <v>177</v>
      </c>
      <c r="H688" s="176">
        <v>1</v>
      </c>
      <c r="I688" s="177">
        <v>4000</v>
      </c>
      <c r="J688" s="175">
        <v>46091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3093.99</v>
      </c>
    </row>
    <row r="689" spans="1:16" ht="19.5" hidden="1" customHeight="1">
      <c r="A689" s="171" t="s">
        <v>2624</v>
      </c>
      <c r="B689" s="175">
        <v>46092</v>
      </c>
      <c r="C689" s="171" t="s">
        <v>131</v>
      </c>
      <c r="D689" s="171" t="s">
        <v>132</v>
      </c>
      <c r="E689" s="171" t="s">
        <v>61</v>
      </c>
      <c r="F689" s="171" t="s">
        <v>776</v>
      </c>
      <c r="G689" s="171" t="s">
        <v>177</v>
      </c>
      <c r="H689" s="176">
        <v>1</v>
      </c>
      <c r="I689" s="177">
        <v>4000</v>
      </c>
      <c r="J689" s="175">
        <v>46091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-1720</v>
      </c>
    </row>
    <row r="690" spans="1:16" ht="19.5" customHeight="1">
      <c r="A690" s="171" t="s">
        <v>2624</v>
      </c>
      <c r="B690" s="175">
        <v>46092</v>
      </c>
      <c r="C690" s="171" t="s">
        <v>2119</v>
      </c>
      <c r="D690" s="171" t="s">
        <v>116</v>
      </c>
      <c r="E690" s="171" t="s">
        <v>61</v>
      </c>
      <c r="F690" s="171" t="s">
        <v>776</v>
      </c>
      <c r="G690" s="171" t="s">
        <v>177</v>
      </c>
      <c r="H690" s="176">
        <v>1</v>
      </c>
      <c r="I690" s="177">
        <v>4000</v>
      </c>
      <c r="J690" s="175">
        <v>46091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-12.17</v>
      </c>
    </row>
    <row r="691" spans="1:16" ht="19.5" hidden="1" customHeight="1">
      <c r="A691" s="171" t="s">
        <v>2027</v>
      </c>
      <c r="B691" s="175">
        <v>46092</v>
      </c>
      <c r="C691" s="171" t="s">
        <v>2119</v>
      </c>
      <c r="D691" s="171" t="s">
        <v>135</v>
      </c>
      <c r="E691" s="171" t="s">
        <v>39</v>
      </c>
      <c r="F691" s="171" t="s">
        <v>141</v>
      </c>
      <c r="G691" s="171" t="s">
        <v>112</v>
      </c>
      <c r="H691" s="176">
        <v>1</v>
      </c>
      <c r="I691" s="177">
        <v>0</v>
      </c>
      <c r="J691" s="175">
        <v>46077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21.59</v>
      </c>
    </row>
    <row r="692" spans="1:16" ht="19.5" hidden="1" customHeight="1">
      <c r="A692" s="171" t="s">
        <v>2625</v>
      </c>
      <c r="B692" s="175">
        <v>46092</v>
      </c>
      <c r="C692" s="171" t="s">
        <v>2119</v>
      </c>
      <c r="D692" s="171" t="s">
        <v>135</v>
      </c>
      <c r="E692" s="171" t="s">
        <v>42</v>
      </c>
      <c r="F692" s="171" t="s">
        <v>248</v>
      </c>
      <c r="G692" s="171" t="s">
        <v>112</v>
      </c>
      <c r="H692" s="176">
        <v>1</v>
      </c>
      <c r="I692" s="177">
        <v>0</v>
      </c>
      <c r="J692" s="175">
        <v>46092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-22.78</v>
      </c>
    </row>
    <row r="693" spans="1:16" ht="19.5" hidden="1" customHeight="1">
      <c r="A693" s="171" t="s">
        <v>2626</v>
      </c>
      <c r="B693" s="175">
        <v>46092</v>
      </c>
      <c r="C693" s="171" t="s">
        <v>2119</v>
      </c>
      <c r="D693" s="171" t="s">
        <v>725</v>
      </c>
      <c r="E693" s="171" t="s">
        <v>45</v>
      </c>
      <c r="F693" s="171" t="s">
        <v>162</v>
      </c>
      <c r="G693" s="171" t="s">
        <v>163</v>
      </c>
      <c r="H693" s="176">
        <v>1</v>
      </c>
      <c r="I693" s="177">
        <v>0</v>
      </c>
      <c r="J693" s="175">
        <v>46092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-12</v>
      </c>
    </row>
    <row r="694" spans="1:16" ht="19.5" customHeight="1">
      <c r="A694" s="171" t="s">
        <v>2521</v>
      </c>
      <c r="B694" s="175">
        <v>46092</v>
      </c>
      <c r="C694" s="171" t="s">
        <v>2119</v>
      </c>
      <c r="D694" s="171" t="s">
        <v>135</v>
      </c>
      <c r="E694" s="171" t="s">
        <v>61</v>
      </c>
      <c r="F694" s="171" t="s">
        <v>776</v>
      </c>
      <c r="G694" s="171" t="s">
        <v>177</v>
      </c>
      <c r="H694" s="176">
        <v>1</v>
      </c>
      <c r="I694" s="177">
        <v>0</v>
      </c>
      <c r="J694" s="175">
        <v>46090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26.49</v>
      </c>
    </row>
    <row r="695" spans="1:16" ht="19.5" hidden="1" customHeight="1">
      <c r="A695" s="171" t="s">
        <v>2627</v>
      </c>
      <c r="B695" s="175">
        <v>46092</v>
      </c>
      <c r="C695" s="171" t="s">
        <v>110</v>
      </c>
      <c r="D695" s="171" t="s">
        <v>24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46088</v>
      </c>
      <c r="K695" s="171" t="s">
        <v>113</v>
      </c>
      <c r="L695" s="171" t="s">
        <v>114</v>
      </c>
      <c r="M695" s="178">
        <v>0</v>
      </c>
      <c r="N695" s="176"/>
      <c r="O695" s="176">
        <v>43</v>
      </c>
      <c r="P695" s="179">
        <v>-46.77</v>
      </c>
    </row>
    <row r="696" spans="1:16" ht="19.5" hidden="1" customHeight="1">
      <c r="A696" s="171" t="s">
        <v>2627</v>
      </c>
      <c r="B696" s="175">
        <v>46092</v>
      </c>
      <c r="C696" s="171" t="s">
        <v>2119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46088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-12.23</v>
      </c>
    </row>
    <row r="697" spans="1:16" ht="19.5" hidden="1" customHeight="1">
      <c r="A697" s="171" t="s">
        <v>2627</v>
      </c>
      <c r="B697" s="175">
        <v>46092</v>
      </c>
      <c r="C697" s="171" t="s">
        <v>110</v>
      </c>
      <c r="D697" s="171" t="s">
        <v>117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46088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0</v>
      </c>
    </row>
    <row r="698" spans="1:16" ht="19.5" hidden="1" customHeight="1">
      <c r="A698" s="171" t="s">
        <v>2627</v>
      </c>
      <c r="B698" s="175">
        <v>46092</v>
      </c>
      <c r="C698" s="171" t="s">
        <v>110</v>
      </c>
      <c r="D698" s="171" t="s">
        <v>118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46088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-46.77</v>
      </c>
    </row>
    <row r="699" spans="1:16" ht="19.5" hidden="1" customHeight="1">
      <c r="A699" s="171" t="s">
        <v>2627</v>
      </c>
      <c r="B699" s="175">
        <v>46092</v>
      </c>
      <c r="C699" s="171" t="s">
        <v>2119</v>
      </c>
      <c r="D699" s="171" t="s">
        <v>119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46088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-15</v>
      </c>
    </row>
    <row r="700" spans="1:16" ht="19.5" hidden="1" customHeight="1">
      <c r="A700" s="171" t="s">
        <v>2628</v>
      </c>
      <c r="B700" s="175">
        <v>46092</v>
      </c>
      <c r="C700" s="171" t="s">
        <v>2119</v>
      </c>
      <c r="D700" s="171" t="s">
        <v>135</v>
      </c>
      <c r="E700" s="171" t="s">
        <v>41</v>
      </c>
      <c r="F700" s="171" t="s">
        <v>138</v>
      </c>
      <c r="G700" s="171" t="s">
        <v>112</v>
      </c>
      <c r="H700" s="176">
        <v>1</v>
      </c>
      <c r="I700" s="177">
        <v>0</v>
      </c>
      <c r="J700" s="175">
        <v>46092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-21.68</v>
      </c>
    </row>
    <row r="701" spans="1:16" ht="19.5" hidden="1" customHeight="1">
      <c r="A701" s="171" t="s">
        <v>2629</v>
      </c>
      <c r="B701" s="175">
        <v>46092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2650</v>
      </c>
      <c r="J701" s="175">
        <v>46086</v>
      </c>
      <c r="K701" s="171" t="s">
        <v>113</v>
      </c>
      <c r="L701" s="171" t="s">
        <v>114</v>
      </c>
      <c r="M701" s="178">
        <v>0.43</v>
      </c>
      <c r="N701" s="176"/>
      <c r="O701" s="176">
        <v>43</v>
      </c>
      <c r="P701" s="179">
        <v>-154.33000000000001</v>
      </c>
    </row>
    <row r="702" spans="1:16" ht="19.5" hidden="1" customHeight="1">
      <c r="A702" s="171" t="s">
        <v>2629</v>
      </c>
      <c r="B702" s="175">
        <v>46092</v>
      </c>
      <c r="C702" s="171" t="s">
        <v>127</v>
      </c>
      <c r="D702" s="171" t="s">
        <v>128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2650</v>
      </c>
      <c r="J702" s="175">
        <v>46086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1250</v>
      </c>
    </row>
    <row r="703" spans="1:16" ht="19.5" hidden="1" customHeight="1">
      <c r="A703" s="171" t="s">
        <v>2629</v>
      </c>
      <c r="B703" s="175">
        <v>46092</v>
      </c>
      <c r="C703" s="171" t="s">
        <v>127</v>
      </c>
      <c r="D703" s="171" t="s">
        <v>129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46086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12.5</v>
      </c>
    </row>
    <row r="704" spans="1:16" ht="19.5" hidden="1" customHeight="1">
      <c r="A704" s="171" t="s">
        <v>2629</v>
      </c>
      <c r="B704" s="175">
        <v>46092</v>
      </c>
      <c r="C704" s="171" t="s">
        <v>127</v>
      </c>
      <c r="D704" s="171" t="s">
        <v>130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46086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1387.5</v>
      </c>
    </row>
    <row r="705" spans="1:16" ht="19.5" hidden="1" customHeight="1">
      <c r="A705" s="171" t="s">
        <v>2629</v>
      </c>
      <c r="B705" s="175">
        <v>46092</v>
      </c>
      <c r="C705" s="171" t="s">
        <v>131</v>
      </c>
      <c r="D705" s="171" t="s">
        <v>132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46086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-1139.5</v>
      </c>
    </row>
    <row r="706" spans="1:16" ht="19.5" hidden="1" customHeight="1">
      <c r="A706" s="171" t="s">
        <v>2629</v>
      </c>
      <c r="B706" s="175">
        <v>46092</v>
      </c>
      <c r="C706" s="171" t="s">
        <v>2119</v>
      </c>
      <c r="D706" s="171" t="s">
        <v>116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46086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-10.78</v>
      </c>
    </row>
    <row r="707" spans="1:16" ht="19.5" hidden="1" customHeight="1">
      <c r="A707" s="171" t="s">
        <v>2630</v>
      </c>
      <c r="B707" s="175">
        <v>46092</v>
      </c>
      <c r="C707" s="171" t="s">
        <v>110</v>
      </c>
      <c r="D707" s="171" t="s">
        <v>24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46089</v>
      </c>
      <c r="K707" s="171" t="s">
        <v>113</v>
      </c>
      <c r="L707" s="171" t="s">
        <v>114</v>
      </c>
      <c r="M707" s="178">
        <v>0.43</v>
      </c>
      <c r="N707" s="176"/>
      <c r="O707" s="176">
        <v>43</v>
      </c>
      <c r="P707" s="179">
        <v>-154.33000000000001</v>
      </c>
    </row>
    <row r="708" spans="1:16" ht="19.5" hidden="1" customHeight="1">
      <c r="A708" s="171" t="s">
        <v>2630</v>
      </c>
      <c r="B708" s="175">
        <v>46092</v>
      </c>
      <c r="C708" s="171" t="s">
        <v>127</v>
      </c>
      <c r="D708" s="171" t="s">
        <v>128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46089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1128.57</v>
      </c>
    </row>
    <row r="709" spans="1:16" ht="19.5" hidden="1" customHeight="1">
      <c r="A709" s="171" t="s">
        <v>2630</v>
      </c>
      <c r="B709" s="175">
        <v>46092</v>
      </c>
      <c r="C709" s="171" t="s">
        <v>127</v>
      </c>
      <c r="D709" s="171" t="s">
        <v>129</v>
      </c>
      <c r="E709" s="171" t="s">
        <v>41</v>
      </c>
      <c r="F709" s="171" t="s">
        <v>138</v>
      </c>
      <c r="G709" s="171" t="s">
        <v>112</v>
      </c>
      <c r="H709" s="176">
        <v>1</v>
      </c>
      <c r="I709" s="177">
        <v>2650</v>
      </c>
      <c r="J709" s="175">
        <v>46089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2630</v>
      </c>
      <c r="B710" s="175">
        <v>46092</v>
      </c>
      <c r="C710" s="171" t="s">
        <v>127</v>
      </c>
      <c r="D710" s="171" t="s">
        <v>130</v>
      </c>
      <c r="E710" s="171" t="s">
        <v>41</v>
      </c>
      <c r="F710" s="171" t="s">
        <v>138</v>
      </c>
      <c r="G710" s="171" t="s">
        <v>112</v>
      </c>
      <c r="H710" s="176">
        <v>1</v>
      </c>
      <c r="I710" s="177">
        <v>2650</v>
      </c>
      <c r="J710" s="175">
        <v>46089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1521.43</v>
      </c>
    </row>
    <row r="711" spans="1:16" ht="19.5" hidden="1" customHeight="1">
      <c r="A711" s="171" t="s">
        <v>2630</v>
      </c>
      <c r="B711" s="175">
        <v>46092</v>
      </c>
      <c r="C711" s="171" t="s">
        <v>131</v>
      </c>
      <c r="D711" s="171" t="s">
        <v>132</v>
      </c>
      <c r="E711" s="171" t="s">
        <v>41</v>
      </c>
      <c r="F711" s="171" t="s">
        <v>138</v>
      </c>
      <c r="G711" s="171" t="s">
        <v>112</v>
      </c>
      <c r="H711" s="176">
        <v>1</v>
      </c>
      <c r="I711" s="177">
        <v>2650</v>
      </c>
      <c r="J711" s="175">
        <v>46089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-1139.5</v>
      </c>
    </row>
    <row r="712" spans="1:16" ht="19.5" hidden="1" customHeight="1">
      <c r="A712" s="171" t="s">
        <v>2630</v>
      </c>
      <c r="B712" s="175">
        <v>46092</v>
      </c>
      <c r="C712" s="171" t="s">
        <v>2119</v>
      </c>
      <c r="D712" s="171" t="s">
        <v>116</v>
      </c>
      <c r="E712" s="171" t="s">
        <v>41</v>
      </c>
      <c r="F712" s="171" t="s">
        <v>138</v>
      </c>
      <c r="G712" s="171" t="s">
        <v>112</v>
      </c>
      <c r="H712" s="176">
        <v>1</v>
      </c>
      <c r="I712" s="177">
        <v>2650</v>
      </c>
      <c r="J712" s="175">
        <v>46089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-13</v>
      </c>
    </row>
    <row r="713" spans="1:16" ht="19.5" hidden="1" customHeight="1">
      <c r="A713" s="171" t="s">
        <v>2631</v>
      </c>
      <c r="B713" s="175">
        <v>46092</v>
      </c>
      <c r="C713" s="171" t="s">
        <v>2119</v>
      </c>
      <c r="D713" s="171" t="s">
        <v>135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46092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-3.77</v>
      </c>
    </row>
    <row r="714" spans="1:16" ht="19.5" hidden="1" customHeight="1">
      <c r="A714" s="171" t="s">
        <v>2632</v>
      </c>
      <c r="B714" s="175">
        <v>46092</v>
      </c>
      <c r="C714" s="171" t="s">
        <v>110</v>
      </c>
      <c r="D714" s="171" t="s">
        <v>24</v>
      </c>
      <c r="E714" s="171" t="s">
        <v>39</v>
      </c>
      <c r="F714" s="171" t="s">
        <v>141</v>
      </c>
      <c r="G714" s="171" t="s">
        <v>112</v>
      </c>
      <c r="H714" s="176">
        <v>1</v>
      </c>
      <c r="I714" s="177">
        <v>0</v>
      </c>
      <c r="J714" s="175">
        <v>46090</v>
      </c>
      <c r="K714" s="171" t="s">
        <v>113</v>
      </c>
      <c r="L714" s="171" t="s">
        <v>114</v>
      </c>
      <c r="M714" s="178">
        <v>0</v>
      </c>
      <c r="N714" s="176"/>
      <c r="O714" s="176">
        <v>43</v>
      </c>
      <c r="P714" s="179">
        <v>-46.77</v>
      </c>
    </row>
    <row r="715" spans="1:16" ht="19.5" hidden="1" customHeight="1">
      <c r="A715" s="171" t="s">
        <v>2632</v>
      </c>
      <c r="B715" s="175">
        <v>46092</v>
      </c>
      <c r="C715" s="171" t="s">
        <v>2119</v>
      </c>
      <c r="D715" s="171" t="s">
        <v>116</v>
      </c>
      <c r="E715" s="171" t="s">
        <v>39</v>
      </c>
      <c r="F715" s="171" t="s">
        <v>141</v>
      </c>
      <c r="G715" s="171" t="s">
        <v>112</v>
      </c>
      <c r="H715" s="176">
        <v>1</v>
      </c>
      <c r="I715" s="177">
        <v>0</v>
      </c>
      <c r="J715" s="175">
        <v>46090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-16.04</v>
      </c>
    </row>
    <row r="716" spans="1:16" ht="19.5" hidden="1" customHeight="1">
      <c r="A716" s="171" t="s">
        <v>2633</v>
      </c>
      <c r="B716" s="175">
        <v>46092</v>
      </c>
      <c r="C716" s="171" t="s">
        <v>110</v>
      </c>
      <c r="D716" s="171" t="s">
        <v>24</v>
      </c>
      <c r="E716" s="171" t="s">
        <v>41</v>
      </c>
      <c r="F716" s="171" t="s">
        <v>138</v>
      </c>
      <c r="G716" s="171" t="s">
        <v>112</v>
      </c>
      <c r="H716" s="176">
        <v>1</v>
      </c>
      <c r="I716" s="177">
        <v>0</v>
      </c>
      <c r="J716" s="175">
        <v>46088</v>
      </c>
      <c r="K716" s="171" t="s">
        <v>113</v>
      </c>
      <c r="L716" s="171" t="s">
        <v>114</v>
      </c>
      <c r="M716" s="178">
        <v>0</v>
      </c>
      <c r="N716" s="176"/>
      <c r="O716" s="176">
        <v>43</v>
      </c>
      <c r="P716" s="179">
        <v>-154.33000000000001</v>
      </c>
    </row>
    <row r="717" spans="1:16" ht="19.5" hidden="1" customHeight="1">
      <c r="A717" s="171" t="s">
        <v>2629</v>
      </c>
      <c r="B717" s="175">
        <v>46092</v>
      </c>
      <c r="C717" s="171" t="s">
        <v>2119</v>
      </c>
      <c r="D717" s="171" t="s">
        <v>135</v>
      </c>
      <c r="E717" s="171" t="s">
        <v>41</v>
      </c>
      <c r="F717" s="171" t="s">
        <v>138</v>
      </c>
      <c r="G717" s="171" t="s">
        <v>112</v>
      </c>
      <c r="H717" s="176">
        <v>1</v>
      </c>
      <c r="I717" s="177">
        <v>0</v>
      </c>
      <c r="J717" s="175">
        <v>46086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-23.75</v>
      </c>
    </row>
    <row r="718" spans="1:16" ht="19.5" hidden="1" customHeight="1">
      <c r="A718" s="171" t="s">
        <v>2634</v>
      </c>
      <c r="B718" s="175">
        <v>46092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2700</v>
      </c>
      <c r="J718" s="175">
        <v>46090</v>
      </c>
      <c r="K718" s="171" t="s">
        <v>113</v>
      </c>
      <c r="L718" s="171" t="s">
        <v>114</v>
      </c>
      <c r="M718" s="178">
        <v>0.43</v>
      </c>
      <c r="N718" s="176"/>
      <c r="O718" s="176">
        <v>43</v>
      </c>
      <c r="P718" s="179">
        <v>-155.83000000000001</v>
      </c>
    </row>
    <row r="719" spans="1:16" ht="19.5" hidden="1" customHeight="1">
      <c r="A719" s="171" t="s">
        <v>2634</v>
      </c>
      <c r="B719" s="175">
        <v>46092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2700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1280</v>
      </c>
    </row>
    <row r="720" spans="1:16" ht="19.5" hidden="1" customHeight="1">
      <c r="A720" s="171" t="s">
        <v>2634</v>
      </c>
      <c r="B720" s="175">
        <v>46092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2700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12.8</v>
      </c>
    </row>
    <row r="721" spans="1:16" ht="19.5" hidden="1" customHeight="1">
      <c r="A721" s="171" t="s">
        <v>2634</v>
      </c>
      <c r="B721" s="175">
        <v>46092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2700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1407.2</v>
      </c>
    </row>
    <row r="722" spans="1:16" ht="19.5" hidden="1" customHeight="1">
      <c r="A722" s="171" t="s">
        <v>2634</v>
      </c>
      <c r="B722" s="175">
        <v>46092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2700</v>
      </c>
      <c r="J722" s="175">
        <v>46090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-1161</v>
      </c>
    </row>
    <row r="723" spans="1:16" ht="19.5" hidden="1" customHeight="1">
      <c r="A723" s="171" t="s">
        <v>2634</v>
      </c>
      <c r="B723" s="175">
        <v>46092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2700</v>
      </c>
      <c r="J723" s="175">
        <v>46090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-17.53</v>
      </c>
    </row>
    <row r="724" spans="1:16" ht="19.5" hidden="1" customHeight="1">
      <c r="A724" s="171" t="s">
        <v>2632</v>
      </c>
      <c r="B724" s="175">
        <v>46092</v>
      </c>
      <c r="C724" s="171" t="s">
        <v>110</v>
      </c>
      <c r="D724" s="171" t="s">
        <v>117</v>
      </c>
      <c r="E724" s="171" t="s">
        <v>39</v>
      </c>
      <c r="F724" s="171" t="s">
        <v>141</v>
      </c>
      <c r="G724" s="171" t="s">
        <v>112</v>
      </c>
      <c r="H724" s="176">
        <v>1</v>
      </c>
      <c r="I724" s="177">
        <v>0</v>
      </c>
      <c r="J724" s="175">
        <v>46090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2632</v>
      </c>
      <c r="B725" s="175">
        <v>46092</v>
      </c>
      <c r="C725" s="171" t="s">
        <v>110</v>
      </c>
      <c r="D725" s="171" t="s">
        <v>118</v>
      </c>
      <c r="E725" s="171" t="s">
        <v>39</v>
      </c>
      <c r="F725" s="171" t="s">
        <v>141</v>
      </c>
      <c r="G725" s="171" t="s">
        <v>112</v>
      </c>
      <c r="H725" s="176">
        <v>1</v>
      </c>
      <c r="I725" s="177">
        <v>0</v>
      </c>
      <c r="J725" s="175">
        <v>46090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2632</v>
      </c>
      <c r="B726" s="175">
        <v>46092</v>
      </c>
      <c r="C726" s="171" t="s">
        <v>2119</v>
      </c>
      <c r="D726" s="171" t="s">
        <v>119</v>
      </c>
      <c r="E726" s="171" t="s">
        <v>39</v>
      </c>
      <c r="F726" s="171" t="s">
        <v>141</v>
      </c>
      <c r="G726" s="171" t="s">
        <v>112</v>
      </c>
      <c r="H726" s="176">
        <v>1</v>
      </c>
      <c r="I726" s="177">
        <v>0</v>
      </c>
      <c r="J726" s="175">
        <v>46090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2635</v>
      </c>
      <c r="B727" s="175">
        <v>46092</v>
      </c>
      <c r="C727" s="171" t="s">
        <v>2119</v>
      </c>
      <c r="D727" s="171" t="s">
        <v>135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46092</v>
      </c>
      <c r="K727" s="171" t="s">
        <v>125</v>
      </c>
      <c r="L727" s="171" t="s">
        <v>125</v>
      </c>
      <c r="M727" s="178">
        <v>0</v>
      </c>
      <c r="N727" s="176"/>
      <c r="O727" s="176"/>
      <c r="P727" s="179">
        <v>-21.14</v>
      </c>
    </row>
    <row r="728" spans="1:16" ht="19.5" hidden="1" customHeight="1">
      <c r="A728" s="171" t="s">
        <v>2636</v>
      </c>
      <c r="B728" s="175">
        <v>46092</v>
      </c>
      <c r="C728" s="171" t="s">
        <v>110</v>
      </c>
      <c r="D728" s="171" t="s">
        <v>24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5000</v>
      </c>
      <c r="J728" s="175">
        <v>46085</v>
      </c>
      <c r="K728" s="171" t="s">
        <v>113</v>
      </c>
      <c r="L728" s="171" t="s">
        <v>114</v>
      </c>
      <c r="M728" s="178">
        <v>0.43</v>
      </c>
      <c r="N728" s="176"/>
      <c r="O728" s="176">
        <v>42</v>
      </c>
      <c r="P728" s="179">
        <v>-231.9</v>
      </c>
    </row>
    <row r="729" spans="1:16" ht="19.5" hidden="1" customHeight="1">
      <c r="A729" s="171" t="s">
        <v>2636</v>
      </c>
      <c r="B729" s="175">
        <v>46092</v>
      </c>
      <c r="C729" s="171" t="s">
        <v>127</v>
      </c>
      <c r="D729" s="171" t="s">
        <v>128</v>
      </c>
      <c r="E729" s="171" t="s">
        <v>79</v>
      </c>
      <c r="F729" s="171" t="s">
        <v>441</v>
      </c>
      <c r="G729" s="171" t="s">
        <v>177</v>
      </c>
      <c r="H729" s="176">
        <v>1</v>
      </c>
      <c r="I729" s="177">
        <v>5000</v>
      </c>
      <c r="J729" s="175">
        <v>46085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1970.64</v>
      </c>
    </row>
    <row r="730" spans="1:16" ht="19.5" hidden="1" customHeight="1">
      <c r="A730" s="171" t="s">
        <v>2636</v>
      </c>
      <c r="B730" s="175">
        <v>46092</v>
      </c>
      <c r="C730" s="171" t="s">
        <v>127</v>
      </c>
      <c r="D730" s="171" t="s">
        <v>129</v>
      </c>
      <c r="E730" s="171" t="s">
        <v>79</v>
      </c>
      <c r="F730" s="171" t="s">
        <v>441</v>
      </c>
      <c r="G730" s="171" t="s">
        <v>177</v>
      </c>
      <c r="H730" s="176">
        <v>1</v>
      </c>
      <c r="I730" s="177">
        <v>5000</v>
      </c>
      <c r="J730" s="175">
        <v>46085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19.71</v>
      </c>
    </row>
    <row r="731" spans="1:16" ht="19.5" hidden="1" customHeight="1">
      <c r="A731" s="171" t="s">
        <v>2636</v>
      </c>
      <c r="B731" s="175">
        <v>46092</v>
      </c>
      <c r="C731" s="171" t="s">
        <v>127</v>
      </c>
      <c r="D731" s="171" t="s">
        <v>130</v>
      </c>
      <c r="E731" s="171" t="s">
        <v>79</v>
      </c>
      <c r="F731" s="171" t="s">
        <v>441</v>
      </c>
      <c r="G731" s="171" t="s">
        <v>177</v>
      </c>
      <c r="H731" s="176">
        <v>1</v>
      </c>
      <c r="I731" s="177">
        <v>5000</v>
      </c>
      <c r="J731" s="175">
        <v>46085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3009.65</v>
      </c>
    </row>
    <row r="732" spans="1:16" ht="19.5" hidden="1" customHeight="1">
      <c r="A732" s="171" t="s">
        <v>2636</v>
      </c>
      <c r="B732" s="175">
        <v>46092</v>
      </c>
      <c r="C732" s="171" t="s">
        <v>131</v>
      </c>
      <c r="D732" s="171" t="s">
        <v>132</v>
      </c>
      <c r="E732" s="171" t="s">
        <v>79</v>
      </c>
      <c r="F732" s="171" t="s">
        <v>441</v>
      </c>
      <c r="G732" s="171" t="s">
        <v>177</v>
      </c>
      <c r="H732" s="176">
        <v>1</v>
      </c>
      <c r="I732" s="177">
        <v>5000</v>
      </c>
      <c r="J732" s="175">
        <v>46085</v>
      </c>
      <c r="K732" s="171" t="s">
        <v>113</v>
      </c>
      <c r="L732" s="171" t="s">
        <v>114</v>
      </c>
      <c r="M732" s="178">
        <v>0.43</v>
      </c>
      <c r="N732" s="176"/>
      <c r="O732" s="176"/>
      <c r="P732" s="179">
        <v>-2150</v>
      </c>
    </row>
    <row r="733" spans="1:16" ht="19.5" customHeight="1">
      <c r="A733" s="171" t="s">
        <v>2636</v>
      </c>
      <c r="B733" s="175">
        <v>46092</v>
      </c>
      <c r="C733" s="171" t="s">
        <v>2119</v>
      </c>
      <c r="D733" s="171" t="s">
        <v>116</v>
      </c>
      <c r="E733" s="171" t="s">
        <v>79</v>
      </c>
      <c r="F733" s="171" t="s">
        <v>441</v>
      </c>
      <c r="G733" s="171" t="s">
        <v>177</v>
      </c>
      <c r="H733" s="176">
        <v>1</v>
      </c>
      <c r="I733" s="177">
        <v>5000</v>
      </c>
      <c r="J733" s="175">
        <v>46085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-15.22</v>
      </c>
    </row>
    <row r="734" spans="1:16" ht="19.5" customHeight="1">
      <c r="A734" s="171" t="s">
        <v>2636</v>
      </c>
      <c r="B734" s="175">
        <v>46092</v>
      </c>
      <c r="C734" s="171" t="s">
        <v>2119</v>
      </c>
      <c r="D734" s="171" t="s">
        <v>135</v>
      </c>
      <c r="E734" s="171" t="s">
        <v>79</v>
      </c>
      <c r="F734" s="171" t="s">
        <v>441</v>
      </c>
      <c r="G734" s="171" t="s">
        <v>177</v>
      </c>
      <c r="H734" s="176">
        <v>1</v>
      </c>
      <c r="I734" s="177">
        <v>0</v>
      </c>
      <c r="J734" s="175">
        <v>46085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-37.44</v>
      </c>
    </row>
    <row r="735" spans="1:16" ht="19.5" hidden="1" customHeight="1">
      <c r="A735" s="171" t="s">
        <v>2637</v>
      </c>
      <c r="B735" s="175">
        <v>46092</v>
      </c>
      <c r="C735" s="171" t="s">
        <v>110</v>
      </c>
      <c r="D735" s="171" t="s">
        <v>24</v>
      </c>
      <c r="E735" s="171" t="s">
        <v>69</v>
      </c>
      <c r="F735" s="171" t="s">
        <v>674</v>
      </c>
      <c r="G735" s="171" t="s">
        <v>177</v>
      </c>
      <c r="H735" s="176">
        <v>1</v>
      </c>
      <c r="I735" s="177">
        <v>0</v>
      </c>
      <c r="J735" s="175">
        <v>46090</v>
      </c>
      <c r="K735" s="171" t="s">
        <v>113</v>
      </c>
      <c r="L735" s="171" t="s">
        <v>114</v>
      </c>
      <c r="M735" s="178">
        <v>0</v>
      </c>
      <c r="N735" s="176"/>
      <c r="O735" s="176">
        <v>43</v>
      </c>
      <c r="P735" s="179">
        <v>-56.94</v>
      </c>
    </row>
    <row r="736" spans="1:16" ht="19.5" customHeight="1">
      <c r="A736" s="171" t="s">
        <v>2637</v>
      </c>
      <c r="B736" s="175">
        <v>46092</v>
      </c>
      <c r="C736" s="171" t="s">
        <v>2119</v>
      </c>
      <c r="D736" s="171" t="s">
        <v>116</v>
      </c>
      <c r="E736" s="171" t="s">
        <v>69</v>
      </c>
      <c r="F736" s="171" t="s">
        <v>674</v>
      </c>
      <c r="G736" s="171" t="s">
        <v>177</v>
      </c>
      <c r="H736" s="176">
        <v>1</v>
      </c>
      <c r="I736" s="177">
        <v>0</v>
      </c>
      <c r="J736" s="175">
        <v>46090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-9.57</v>
      </c>
    </row>
    <row r="737" spans="1:16" ht="19.5" hidden="1" customHeight="1">
      <c r="A737" s="171" t="s">
        <v>2637</v>
      </c>
      <c r="B737" s="175">
        <v>46092</v>
      </c>
      <c r="C737" s="171" t="s">
        <v>110</v>
      </c>
      <c r="D737" s="171" t="s">
        <v>117</v>
      </c>
      <c r="E737" s="171" t="s">
        <v>69</v>
      </c>
      <c r="F737" s="171" t="s">
        <v>674</v>
      </c>
      <c r="G737" s="171" t="s">
        <v>177</v>
      </c>
      <c r="H737" s="176">
        <v>1</v>
      </c>
      <c r="I737" s="177">
        <v>0</v>
      </c>
      <c r="J737" s="175">
        <v>46090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2637</v>
      </c>
      <c r="B738" s="175">
        <v>46092</v>
      </c>
      <c r="C738" s="171" t="s">
        <v>110</v>
      </c>
      <c r="D738" s="171" t="s">
        <v>118</v>
      </c>
      <c r="E738" s="171" t="s">
        <v>69</v>
      </c>
      <c r="F738" s="171" t="s">
        <v>674</v>
      </c>
      <c r="G738" s="171" t="s">
        <v>177</v>
      </c>
      <c r="H738" s="176">
        <v>1</v>
      </c>
      <c r="I738" s="177">
        <v>0</v>
      </c>
      <c r="J738" s="175">
        <v>46090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2637</v>
      </c>
      <c r="B739" s="175">
        <v>46092</v>
      </c>
      <c r="C739" s="171" t="s">
        <v>2119</v>
      </c>
      <c r="D739" s="171" t="s">
        <v>119</v>
      </c>
      <c r="E739" s="171" t="s">
        <v>69</v>
      </c>
      <c r="F739" s="171" t="s">
        <v>674</v>
      </c>
      <c r="G739" s="171" t="s">
        <v>177</v>
      </c>
      <c r="H739" s="176">
        <v>1</v>
      </c>
      <c r="I739" s="177">
        <v>0</v>
      </c>
      <c r="J739" s="175">
        <v>46090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125</v>
      </c>
      <c r="B740" s="175">
        <v>46092</v>
      </c>
      <c r="C740" s="171" t="s">
        <v>151</v>
      </c>
      <c r="D740" s="171" t="s">
        <v>746</v>
      </c>
      <c r="E740" s="171" t="s">
        <v>125</v>
      </c>
      <c r="F740" s="171" t="s">
        <v>125</v>
      </c>
      <c r="G740" s="171" t="s">
        <v>125</v>
      </c>
      <c r="H740" s="176">
        <v>0</v>
      </c>
      <c r="I740" s="177">
        <v>0</v>
      </c>
      <c r="J740" s="175">
        <v>46092</v>
      </c>
      <c r="K740" s="171" t="s">
        <v>125</v>
      </c>
      <c r="L740" s="171" t="s">
        <v>125</v>
      </c>
      <c r="M740" s="178">
        <v>0</v>
      </c>
      <c r="N740" s="176"/>
      <c r="O740" s="176"/>
      <c r="P740" s="179">
        <v>-292.8</v>
      </c>
    </row>
    <row r="741" spans="1:16" ht="19.5" hidden="1" customHeight="1">
      <c r="A741" s="171" t="s">
        <v>2381</v>
      </c>
      <c r="B741" s="175">
        <v>46092</v>
      </c>
      <c r="C741" s="171" t="s">
        <v>151</v>
      </c>
      <c r="D741" s="171" t="s">
        <v>152</v>
      </c>
      <c r="E741" s="171" t="s">
        <v>125</v>
      </c>
      <c r="F741" s="171" t="s">
        <v>125</v>
      </c>
      <c r="G741" s="171" t="s">
        <v>125</v>
      </c>
      <c r="H741" s="176">
        <v>0</v>
      </c>
      <c r="I741" s="177">
        <v>0</v>
      </c>
      <c r="J741" s="175">
        <v>46092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-407.56</v>
      </c>
    </row>
    <row r="742" spans="1:16" ht="19.5" hidden="1" customHeight="1">
      <c r="A742" s="171" t="s">
        <v>2004</v>
      </c>
      <c r="B742" s="175">
        <v>46092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46092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-551.48</v>
      </c>
    </row>
    <row r="743" spans="1:16" ht="19.5" hidden="1" customHeight="1">
      <c r="A743" s="171" t="s">
        <v>1547</v>
      </c>
      <c r="B743" s="175">
        <v>46092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46092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-506.44</v>
      </c>
    </row>
    <row r="744" spans="1:16" ht="19.5" hidden="1" customHeight="1">
      <c r="A744" s="171" t="s">
        <v>1546</v>
      </c>
      <c r="B744" s="175">
        <v>46092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46092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-170.07</v>
      </c>
    </row>
    <row r="745" spans="1:16" ht="19.5" hidden="1" customHeight="1">
      <c r="A745" s="171" t="s">
        <v>150</v>
      </c>
      <c r="B745" s="175">
        <v>46092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46092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-1196.6199999999999</v>
      </c>
    </row>
    <row r="746" spans="1:16" ht="19.5" hidden="1" customHeight="1">
      <c r="A746" s="171" t="s">
        <v>155</v>
      </c>
      <c r="B746" s="175">
        <v>46092</v>
      </c>
      <c r="C746" s="171" t="s">
        <v>151</v>
      </c>
      <c r="D746" s="171" t="s">
        <v>156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46092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-9115.25</v>
      </c>
    </row>
    <row r="747" spans="1:16" ht="19.5" hidden="1" customHeight="1">
      <c r="A747" s="171" t="s">
        <v>2151</v>
      </c>
      <c r="B747" s="175">
        <v>46093</v>
      </c>
      <c r="C747" s="171" t="s">
        <v>110</v>
      </c>
      <c r="D747" s="171" t="s">
        <v>121</v>
      </c>
      <c r="E747" s="171" t="s">
        <v>67</v>
      </c>
      <c r="F747" s="171" t="s">
        <v>359</v>
      </c>
      <c r="G747" s="171" t="s">
        <v>177</v>
      </c>
      <c r="H747" s="176">
        <v>1</v>
      </c>
      <c r="I747" s="177">
        <v>0</v>
      </c>
      <c r="J747" s="175">
        <v>46080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hidden="1" customHeight="1">
      <c r="A748" s="171" t="s">
        <v>2151</v>
      </c>
      <c r="B748" s="175">
        <v>46093</v>
      </c>
      <c r="C748" s="171" t="s">
        <v>110</v>
      </c>
      <c r="D748" s="171" t="s">
        <v>118</v>
      </c>
      <c r="E748" s="171" t="s">
        <v>67</v>
      </c>
      <c r="F748" s="171" t="s">
        <v>359</v>
      </c>
      <c r="G748" s="171" t="s">
        <v>177</v>
      </c>
      <c r="H748" s="176">
        <v>1</v>
      </c>
      <c r="I748" s="177">
        <v>0</v>
      </c>
      <c r="J748" s="175">
        <v>46080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-56.94</v>
      </c>
    </row>
    <row r="749" spans="1:16" ht="19.5" customHeight="1">
      <c r="A749" s="171" t="s">
        <v>2151</v>
      </c>
      <c r="B749" s="175">
        <v>46093</v>
      </c>
      <c r="C749" s="171" t="s">
        <v>2119</v>
      </c>
      <c r="D749" s="171" t="s">
        <v>119</v>
      </c>
      <c r="E749" s="171" t="s">
        <v>67</v>
      </c>
      <c r="F749" s="171" t="s">
        <v>359</v>
      </c>
      <c r="G749" s="171" t="s">
        <v>177</v>
      </c>
      <c r="H749" s="176">
        <v>1</v>
      </c>
      <c r="I749" s="177">
        <v>0</v>
      </c>
      <c r="J749" s="175">
        <v>46080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-15</v>
      </c>
    </row>
    <row r="750" spans="1:16" ht="19.5" customHeight="1">
      <c r="A750" s="171" t="s">
        <v>2638</v>
      </c>
      <c r="B750" s="175">
        <v>46093</v>
      </c>
      <c r="C750" s="171" t="s">
        <v>2119</v>
      </c>
      <c r="D750" s="171" t="s">
        <v>135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0</v>
      </c>
      <c r="J750" s="175">
        <v>46093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-26.85</v>
      </c>
    </row>
    <row r="751" spans="1:16" ht="19.5" hidden="1" customHeight="1">
      <c r="A751" s="171" t="s">
        <v>2639</v>
      </c>
      <c r="B751" s="175">
        <v>46093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2650</v>
      </c>
      <c r="J751" s="175">
        <v>46082</v>
      </c>
      <c r="K751" s="171" t="s">
        <v>113</v>
      </c>
      <c r="L751" s="171" t="s">
        <v>114</v>
      </c>
      <c r="M751" s="178">
        <v>0.43</v>
      </c>
      <c r="N751" s="176"/>
      <c r="O751" s="176">
        <v>42</v>
      </c>
      <c r="P751" s="179">
        <v>-148.96</v>
      </c>
    </row>
    <row r="752" spans="1:16" ht="19.5" hidden="1" customHeight="1">
      <c r="A752" s="171" t="s">
        <v>2639</v>
      </c>
      <c r="B752" s="175">
        <v>46093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2650</v>
      </c>
      <c r="J752" s="175">
        <v>46082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1098.0999999999999</v>
      </c>
    </row>
    <row r="753" spans="1:16" ht="19.5" hidden="1" customHeight="1">
      <c r="A753" s="171" t="s">
        <v>2639</v>
      </c>
      <c r="B753" s="175">
        <v>46093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2650</v>
      </c>
      <c r="J753" s="175">
        <v>46082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10.98</v>
      </c>
    </row>
    <row r="754" spans="1:16" ht="19.5" hidden="1" customHeight="1">
      <c r="A754" s="171" t="s">
        <v>2639</v>
      </c>
      <c r="B754" s="175">
        <v>46093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2650</v>
      </c>
      <c r="J754" s="175">
        <v>46082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1540.92</v>
      </c>
    </row>
    <row r="755" spans="1:16" ht="19.5" hidden="1" customHeight="1">
      <c r="A755" s="171" t="s">
        <v>2639</v>
      </c>
      <c r="B755" s="175">
        <v>46093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2650</v>
      </c>
      <c r="J755" s="175">
        <v>46082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-1139.5</v>
      </c>
    </row>
    <row r="756" spans="1:16" ht="19.5" hidden="1" customHeight="1">
      <c r="A756" s="171" t="s">
        <v>2639</v>
      </c>
      <c r="B756" s="175">
        <v>46093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2650</v>
      </c>
      <c r="J756" s="175">
        <v>46082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-25</v>
      </c>
    </row>
    <row r="757" spans="1:16" ht="19.5" hidden="1" customHeight="1">
      <c r="A757" s="171" t="s">
        <v>2640</v>
      </c>
      <c r="B757" s="175">
        <v>46093</v>
      </c>
      <c r="C757" s="171" t="s">
        <v>110</v>
      </c>
      <c r="D757" s="171" t="s">
        <v>117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0</v>
      </c>
      <c r="J757" s="175">
        <v>46083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2640</v>
      </c>
      <c r="B758" s="175">
        <v>46093</v>
      </c>
      <c r="C758" s="171" t="s">
        <v>110</v>
      </c>
      <c r="D758" s="171" t="s">
        <v>118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0</v>
      </c>
      <c r="J758" s="175">
        <v>46083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2640</v>
      </c>
      <c r="B759" s="175">
        <v>46093</v>
      </c>
      <c r="C759" s="171" t="s">
        <v>2119</v>
      </c>
      <c r="D759" s="171" t="s">
        <v>119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46083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2640</v>
      </c>
      <c r="B760" s="175">
        <v>46093</v>
      </c>
      <c r="C760" s="171" t="s">
        <v>110</v>
      </c>
      <c r="D760" s="171" t="s">
        <v>24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46083</v>
      </c>
      <c r="K760" s="171" t="s">
        <v>113</v>
      </c>
      <c r="L760" s="171" t="s">
        <v>114</v>
      </c>
      <c r="M760" s="178">
        <v>0</v>
      </c>
      <c r="N760" s="176"/>
      <c r="O760" s="176">
        <v>43</v>
      </c>
      <c r="P760" s="179">
        <v>-46.77</v>
      </c>
    </row>
    <row r="761" spans="1:16" ht="19.5" hidden="1" customHeight="1">
      <c r="A761" s="171" t="s">
        <v>2640</v>
      </c>
      <c r="B761" s="175">
        <v>46093</v>
      </c>
      <c r="C761" s="171" t="s">
        <v>2119</v>
      </c>
      <c r="D761" s="171" t="s">
        <v>116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46083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-13.77</v>
      </c>
    </row>
    <row r="762" spans="1:16" ht="19.5" hidden="1" customHeight="1">
      <c r="A762" s="171" t="s">
        <v>2641</v>
      </c>
      <c r="B762" s="175">
        <v>46093</v>
      </c>
      <c r="C762" s="171" t="s">
        <v>110</v>
      </c>
      <c r="D762" s="171" t="s">
        <v>24</v>
      </c>
      <c r="E762" s="171" t="s">
        <v>80</v>
      </c>
      <c r="F762" s="171" t="s">
        <v>1102</v>
      </c>
      <c r="G762" s="171" t="s">
        <v>177</v>
      </c>
      <c r="H762" s="176">
        <v>1</v>
      </c>
      <c r="I762" s="177">
        <v>0</v>
      </c>
      <c r="J762" s="175">
        <v>46087</v>
      </c>
      <c r="K762" s="171" t="s">
        <v>113</v>
      </c>
      <c r="L762" s="171" t="s">
        <v>114</v>
      </c>
      <c r="M762" s="178">
        <v>0</v>
      </c>
      <c r="N762" s="176"/>
      <c r="O762" s="176">
        <v>44</v>
      </c>
      <c r="P762" s="179">
        <v>-56.94</v>
      </c>
    </row>
    <row r="763" spans="1:16" ht="19.5" customHeight="1">
      <c r="A763" s="171" t="s">
        <v>2641</v>
      </c>
      <c r="B763" s="175">
        <v>46093</v>
      </c>
      <c r="C763" s="171" t="s">
        <v>2119</v>
      </c>
      <c r="D763" s="171" t="s">
        <v>116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46087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-25</v>
      </c>
    </row>
    <row r="764" spans="1:16" ht="19.5" hidden="1" customHeight="1">
      <c r="A764" s="171" t="s">
        <v>2641</v>
      </c>
      <c r="B764" s="175">
        <v>46093</v>
      </c>
      <c r="C764" s="171" t="s">
        <v>110</v>
      </c>
      <c r="D764" s="171" t="s">
        <v>117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46087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2641</v>
      </c>
      <c r="B765" s="175">
        <v>46093</v>
      </c>
      <c r="C765" s="171" t="s">
        <v>110</v>
      </c>
      <c r="D765" s="171" t="s">
        <v>118</v>
      </c>
      <c r="E765" s="171" t="s">
        <v>80</v>
      </c>
      <c r="F765" s="171" t="s">
        <v>1102</v>
      </c>
      <c r="G765" s="171" t="s">
        <v>177</v>
      </c>
      <c r="H765" s="176">
        <v>1</v>
      </c>
      <c r="I765" s="177">
        <v>0</v>
      </c>
      <c r="J765" s="175">
        <v>46087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-56.94</v>
      </c>
    </row>
    <row r="766" spans="1:16" ht="19.5" hidden="1" customHeight="1">
      <c r="A766" s="171" t="s">
        <v>2642</v>
      </c>
      <c r="B766" s="175">
        <v>46093</v>
      </c>
      <c r="C766" s="171" t="s">
        <v>110</v>
      </c>
      <c r="D766" s="171" t="s">
        <v>24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>
        <v>41</v>
      </c>
      <c r="P766" s="179">
        <v>-46.77</v>
      </c>
    </row>
    <row r="767" spans="1:16" ht="19.5" hidden="1" customHeight="1">
      <c r="A767" s="171" t="s">
        <v>2642</v>
      </c>
      <c r="B767" s="175">
        <v>46093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-11.53</v>
      </c>
    </row>
    <row r="768" spans="1:16" ht="19.5" hidden="1" customHeight="1">
      <c r="A768" s="171" t="s">
        <v>2470</v>
      </c>
      <c r="B768" s="175">
        <v>46093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46087</v>
      </c>
      <c r="K768" s="171" t="s">
        <v>113</v>
      </c>
      <c r="L768" s="171" t="s">
        <v>114</v>
      </c>
      <c r="M768" s="178">
        <v>0</v>
      </c>
      <c r="N768" s="176"/>
      <c r="O768" s="176">
        <v>44</v>
      </c>
      <c r="P768" s="179">
        <v>-46.77</v>
      </c>
    </row>
    <row r="769" spans="1:16" ht="19.5" hidden="1" customHeight="1">
      <c r="A769" s="171" t="s">
        <v>2470</v>
      </c>
      <c r="B769" s="175">
        <v>46093</v>
      </c>
      <c r="C769" s="171" t="s">
        <v>2119</v>
      </c>
      <c r="D769" s="171" t="s">
        <v>116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46087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-9.4499999999999993</v>
      </c>
    </row>
    <row r="770" spans="1:16" ht="19.5" hidden="1" customHeight="1">
      <c r="A770" s="171" t="s">
        <v>2642</v>
      </c>
      <c r="B770" s="175">
        <v>46093</v>
      </c>
      <c r="C770" s="171" t="s">
        <v>110</v>
      </c>
      <c r="D770" s="171" t="s">
        <v>117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2642</v>
      </c>
      <c r="B771" s="175">
        <v>46093</v>
      </c>
      <c r="C771" s="171" t="s">
        <v>110</v>
      </c>
      <c r="D771" s="171" t="s">
        <v>118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46076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-46.77</v>
      </c>
    </row>
    <row r="772" spans="1:16" ht="19.5" hidden="1" customHeight="1">
      <c r="A772" s="171" t="s">
        <v>2470</v>
      </c>
      <c r="B772" s="175">
        <v>46093</v>
      </c>
      <c r="C772" s="171" t="s">
        <v>110</v>
      </c>
      <c r="D772" s="171" t="s">
        <v>117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46087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0</v>
      </c>
    </row>
    <row r="773" spans="1:16" ht="19.5" hidden="1" customHeight="1">
      <c r="A773" s="171" t="s">
        <v>2470</v>
      </c>
      <c r="B773" s="175">
        <v>46093</v>
      </c>
      <c r="C773" s="171" t="s">
        <v>110</v>
      </c>
      <c r="D773" s="171" t="s">
        <v>118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46087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-46.77</v>
      </c>
    </row>
    <row r="774" spans="1:16" ht="19.5" hidden="1" customHeight="1">
      <c r="A774" s="171" t="s">
        <v>2470</v>
      </c>
      <c r="B774" s="175">
        <v>46093</v>
      </c>
      <c r="C774" s="171" t="s">
        <v>2119</v>
      </c>
      <c r="D774" s="171" t="s">
        <v>119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0</v>
      </c>
      <c r="J774" s="175">
        <v>46087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-15</v>
      </c>
    </row>
    <row r="775" spans="1:16" ht="19.5" hidden="1" customHeight="1">
      <c r="A775" s="171" t="s">
        <v>2526</v>
      </c>
      <c r="B775" s="175">
        <v>46093</v>
      </c>
      <c r="C775" s="171" t="s">
        <v>110</v>
      </c>
      <c r="D775" s="171" t="s">
        <v>24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0</v>
      </c>
      <c r="J775" s="175">
        <v>46088</v>
      </c>
      <c r="K775" s="171" t="s">
        <v>113</v>
      </c>
      <c r="L775" s="171" t="s">
        <v>114</v>
      </c>
      <c r="M775" s="178">
        <v>0</v>
      </c>
      <c r="N775" s="176"/>
      <c r="O775" s="176">
        <v>43</v>
      </c>
      <c r="P775" s="179">
        <v>-46.77</v>
      </c>
    </row>
    <row r="776" spans="1:16" ht="19.5" hidden="1" customHeight="1">
      <c r="A776" s="171" t="s">
        <v>2526</v>
      </c>
      <c r="B776" s="175">
        <v>46093</v>
      </c>
      <c r="C776" s="171" t="s">
        <v>2119</v>
      </c>
      <c r="D776" s="171" t="s">
        <v>116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0</v>
      </c>
      <c r="J776" s="175">
        <v>46088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-15.22</v>
      </c>
    </row>
    <row r="777" spans="1:16" ht="19.5" hidden="1" customHeight="1">
      <c r="A777" s="171" t="s">
        <v>2526</v>
      </c>
      <c r="B777" s="175">
        <v>46093</v>
      </c>
      <c r="C777" s="171" t="s">
        <v>110</v>
      </c>
      <c r="D777" s="171" t="s">
        <v>117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0</v>
      </c>
      <c r="J777" s="175">
        <v>46088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0</v>
      </c>
    </row>
    <row r="778" spans="1:16" ht="19.5" hidden="1" customHeight="1">
      <c r="A778" s="171" t="s">
        <v>2526</v>
      </c>
      <c r="B778" s="175">
        <v>46093</v>
      </c>
      <c r="C778" s="171" t="s">
        <v>110</v>
      </c>
      <c r="D778" s="171" t="s">
        <v>118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46088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-46.77</v>
      </c>
    </row>
    <row r="779" spans="1:16" ht="19.5" hidden="1" customHeight="1">
      <c r="A779" s="171" t="s">
        <v>2526</v>
      </c>
      <c r="B779" s="175">
        <v>46093</v>
      </c>
      <c r="C779" s="171" t="s">
        <v>2119</v>
      </c>
      <c r="D779" s="171" t="s">
        <v>119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46088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-15</v>
      </c>
    </row>
    <row r="780" spans="1:16" ht="19.5" customHeight="1">
      <c r="A780" s="171" t="s">
        <v>2643</v>
      </c>
      <c r="B780" s="175">
        <v>46093</v>
      </c>
      <c r="C780" s="171" t="s">
        <v>2119</v>
      </c>
      <c r="D780" s="171" t="s">
        <v>135</v>
      </c>
      <c r="E780" s="171" t="s">
        <v>61</v>
      </c>
      <c r="F780" s="171" t="s">
        <v>776</v>
      </c>
      <c r="G780" s="171" t="s">
        <v>177</v>
      </c>
      <c r="H780" s="176">
        <v>1</v>
      </c>
      <c r="I780" s="177">
        <v>0</v>
      </c>
      <c r="J780" s="175">
        <v>46093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-15.94</v>
      </c>
    </row>
    <row r="781" spans="1:16" ht="19.5" customHeight="1">
      <c r="A781" s="171" t="s">
        <v>2643</v>
      </c>
      <c r="B781" s="175">
        <v>46093</v>
      </c>
      <c r="C781" s="171" t="s">
        <v>2119</v>
      </c>
      <c r="D781" s="171" t="s">
        <v>135</v>
      </c>
      <c r="E781" s="171" t="s">
        <v>69</v>
      </c>
      <c r="F781" s="171" t="s">
        <v>674</v>
      </c>
      <c r="G781" s="171" t="s">
        <v>177</v>
      </c>
      <c r="H781" s="176">
        <v>1</v>
      </c>
      <c r="I781" s="177">
        <v>0</v>
      </c>
      <c r="J781" s="175">
        <v>46093</v>
      </c>
      <c r="K781" s="171" t="s">
        <v>125</v>
      </c>
      <c r="L781" s="171" t="s">
        <v>125</v>
      </c>
      <c r="M781" s="178">
        <v>0</v>
      </c>
      <c r="N781" s="176"/>
      <c r="O781" s="176"/>
      <c r="P781" s="179">
        <v>-16.510000000000002</v>
      </c>
    </row>
    <row r="782" spans="1:16" ht="19.5" hidden="1" customHeight="1">
      <c r="A782" s="171" t="s">
        <v>2589</v>
      </c>
      <c r="B782" s="175">
        <v>46093</v>
      </c>
      <c r="C782" s="171" t="s">
        <v>308</v>
      </c>
      <c r="D782" s="171" t="s">
        <v>419</v>
      </c>
      <c r="E782" s="171" t="s">
        <v>39</v>
      </c>
      <c r="F782" s="171" t="s">
        <v>141</v>
      </c>
      <c r="G782" s="171" t="s">
        <v>112</v>
      </c>
      <c r="H782" s="176">
        <v>1</v>
      </c>
      <c r="I782" s="177">
        <v>-2650</v>
      </c>
      <c r="J782" s="175">
        <v>46085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-1188.57</v>
      </c>
    </row>
    <row r="783" spans="1:16" ht="19.5" hidden="1" customHeight="1">
      <c r="A783" s="171" t="s">
        <v>2589</v>
      </c>
      <c r="B783" s="175">
        <v>46093</v>
      </c>
      <c r="C783" s="171" t="s">
        <v>308</v>
      </c>
      <c r="D783" s="171" t="s">
        <v>129</v>
      </c>
      <c r="E783" s="171" t="s">
        <v>39</v>
      </c>
      <c r="F783" s="171" t="s">
        <v>141</v>
      </c>
      <c r="G783" s="171" t="s">
        <v>112</v>
      </c>
      <c r="H783" s="176">
        <v>1</v>
      </c>
      <c r="I783" s="177">
        <v>-2650</v>
      </c>
      <c r="J783" s="175">
        <v>46085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-11.89</v>
      </c>
    </row>
    <row r="784" spans="1:16" ht="19.5" hidden="1" customHeight="1">
      <c r="A784" s="171" t="s">
        <v>2589</v>
      </c>
      <c r="B784" s="175">
        <v>46093</v>
      </c>
      <c r="C784" s="171" t="s">
        <v>308</v>
      </c>
      <c r="D784" s="171" t="s">
        <v>130</v>
      </c>
      <c r="E784" s="171" t="s">
        <v>39</v>
      </c>
      <c r="F784" s="171" t="s">
        <v>141</v>
      </c>
      <c r="G784" s="171" t="s">
        <v>112</v>
      </c>
      <c r="H784" s="176">
        <v>1</v>
      </c>
      <c r="I784" s="177">
        <v>-2650</v>
      </c>
      <c r="J784" s="175">
        <v>46085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-1449.54</v>
      </c>
    </row>
    <row r="785" spans="1:16" ht="19.5" hidden="1" customHeight="1">
      <c r="A785" s="171" t="s">
        <v>2589</v>
      </c>
      <c r="B785" s="175">
        <v>46093</v>
      </c>
      <c r="C785" s="171" t="s">
        <v>131</v>
      </c>
      <c r="D785" s="171" t="s">
        <v>420</v>
      </c>
      <c r="E785" s="171" t="s">
        <v>39</v>
      </c>
      <c r="F785" s="171" t="s">
        <v>141</v>
      </c>
      <c r="G785" s="171" t="s">
        <v>112</v>
      </c>
      <c r="H785" s="176">
        <v>1</v>
      </c>
      <c r="I785" s="177">
        <v>-2650</v>
      </c>
      <c r="J785" s="175">
        <v>46085</v>
      </c>
      <c r="K785" s="171" t="s">
        <v>113</v>
      </c>
      <c r="L785" s="171" t="s">
        <v>114</v>
      </c>
      <c r="M785" s="178">
        <v>0.43</v>
      </c>
      <c r="N785" s="176"/>
      <c r="O785" s="176"/>
      <c r="P785" s="179">
        <v>1139.5</v>
      </c>
    </row>
    <row r="786" spans="1:16" ht="19.5" hidden="1" customHeight="1">
      <c r="A786" s="171" t="s">
        <v>2644</v>
      </c>
      <c r="B786" s="175">
        <v>46093</v>
      </c>
      <c r="C786" s="171" t="s">
        <v>110</v>
      </c>
      <c r="D786" s="171" t="s">
        <v>24</v>
      </c>
      <c r="E786" s="171" t="s">
        <v>51</v>
      </c>
      <c r="F786" s="171" t="s">
        <v>227</v>
      </c>
      <c r="G786" s="171" t="s">
        <v>112</v>
      </c>
      <c r="H786" s="176">
        <v>1</v>
      </c>
      <c r="I786" s="177">
        <v>1347</v>
      </c>
      <c r="J786" s="175">
        <v>46086</v>
      </c>
      <c r="K786" s="171" t="s">
        <v>113</v>
      </c>
      <c r="L786" s="171" t="s">
        <v>114</v>
      </c>
      <c r="M786" s="178">
        <v>0.43</v>
      </c>
      <c r="N786" s="176"/>
      <c r="O786" s="176">
        <v>43</v>
      </c>
      <c r="P786" s="179">
        <v>-115.24</v>
      </c>
    </row>
    <row r="787" spans="1:16" ht="19.5" hidden="1" customHeight="1">
      <c r="A787" s="171" t="s">
        <v>2644</v>
      </c>
      <c r="B787" s="175">
        <v>46093</v>
      </c>
      <c r="C787" s="171" t="s">
        <v>127</v>
      </c>
      <c r="D787" s="171" t="s">
        <v>128</v>
      </c>
      <c r="E787" s="171" t="s">
        <v>51</v>
      </c>
      <c r="F787" s="171" t="s">
        <v>227</v>
      </c>
      <c r="G787" s="171" t="s">
        <v>112</v>
      </c>
      <c r="H787" s="176">
        <v>1</v>
      </c>
      <c r="I787" s="177">
        <v>1347</v>
      </c>
      <c r="J787" s="175">
        <v>46086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680.95</v>
      </c>
    </row>
    <row r="788" spans="1:16" ht="19.5" hidden="1" customHeight="1">
      <c r="A788" s="171" t="s">
        <v>2644</v>
      </c>
      <c r="B788" s="175">
        <v>46093</v>
      </c>
      <c r="C788" s="171" t="s">
        <v>127</v>
      </c>
      <c r="D788" s="171" t="s">
        <v>129</v>
      </c>
      <c r="E788" s="171" t="s">
        <v>51</v>
      </c>
      <c r="F788" s="171" t="s">
        <v>227</v>
      </c>
      <c r="G788" s="171" t="s">
        <v>112</v>
      </c>
      <c r="H788" s="176">
        <v>1</v>
      </c>
      <c r="I788" s="177">
        <v>1347</v>
      </c>
      <c r="J788" s="175">
        <v>46086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2644</v>
      </c>
      <c r="B789" s="175">
        <v>46093</v>
      </c>
      <c r="C789" s="171" t="s">
        <v>127</v>
      </c>
      <c r="D789" s="171" t="s">
        <v>130</v>
      </c>
      <c r="E789" s="171" t="s">
        <v>51</v>
      </c>
      <c r="F789" s="171" t="s">
        <v>227</v>
      </c>
      <c r="G789" s="171" t="s">
        <v>112</v>
      </c>
      <c r="H789" s="176">
        <v>1</v>
      </c>
      <c r="I789" s="177">
        <v>1347</v>
      </c>
      <c r="J789" s="175">
        <v>46086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666.05</v>
      </c>
    </row>
    <row r="790" spans="1:16" ht="19.5" hidden="1" customHeight="1">
      <c r="A790" s="171" t="s">
        <v>2644</v>
      </c>
      <c r="B790" s="175">
        <v>46093</v>
      </c>
      <c r="C790" s="171" t="s">
        <v>131</v>
      </c>
      <c r="D790" s="171" t="s">
        <v>132</v>
      </c>
      <c r="E790" s="171" t="s">
        <v>51</v>
      </c>
      <c r="F790" s="171" t="s">
        <v>227</v>
      </c>
      <c r="G790" s="171" t="s">
        <v>112</v>
      </c>
      <c r="H790" s="176">
        <v>1</v>
      </c>
      <c r="I790" s="177">
        <v>1347</v>
      </c>
      <c r="J790" s="175">
        <v>46086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-579.21</v>
      </c>
    </row>
    <row r="791" spans="1:16" ht="19.5" hidden="1" customHeight="1">
      <c r="A791" s="171" t="s">
        <v>2231</v>
      </c>
      <c r="B791" s="175">
        <v>46093</v>
      </c>
      <c r="C791" s="171" t="s">
        <v>2119</v>
      </c>
      <c r="D791" s="171" t="s">
        <v>135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0</v>
      </c>
      <c r="J791" s="175">
        <v>46085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22.58</v>
      </c>
    </row>
    <row r="792" spans="1:16" ht="19.5" hidden="1" customHeight="1">
      <c r="A792" s="171" t="s">
        <v>2645</v>
      </c>
      <c r="B792" s="175">
        <v>46093</v>
      </c>
      <c r="C792" s="171" t="s">
        <v>2119</v>
      </c>
      <c r="D792" s="171" t="s">
        <v>135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-18.86</v>
      </c>
    </row>
    <row r="793" spans="1:16" ht="19.5" hidden="1" customHeight="1">
      <c r="A793" s="171" t="s">
        <v>2646</v>
      </c>
      <c r="B793" s="175">
        <v>46093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46089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2646</v>
      </c>
      <c r="B794" s="175">
        <v>46093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46089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2647</v>
      </c>
      <c r="B795" s="175">
        <v>46093</v>
      </c>
      <c r="C795" s="171" t="s">
        <v>2119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46093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-18.86</v>
      </c>
    </row>
    <row r="796" spans="1:16" ht="19.5" hidden="1" customHeight="1">
      <c r="A796" s="171" t="s">
        <v>2648</v>
      </c>
      <c r="B796" s="175">
        <v>46093</v>
      </c>
      <c r="C796" s="171" t="s">
        <v>110</v>
      </c>
      <c r="D796" s="171" t="s">
        <v>24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2700</v>
      </c>
      <c r="J796" s="175">
        <v>46089</v>
      </c>
      <c r="K796" s="171" t="s">
        <v>113</v>
      </c>
      <c r="L796" s="171" t="s">
        <v>114</v>
      </c>
      <c r="M796" s="178">
        <v>0.43</v>
      </c>
      <c r="N796" s="176"/>
      <c r="O796" s="176">
        <v>43</v>
      </c>
      <c r="P796" s="179">
        <v>-155.83000000000001</v>
      </c>
    </row>
    <row r="797" spans="1:16" ht="19.5" hidden="1" customHeight="1">
      <c r="A797" s="171" t="s">
        <v>2648</v>
      </c>
      <c r="B797" s="175">
        <v>46093</v>
      </c>
      <c r="C797" s="171" t="s">
        <v>127</v>
      </c>
      <c r="D797" s="171" t="s">
        <v>128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2700</v>
      </c>
      <c r="J797" s="175">
        <v>46089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1200.95</v>
      </c>
    </row>
    <row r="798" spans="1:16" ht="19.5" hidden="1" customHeight="1">
      <c r="A798" s="171" t="s">
        <v>2648</v>
      </c>
      <c r="B798" s="175">
        <v>46093</v>
      </c>
      <c r="C798" s="171" t="s">
        <v>127</v>
      </c>
      <c r="D798" s="171" t="s">
        <v>129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2700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12.01</v>
      </c>
    </row>
    <row r="799" spans="1:16" ht="19.5" hidden="1" customHeight="1">
      <c r="A799" s="171" t="s">
        <v>2648</v>
      </c>
      <c r="B799" s="175">
        <v>46093</v>
      </c>
      <c r="C799" s="171" t="s">
        <v>127</v>
      </c>
      <c r="D799" s="171" t="s">
        <v>130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2700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1487.04</v>
      </c>
    </row>
    <row r="800" spans="1:16" ht="19.5" hidden="1" customHeight="1">
      <c r="A800" s="171" t="s">
        <v>2648</v>
      </c>
      <c r="B800" s="175">
        <v>46093</v>
      </c>
      <c r="C800" s="171" t="s">
        <v>131</v>
      </c>
      <c r="D800" s="171" t="s">
        <v>132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2700</v>
      </c>
      <c r="J800" s="175">
        <v>46089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-1161</v>
      </c>
    </row>
    <row r="801" spans="1:16" ht="19.5" hidden="1" customHeight="1">
      <c r="A801" s="171" t="s">
        <v>2648</v>
      </c>
      <c r="B801" s="175">
        <v>46093</v>
      </c>
      <c r="C801" s="171" t="s">
        <v>2119</v>
      </c>
      <c r="D801" s="171" t="s">
        <v>116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2700</v>
      </c>
      <c r="J801" s="175">
        <v>46089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-14.63</v>
      </c>
    </row>
    <row r="802" spans="1:16" ht="19.5" hidden="1" customHeight="1">
      <c r="A802" s="171" t="s">
        <v>2649</v>
      </c>
      <c r="B802" s="175">
        <v>46093</v>
      </c>
      <c r="C802" s="171" t="s">
        <v>110</v>
      </c>
      <c r="D802" s="171" t="s">
        <v>24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>
        <v>43</v>
      </c>
      <c r="P802" s="179">
        <v>-46.77</v>
      </c>
    </row>
    <row r="803" spans="1:16" ht="19.5" hidden="1" customHeight="1">
      <c r="A803" s="171" t="s">
        <v>2649</v>
      </c>
      <c r="B803" s="175">
        <v>46093</v>
      </c>
      <c r="C803" s="171" t="s">
        <v>2119</v>
      </c>
      <c r="D803" s="171" t="s">
        <v>116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46089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-17.55</v>
      </c>
    </row>
    <row r="804" spans="1:16" ht="19.5" hidden="1" customHeight="1">
      <c r="A804" s="171" t="s">
        <v>2649</v>
      </c>
      <c r="B804" s="175">
        <v>46093</v>
      </c>
      <c r="C804" s="171" t="s">
        <v>110</v>
      </c>
      <c r="D804" s="171" t="s">
        <v>117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46089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2649</v>
      </c>
      <c r="B805" s="175">
        <v>46093</v>
      </c>
      <c r="C805" s="171" t="s">
        <v>110</v>
      </c>
      <c r="D805" s="171" t="s">
        <v>118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46089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2649</v>
      </c>
      <c r="B806" s="175">
        <v>46093</v>
      </c>
      <c r="C806" s="171" t="s">
        <v>2119</v>
      </c>
      <c r="D806" s="171" t="s">
        <v>119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46089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2650</v>
      </c>
      <c r="B807" s="175">
        <v>46093</v>
      </c>
      <c r="C807" s="171" t="s">
        <v>110</v>
      </c>
      <c r="D807" s="171" t="s">
        <v>24</v>
      </c>
      <c r="E807" s="171" t="s">
        <v>45</v>
      </c>
      <c r="F807" s="171" t="s">
        <v>162</v>
      </c>
      <c r="G807" s="171" t="s">
        <v>163</v>
      </c>
      <c r="H807" s="176">
        <v>1</v>
      </c>
      <c r="I807" s="177">
        <v>0</v>
      </c>
      <c r="J807" s="175">
        <v>46088</v>
      </c>
      <c r="K807" s="171" t="s">
        <v>113</v>
      </c>
      <c r="L807" s="171" t="s">
        <v>114</v>
      </c>
      <c r="M807" s="178">
        <v>0</v>
      </c>
      <c r="N807" s="176"/>
      <c r="O807" s="176">
        <v>43</v>
      </c>
      <c r="P807" s="179">
        <v>-46.77</v>
      </c>
    </row>
    <row r="808" spans="1:16" ht="19.5" hidden="1" customHeight="1">
      <c r="A808" s="171" t="s">
        <v>2650</v>
      </c>
      <c r="B808" s="175">
        <v>46093</v>
      </c>
      <c r="C808" s="171" t="s">
        <v>2119</v>
      </c>
      <c r="D808" s="171" t="s">
        <v>116</v>
      </c>
      <c r="E808" s="171" t="s">
        <v>45</v>
      </c>
      <c r="F808" s="171" t="s">
        <v>162</v>
      </c>
      <c r="G808" s="171" t="s">
        <v>163</v>
      </c>
      <c r="H808" s="176">
        <v>1</v>
      </c>
      <c r="I808" s="177">
        <v>0</v>
      </c>
      <c r="J808" s="175">
        <v>46088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-13.14</v>
      </c>
    </row>
    <row r="809" spans="1:16" ht="19.5" hidden="1" customHeight="1">
      <c r="A809" s="171" t="s">
        <v>2651</v>
      </c>
      <c r="B809" s="175">
        <v>46093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46086</v>
      </c>
      <c r="K809" s="171" t="s">
        <v>113</v>
      </c>
      <c r="L809" s="171" t="s">
        <v>114</v>
      </c>
      <c r="M809" s="178">
        <v>0</v>
      </c>
      <c r="N809" s="176"/>
      <c r="O809" s="176">
        <v>43</v>
      </c>
      <c r="P809" s="179">
        <v>-46.77</v>
      </c>
    </row>
    <row r="810" spans="1:16" ht="19.5" hidden="1" customHeight="1">
      <c r="A810" s="171" t="s">
        <v>2651</v>
      </c>
      <c r="B810" s="175">
        <v>46093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46086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2651</v>
      </c>
      <c r="B811" s="175">
        <v>46093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46086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2650</v>
      </c>
      <c r="B812" s="175">
        <v>46093</v>
      </c>
      <c r="C812" s="171" t="s">
        <v>110</v>
      </c>
      <c r="D812" s="171" t="s">
        <v>117</v>
      </c>
      <c r="E812" s="171" t="s">
        <v>45</v>
      </c>
      <c r="F812" s="171" t="s">
        <v>162</v>
      </c>
      <c r="G812" s="171" t="s">
        <v>163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0</v>
      </c>
    </row>
    <row r="813" spans="1:16" ht="19.5" hidden="1" customHeight="1">
      <c r="A813" s="171" t="s">
        <v>2650</v>
      </c>
      <c r="B813" s="175">
        <v>46093</v>
      </c>
      <c r="C813" s="171" t="s">
        <v>110</v>
      </c>
      <c r="D813" s="171" t="s">
        <v>118</v>
      </c>
      <c r="E813" s="171" t="s">
        <v>45</v>
      </c>
      <c r="F813" s="171" t="s">
        <v>162</v>
      </c>
      <c r="G813" s="171" t="s">
        <v>163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-46.77</v>
      </c>
    </row>
    <row r="814" spans="1:16" ht="19.5" hidden="1" customHeight="1">
      <c r="A814" s="171" t="s">
        <v>2650</v>
      </c>
      <c r="B814" s="175">
        <v>46093</v>
      </c>
      <c r="C814" s="171" t="s">
        <v>2119</v>
      </c>
      <c r="D814" s="171" t="s">
        <v>119</v>
      </c>
      <c r="E814" s="171" t="s">
        <v>45</v>
      </c>
      <c r="F814" s="171" t="s">
        <v>162</v>
      </c>
      <c r="G814" s="171" t="s">
        <v>163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-15</v>
      </c>
    </row>
    <row r="815" spans="1:16" ht="19.5" hidden="1" customHeight="1">
      <c r="A815" s="171" t="s">
        <v>2652</v>
      </c>
      <c r="B815" s="175">
        <v>46093</v>
      </c>
      <c r="C815" s="171" t="s">
        <v>110</v>
      </c>
      <c r="D815" s="171" t="s">
        <v>24</v>
      </c>
      <c r="E815" s="171" t="s">
        <v>40</v>
      </c>
      <c r="F815" s="171" t="s">
        <v>149</v>
      </c>
      <c r="G815" s="171" t="s">
        <v>112</v>
      </c>
      <c r="H815" s="176">
        <v>1</v>
      </c>
      <c r="I815" s="177">
        <v>2750</v>
      </c>
      <c r="J815" s="175">
        <v>46092</v>
      </c>
      <c r="K815" s="171" t="s">
        <v>113</v>
      </c>
      <c r="L815" s="171" t="s">
        <v>114</v>
      </c>
      <c r="M815" s="178">
        <v>0.43</v>
      </c>
      <c r="N815" s="176"/>
      <c r="O815" s="176">
        <v>42</v>
      </c>
      <c r="P815" s="179">
        <v>-151.81</v>
      </c>
    </row>
    <row r="816" spans="1:16" ht="19.5" hidden="1" customHeight="1">
      <c r="A816" s="171" t="s">
        <v>2652</v>
      </c>
      <c r="B816" s="175">
        <v>46093</v>
      </c>
      <c r="C816" s="171" t="s">
        <v>127</v>
      </c>
      <c r="D816" s="171" t="s">
        <v>128</v>
      </c>
      <c r="E816" s="171" t="s">
        <v>40</v>
      </c>
      <c r="F816" s="171" t="s">
        <v>149</v>
      </c>
      <c r="G816" s="171" t="s">
        <v>112</v>
      </c>
      <c r="H816" s="176">
        <v>1</v>
      </c>
      <c r="I816" s="177">
        <v>2750</v>
      </c>
      <c r="J816" s="175">
        <v>46092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965.71</v>
      </c>
    </row>
    <row r="817" spans="1:16" ht="19.5" hidden="1" customHeight="1">
      <c r="A817" s="171" t="s">
        <v>2652</v>
      </c>
      <c r="B817" s="175">
        <v>46093</v>
      </c>
      <c r="C817" s="171" t="s">
        <v>127</v>
      </c>
      <c r="D817" s="171" t="s">
        <v>129</v>
      </c>
      <c r="E817" s="171" t="s">
        <v>40</v>
      </c>
      <c r="F817" s="171" t="s">
        <v>149</v>
      </c>
      <c r="G817" s="171" t="s">
        <v>112</v>
      </c>
      <c r="H817" s="176">
        <v>1</v>
      </c>
      <c r="I817" s="177">
        <v>2750</v>
      </c>
      <c r="J817" s="175">
        <v>46092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9.66</v>
      </c>
    </row>
    <row r="818" spans="1:16" ht="19.5" hidden="1" customHeight="1">
      <c r="A818" s="171" t="s">
        <v>2652</v>
      </c>
      <c r="B818" s="175">
        <v>46093</v>
      </c>
      <c r="C818" s="171" t="s">
        <v>127</v>
      </c>
      <c r="D818" s="171" t="s">
        <v>130</v>
      </c>
      <c r="E818" s="171" t="s">
        <v>40</v>
      </c>
      <c r="F818" s="171" t="s">
        <v>149</v>
      </c>
      <c r="G818" s="171" t="s">
        <v>112</v>
      </c>
      <c r="H818" s="176">
        <v>1</v>
      </c>
      <c r="I818" s="177">
        <v>2750</v>
      </c>
      <c r="J818" s="175">
        <v>46092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1774.63</v>
      </c>
    </row>
    <row r="819" spans="1:16" ht="19.5" hidden="1" customHeight="1">
      <c r="A819" s="171" t="s">
        <v>2652</v>
      </c>
      <c r="B819" s="175">
        <v>46093</v>
      </c>
      <c r="C819" s="171" t="s">
        <v>131</v>
      </c>
      <c r="D819" s="171" t="s">
        <v>132</v>
      </c>
      <c r="E819" s="171" t="s">
        <v>40</v>
      </c>
      <c r="F819" s="171" t="s">
        <v>149</v>
      </c>
      <c r="G819" s="171" t="s">
        <v>112</v>
      </c>
      <c r="H819" s="176">
        <v>1</v>
      </c>
      <c r="I819" s="177">
        <v>2750</v>
      </c>
      <c r="J819" s="175">
        <v>46092</v>
      </c>
      <c r="K819" s="171" t="s">
        <v>113</v>
      </c>
      <c r="L819" s="171" t="s">
        <v>114</v>
      </c>
      <c r="M819" s="178">
        <v>0.43</v>
      </c>
      <c r="N819" s="176"/>
      <c r="O819" s="176"/>
      <c r="P819" s="179">
        <v>-1182.5</v>
      </c>
    </row>
    <row r="820" spans="1:16" ht="19.5" hidden="1" customHeight="1">
      <c r="A820" s="171" t="s">
        <v>2652</v>
      </c>
      <c r="B820" s="175">
        <v>46093</v>
      </c>
      <c r="C820" s="171" t="s">
        <v>2119</v>
      </c>
      <c r="D820" s="171" t="s">
        <v>116</v>
      </c>
      <c r="E820" s="171" t="s">
        <v>40</v>
      </c>
      <c r="F820" s="171" t="s">
        <v>149</v>
      </c>
      <c r="G820" s="171" t="s">
        <v>112</v>
      </c>
      <c r="H820" s="176">
        <v>1</v>
      </c>
      <c r="I820" s="177">
        <v>2750</v>
      </c>
      <c r="J820" s="175">
        <v>46092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-11.61</v>
      </c>
    </row>
    <row r="821" spans="1:16" ht="19.5" hidden="1" customHeight="1">
      <c r="A821" s="171" t="s">
        <v>2652</v>
      </c>
      <c r="B821" s="175">
        <v>46093</v>
      </c>
      <c r="C821" s="171" t="s">
        <v>2119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46092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-18.350000000000001</v>
      </c>
    </row>
    <row r="822" spans="1:16" ht="19.5" hidden="1" customHeight="1">
      <c r="A822" s="171" t="s">
        <v>2653</v>
      </c>
      <c r="B822" s="175">
        <v>46093</v>
      </c>
      <c r="C822" s="171" t="s">
        <v>110</v>
      </c>
      <c r="D822" s="171" t="s">
        <v>24</v>
      </c>
      <c r="E822" s="171" t="s">
        <v>44</v>
      </c>
      <c r="F822" s="171" t="s">
        <v>213</v>
      </c>
      <c r="G822" s="171" t="s">
        <v>214</v>
      </c>
      <c r="H822" s="176">
        <v>1</v>
      </c>
      <c r="I822" s="177">
        <v>0</v>
      </c>
      <c r="J822" s="175">
        <v>46089</v>
      </c>
      <c r="K822" s="171" t="s">
        <v>113</v>
      </c>
      <c r="L822" s="171" t="s">
        <v>114</v>
      </c>
      <c r="M822" s="178">
        <v>0</v>
      </c>
      <c r="N822" s="176"/>
      <c r="O822" s="176">
        <v>43</v>
      </c>
      <c r="P822" s="179">
        <v>-46.77</v>
      </c>
    </row>
    <row r="823" spans="1:16" ht="19.5" hidden="1" customHeight="1">
      <c r="A823" s="171" t="s">
        <v>2653</v>
      </c>
      <c r="B823" s="175">
        <v>46093</v>
      </c>
      <c r="C823" s="171" t="s">
        <v>2119</v>
      </c>
      <c r="D823" s="171" t="s">
        <v>116</v>
      </c>
      <c r="E823" s="171" t="s">
        <v>44</v>
      </c>
      <c r="F823" s="171" t="s">
        <v>213</v>
      </c>
      <c r="G823" s="171" t="s">
        <v>214</v>
      </c>
      <c r="H823" s="176">
        <v>1</v>
      </c>
      <c r="I823" s="177">
        <v>0</v>
      </c>
      <c r="J823" s="175">
        <v>46089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-14.04</v>
      </c>
    </row>
    <row r="824" spans="1:16" ht="19.5" hidden="1" customHeight="1">
      <c r="A824" s="171" t="s">
        <v>2653</v>
      </c>
      <c r="B824" s="175">
        <v>46093</v>
      </c>
      <c r="C824" s="171" t="s">
        <v>110</v>
      </c>
      <c r="D824" s="171" t="s">
        <v>117</v>
      </c>
      <c r="E824" s="171" t="s">
        <v>44</v>
      </c>
      <c r="F824" s="171" t="s">
        <v>213</v>
      </c>
      <c r="G824" s="171" t="s">
        <v>214</v>
      </c>
      <c r="H824" s="176">
        <v>1</v>
      </c>
      <c r="I824" s="177">
        <v>0</v>
      </c>
      <c r="J824" s="175">
        <v>46089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2653</v>
      </c>
      <c r="B825" s="175">
        <v>46093</v>
      </c>
      <c r="C825" s="171" t="s">
        <v>110</v>
      </c>
      <c r="D825" s="171" t="s">
        <v>118</v>
      </c>
      <c r="E825" s="171" t="s">
        <v>44</v>
      </c>
      <c r="F825" s="171" t="s">
        <v>213</v>
      </c>
      <c r="G825" s="171" t="s">
        <v>214</v>
      </c>
      <c r="H825" s="176">
        <v>1</v>
      </c>
      <c r="I825" s="177">
        <v>0</v>
      </c>
      <c r="J825" s="175">
        <v>46089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2653</v>
      </c>
      <c r="B826" s="175">
        <v>46093</v>
      </c>
      <c r="C826" s="171" t="s">
        <v>2119</v>
      </c>
      <c r="D826" s="171" t="s">
        <v>119</v>
      </c>
      <c r="E826" s="171" t="s">
        <v>44</v>
      </c>
      <c r="F826" s="171" t="s">
        <v>213</v>
      </c>
      <c r="G826" s="171" t="s">
        <v>214</v>
      </c>
      <c r="H826" s="176">
        <v>1</v>
      </c>
      <c r="I826" s="177">
        <v>0</v>
      </c>
      <c r="J826" s="175">
        <v>46089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2654</v>
      </c>
      <c r="B827" s="175">
        <v>46093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46084</v>
      </c>
      <c r="K827" s="171" t="s">
        <v>113</v>
      </c>
      <c r="L827" s="171" t="s">
        <v>114</v>
      </c>
      <c r="M827" s="178">
        <v>0</v>
      </c>
      <c r="N827" s="176"/>
      <c r="O827" s="176">
        <v>43</v>
      </c>
      <c r="P827" s="179">
        <v>-46.77</v>
      </c>
    </row>
    <row r="828" spans="1:16" ht="19.5" hidden="1" customHeight="1">
      <c r="A828" s="171" t="s">
        <v>2654</v>
      </c>
      <c r="B828" s="175">
        <v>46093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46084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-16.32</v>
      </c>
    </row>
    <row r="829" spans="1:16" ht="19.5" hidden="1" customHeight="1">
      <c r="A829" s="171" t="s">
        <v>2655</v>
      </c>
      <c r="B829" s="175">
        <v>46093</v>
      </c>
      <c r="C829" s="171" t="s">
        <v>2119</v>
      </c>
      <c r="D829" s="171" t="s">
        <v>135</v>
      </c>
      <c r="E829" s="171" t="s">
        <v>40</v>
      </c>
      <c r="F829" s="171" t="s">
        <v>149</v>
      </c>
      <c r="G829" s="171" t="s">
        <v>112</v>
      </c>
      <c r="H829" s="176">
        <v>1</v>
      </c>
      <c r="I829" s="177">
        <v>0</v>
      </c>
      <c r="J829" s="175">
        <v>46093</v>
      </c>
      <c r="K829" s="171" t="s">
        <v>125</v>
      </c>
      <c r="L829" s="171" t="s">
        <v>125</v>
      </c>
      <c r="M829" s="178">
        <v>0</v>
      </c>
      <c r="N829" s="176"/>
      <c r="O829" s="176"/>
      <c r="P829" s="179">
        <v>-7.73</v>
      </c>
    </row>
    <row r="830" spans="1:16" ht="19.5" hidden="1" customHeight="1">
      <c r="A830" s="171" t="s">
        <v>2654</v>
      </c>
      <c r="B830" s="175">
        <v>46093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46084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hidden="1" customHeight="1">
      <c r="A831" s="171" t="s">
        <v>2654</v>
      </c>
      <c r="B831" s="175">
        <v>46093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46084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hidden="1" customHeight="1">
      <c r="A832" s="171" t="s">
        <v>2654</v>
      </c>
      <c r="B832" s="175">
        <v>46093</v>
      </c>
      <c r="C832" s="171" t="s">
        <v>2119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46084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hidden="1" customHeight="1">
      <c r="A833" s="171" t="s">
        <v>2656</v>
      </c>
      <c r="B833" s="175">
        <v>46093</v>
      </c>
      <c r="C833" s="171" t="s">
        <v>110</v>
      </c>
      <c r="D833" s="171" t="s">
        <v>24</v>
      </c>
      <c r="E833" s="171" t="s">
        <v>77</v>
      </c>
      <c r="F833" s="171" t="s">
        <v>194</v>
      </c>
      <c r="G833" s="171" t="s">
        <v>177</v>
      </c>
      <c r="H833" s="176">
        <v>1</v>
      </c>
      <c r="I833" s="177">
        <v>0</v>
      </c>
      <c r="J833" s="175">
        <v>46076</v>
      </c>
      <c r="K833" s="171" t="s">
        <v>113</v>
      </c>
      <c r="L833" s="171" t="s">
        <v>114</v>
      </c>
      <c r="M833" s="178">
        <v>0</v>
      </c>
      <c r="N833" s="176"/>
      <c r="O833" s="176">
        <v>41</v>
      </c>
      <c r="P833" s="179">
        <v>-56.94</v>
      </c>
    </row>
    <row r="834" spans="1:16" ht="19.5" customHeight="1">
      <c r="A834" s="171" t="s">
        <v>2656</v>
      </c>
      <c r="B834" s="175">
        <v>46093</v>
      </c>
      <c r="C834" s="171" t="s">
        <v>2119</v>
      </c>
      <c r="D834" s="171" t="s">
        <v>116</v>
      </c>
      <c r="E834" s="171" t="s">
        <v>77</v>
      </c>
      <c r="F834" s="171" t="s">
        <v>194</v>
      </c>
      <c r="G834" s="171" t="s">
        <v>177</v>
      </c>
      <c r="H834" s="176">
        <v>1</v>
      </c>
      <c r="I834" s="177">
        <v>0</v>
      </c>
      <c r="J834" s="175">
        <v>46076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-12.62</v>
      </c>
    </row>
    <row r="835" spans="1:16" ht="19.5" hidden="1" customHeight="1">
      <c r="A835" s="171" t="s">
        <v>2656</v>
      </c>
      <c r="B835" s="175">
        <v>46093</v>
      </c>
      <c r="C835" s="171" t="s">
        <v>110</v>
      </c>
      <c r="D835" s="171" t="s">
        <v>117</v>
      </c>
      <c r="E835" s="171" t="s">
        <v>77</v>
      </c>
      <c r="F835" s="171" t="s">
        <v>194</v>
      </c>
      <c r="G835" s="171" t="s">
        <v>177</v>
      </c>
      <c r="H835" s="176">
        <v>1</v>
      </c>
      <c r="I835" s="177">
        <v>0</v>
      </c>
      <c r="J835" s="175">
        <v>46076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2656</v>
      </c>
      <c r="B836" s="175">
        <v>46093</v>
      </c>
      <c r="C836" s="171" t="s">
        <v>110</v>
      </c>
      <c r="D836" s="171" t="s">
        <v>118</v>
      </c>
      <c r="E836" s="171" t="s">
        <v>77</v>
      </c>
      <c r="F836" s="171" t="s">
        <v>194</v>
      </c>
      <c r="G836" s="171" t="s">
        <v>177</v>
      </c>
      <c r="H836" s="176">
        <v>1</v>
      </c>
      <c r="I836" s="177">
        <v>0</v>
      </c>
      <c r="J836" s="175">
        <v>46076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-56.94</v>
      </c>
    </row>
    <row r="837" spans="1:16" ht="19.5" hidden="1" customHeight="1">
      <c r="A837" s="171" t="s">
        <v>2657</v>
      </c>
      <c r="B837" s="175">
        <v>46093</v>
      </c>
      <c r="C837" s="171" t="s">
        <v>2119</v>
      </c>
      <c r="D837" s="171" t="s">
        <v>135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46093</v>
      </c>
      <c r="K837" s="171" t="s">
        <v>125</v>
      </c>
      <c r="L837" s="171" t="s">
        <v>125</v>
      </c>
      <c r="M837" s="178">
        <v>0</v>
      </c>
      <c r="N837" s="176"/>
      <c r="O837" s="176"/>
      <c r="P837" s="179">
        <v>-19.96</v>
      </c>
    </row>
    <row r="838" spans="1:16" ht="19.5" hidden="1" customHeight="1">
      <c r="A838" s="171" t="s">
        <v>2658</v>
      </c>
      <c r="B838" s="175">
        <v>46093</v>
      </c>
      <c r="C838" s="171" t="s">
        <v>110</v>
      </c>
      <c r="D838" s="171" t="s">
        <v>24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46090</v>
      </c>
      <c r="K838" s="171" t="s">
        <v>113</v>
      </c>
      <c r="L838" s="171" t="s">
        <v>114</v>
      </c>
      <c r="M838" s="178">
        <v>0</v>
      </c>
      <c r="N838" s="176"/>
      <c r="O838" s="176">
        <v>43</v>
      </c>
      <c r="P838" s="179">
        <v>-56.94</v>
      </c>
    </row>
    <row r="839" spans="1:16" ht="19.5" customHeight="1">
      <c r="A839" s="171" t="s">
        <v>2658</v>
      </c>
      <c r="B839" s="175">
        <v>46093</v>
      </c>
      <c r="C839" s="171" t="s">
        <v>2119</v>
      </c>
      <c r="D839" s="171" t="s">
        <v>116</v>
      </c>
      <c r="E839" s="171" t="s">
        <v>61</v>
      </c>
      <c r="F839" s="171" t="s">
        <v>776</v>
      </c>
      <c r="G839" s="171" t="s">
        <v>177</v>
      </c>
      <c r="H839" s="176">
        <v>1</v>
      </c>
      <c r="I839" s="177">
        <v>0</v>
      </c>
      <c r="J839" s="175">
        <v>46090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-17.309999999999999</v>
      </c>
    </row>
    <row r="840" spans="1:16" ht="19.5" hidden="1" customHeight="1">
      <c r="A840" s="171" t="s">
        <v>2658</v>
      </c>
      <c r="B840" s="175">
        <v>46093</v>
      </c>
      <c r="C840" s="171" t="s">
        <v>110</v>
      </c>
      <c r="D840" s="171" t="s">
        <v>117</v>
      </c>
      <c r="E840" s="171" t="s">
        <v>61</v>
      </c>
      <c r="F840" s="171" t="s">
        <v>776</v>
      </c>
      <c r="G840" s="171" t="s">
        <v>177</v>
      </c>
      <c r="H840" s="176">
        <v>1</v>
      </c>
      <c r="I840" s="177">
        <v>0</v>
      </c>
      <c r="J840" s="175">
        <v>46090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2658</v>
      </c>
      <c r="B841" s="175">
        <v>46093</v>
      </c>
      <c r="C841" s="171" t="s">
        <v>110</v>
      </c>
      <c r="D841" s="171" t="s">
        <v>118</v>
      </c>
      <c r="E841" s="171" t="s">
        <v>61</v>
      </c>
      <c r="F841" s="171" t="s">
        <v>776</v>
      </c>
      <c r="G841" s="171" t="s">
        <v>177</v>
      </c>
      <c r="H841" s="176">
        <v>1</v>
      </c>
      <c r="I841" s="177">
        <v>0</v>
      </c>
      <c r="J841" s="175">
        <v>46090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-56.94</v>
      </c>
    </row>
    <row r="842" spans="1:16" ht="19.5" customHeight="1">
      <c r="A842" s="171" t="s">
        <v>2658</v>
      </c>
      <c r="B842" s="175">
        <v>46093</v>
      </c>
      <c r="C842" s="171" t="s">
        <v>2119</v>
      </c>
      <c r="D842" s="171" t="s">
        <v>119</v>
      </c>
      <c r="E842" s="171" t="s">
        <v>61</v>
      </c>
      <c r="F842" s="171" t="s">
        <v>776</v>
      </c>
      <c r="G842" s="171" t="s">
        <v>177</v>
      </c>
      <c r="H842" s="176">
        <v>1</v>
      </c>
      <c r="I842" s="177">
        <v>0</v>
      </c>
      <c r="J842" s="175">
        <v>46090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2659</v>
      </c>
      <c r="B843" s="175">
        <v>46093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46093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-7.47</v>
      </c>
    </row>
    <row r="844" spans="1:16" ht="19.5" hidden="1" customHeight="1">
      <c r="A844" s="171" t="s">
        <v>2660</v>
      </c>
      <c r="B844" s="175">
        <v>46093</v>
      </c>
      <c r="C844" s="171" t="s">
        <v>110</v>
      </c>
      <c r="D844" s="171" t="s">
        <v>24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2650</v>
      </c>
      <c r="J844" s="175">
        <v>46091</v>
      </c>
      <c r="K844" s="171" t="s">
        <v>113</v>
      </c>
      <c r="L844" s="171" t="s">
        <v>114</v>
      </c>
      <c r="M844" s="178">
        <v>0.43</v>
      </c>
      <c r="N844" s="176"/>
      <c r="O844" s="176">
        <v>43</v>
      </c>
      <c r="P844" s="179">
        <v>-154.33000000000001</v>
      </c>
    </row>
    <row r="845" spans="1:16" ht="19.5" hidden="1" customHeight="1">
      <c r="A845" s="171" t="s">
        <v>2660</v>
      </c>
      <c r="B845" s="175">
        <v>46093</v>
      </c>
      <c r="C845" s="171" t="s">
        <v>127</v>
      </c>
      <c r="D845" s="171" t="s">
        <v>128</v>
      </c>
      <c r="E845" s="171" t="s">
        <v>39</v>
      </c>
      <c r="F845" s="171" t="s">
        <v>141</v>
      </c>
      <c r="G845" s="171" t="s">
        <v>112</v>
      </c>
      <c r="H845" s="176">
        <v>1</v>
      </c>
      <c r="I845" s="177">
        <v>2650</v>
      </c>
      <c r="J845" s="175">
        <v>46091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1079.8499999999999</v>
      </c>
    </row>
    <row r="846" spans="1:16" ht="19.5" hidden="1" customHeight="1">
      <c r="A846" s="171" t="s">
        <v>2660</v>
      </c>
      <c r="B846" s="175">
        <v>46093</v>
      </c>
      <c r="C846" s="171" t="s">
        <v>127</v>
      </c>
      <c r="D846" s="171" t="s">
        <v>129</v>
      </c>
      <c r="E846" s="171" t="s">
        <v>39</v>
      </c>
      <c r="F846" s="171" t="s">
        <v>141</v>
      </c>
      <c r="G846" s="171" t="s">
        <v>112</v>
      </c>
      <c r="H846" s="176">
        <v>1</v>
      </c>
      <c r="I846" s="177">
        <v>2650</v>
      </c>
      <c r="J846" s="175">
        <v>46091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10.8</v>
      </c>
    </row>
    <row r="847" spans="1:16" ht="19.5" hidden="1" customHeight="1">
      <c r="A847" s="171" t="s">
        <v>2660</v>
      </c>
      <c r="B847" s="175">
        <v>46093</v>
      </c>
      <c r="C847" s="171" t="s">
        <v>127</v>
      </c>
      <c r="D847" s="171" t="s">
        <v>130</v>
      </c>
      <c r="E847" s="171" t="s">
        <v>39</v>
      </c>
      <c r="F847" s="171" t="s">
        <v>141</v>
      </c>
      <c r="G847" s="171" t="s">
        <v>112</v>
      </c>
      <c r="H847" s="176">
        <v>1</v>
      </c>
      <c r="I847" s="177">
        <v>2650</v>
      </c>
      <c r="J847" s="175">
        <v>46091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1559.35</v>
      </c>
    </row>
    <row r="848" spans="1:16" ht="19.5" hidden="1" customHeight="1">
      <c r="A848" s="171" t="s">
        <v>2660</v>
      </c>
      <c r="B848" s="175">
        <v>46093</v>
      </c>
      <c r="C848" s="171" t="s">
        <v>131</v>
      </c>
      <c r="D848" s="171" t="s">
        <v>132</v>
      </c>
      <c r="E848" s="171" t="s">
        <v>39</v>
      </c>
      <c r="F848" s="171" t="s">
        <v>141</v>
      </c>
      <c r="G848" s="171" t="s">
        <v>112</v>
      </c>
      <c r="H848" s="176">
        <v>1</v>
      </c>
      <c r="I848" s="177">
        <v>2650</v>
      </c>
      <c r="J848" s="175">
        <v>46091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2660</v>
      </c>
      <c r="B849" s="175">
        <v>46093</v>
      </c>
      <c r="C849" s="171" t="s">
        <v>2119</v>
      </c>
      <c r="D849" s="171" t="s">
        <v>116</v>
      </c>
      <c r="E849" s="171" t="s">
        <v>39</v>
      </c>
      <c r="F849" s="171" t="s">
        <v>141</v>
      </c>
      <c r="G849" s="171" t="s">
        <v>112</v>
      </c>
      <c r="H849" s="176">
        <v>1</v>
      </c>
      <c r="I849" s="177">
        <v>2650</v>
      </c>
      <c r="J849" s="175">
        <v>46091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-11.95</v>
      </c>
    </row>
    <row r="850" spans="1:16" ht="19.5" customHeight="1">
      <c r="A850" s="171" t="s">
        <v>1478</v>
      </c>
      <c r="B850" s="175">
        <v>46093</v>
      </c>
      <c r="C850" s="171" t="s">
        <v>2119</v>
      </c>
      <c r="D850" s="171" t="s">
        <v>135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46069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25.31</v>
      </c>
    </row>
    <row r="851" spans="1:16" ht="19.5" hidden="1" customHeight="1">
      <c r="A851" s="171" t="s">
        <v>2661</v>
      </c>
      <c r="B851" s="175">
        <v>46093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2750</v>
      </c>
      <c r="J851" s="175">
        <v>46092</v>
      </c>
      <c r="K851" s="171" t="s">
        <v>113</v>
      </c>
      <c r="L851" s="171" t="s">
        <v>114</v>
      </c>
      <c r="M851" s="178">
        <v>0.43</v>
      </c>
      <c r="N851" s="176"/>
      <c r="O851" s="176">
        <v>42</v>
      </c>
      <c r="P851" s="179">
        <v>-151.81</v>
      </c>
    </row>
    <row r="852" spans="1:16" ht="19.5" hidden="1" customHeight="1">
      <c r="A852" s="171" t="s">
        <v>2661</v>
      </c>
      <c r="B852" s="175">
        <v>46093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2750</v>
      </c>
      <c r="J852" s="175">
        <v>46092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1092.3800000000001</v>
      </c>
    </row>
    <row r="853" spans="1:16" ht="19.5" hidden="1" customHeight="1">
      <c r="A853" s="171" t="s">
        <v>2661</v>
      </c>
      <c r="B853" s="175">
        <v>46093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2750</v>
      </c>
      <c r="J853" s="175">
        <v>46092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0</v>
      </c>
    </row>
    <row r="854" spans="1:16" ht="19.5" hidden="1" customHeight="1">
      <c r="A854" s="171" t="s">
        <v>2661</v>
      </c>
      <c r="B854" s="175">
        <v>46093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2750</v>
      </c>
      <c r="J854" s="175">
        <v>46092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1657.62</v>
      </c>
    </row>
    <row r="855" spans="1:16" ht="19.5" hidden="1" customHeight="1">
      <c r="A855" s="171" t="s">
        <v>2661</v>
      </c>
      <c r="B855" s="175">
        <v>46093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2750</v>
      </c>
      <c r="J855" s="175">
        <v>46092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-1182.5</v>
      </c>
    </row>
    <row r="856" spans="1:16" ht="19.5" hidden="1" customHeight="1">
      <c r="A856" s="171" t="s">
        <v>2661</v>
      </c>
      <c r="B856" s="175">
        <v>46093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2750</v>
      </c>
      <c r="J856" s="175">
        <v>46092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2662</v>
      </c>
      <c r="B857" s="175">
        <v>46093</v>
      </c>
      <c r="C857" s="171" t="s">
        <v>110</v>
      </c>
      <c r="D857" s="171" t="s">
        <v>24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46090</v>
      </c>
      <c r="K857" s="171" t="s">
        <v>113</v>
      </c>
      <c r="L857" s="171" t="s">
        <v>114</v>
      </c>
      <c r="M857" s="178">
        <v>0</v>
      </c>
      <c r="N857" s="176"/>
      <c r="O857" s="176">
        <v>43</v>
      </c>
      <c r="P857" s="179">
        <v>-46.77</v>
      </c>
    </row>
    <row r="858" spans="1:16" ht="19.5" hidden="1" customHeight="1">
      <c r="A858" s="171" t="s">
        <v>2660</v>
      </c>
      <c r="B858" s="175">
        <v>46093</v>
      </c>
      <c r="C858" s="171" t="s">
        <v>2119</v>
      </c>
      <c r="D858" s="171" t="s">
        <v>135</v>
      </c>
      <c r="E858" s="171" t="s">
        <v>39</v>
      </c>
      <c r="F858" s="171" t="s">
        <v>141</v>
      </c>
      <c r="G858" s="171" t="s">
        <v>112</v>
      </c>
      <c r="H858" s="176">
        <v>1</v>
      </c>
      <c r="I858" s="177">
        <v>0</v>
      </c>
      <c r="J858" s="175">
        <v>46091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-20.52</v>
      </c>
    </row>
    <row r="859" spans="1:16" ht="19.5" hidden="1" customHeight="1">
      <c r="A859" s="171" t="s">
        <v>2662</v>
      </c>
      <c r="B859" s="175">
        <v>46093</v>
      </c>
      <c r="C859" s="171" t="s">
        <v>110</v>
      </c>
      <c r="D859" s="171" t="s">
        <v>117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46090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2662</v>
      </c>
      <c r="B860" s="175">
        <v>46093</v>
      </c>
      <c r="C860" s="171" t="s">
        <v>110</v>
      </c>
      <c r="D860" s="171" t="s">
        <v>118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46090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2663</v>
      </c>
      <c r="B861" s="175">
        <v>46093</v>
      </c>
      <c r="C861" s="171" t="s">
        <v>110</v>
      </c>
      <c r="D861" s="171" t="s">
        <v>24</v>
      </c>
      <c r="E861" s="171" t="s">
        <v>78</v>
      </c>
      <c r="F861" s="171" t="s">
        <v>176</v>
      </c>
      <c r="G861" s="171" t="s">
        <v>177</v>
      </c>
      <c r="H861" s="176">
        <v>1</v>
      </c>
      <c r="I861" s="177">
        <v>0</v>
      </c>
      <c r="J861" s="175">
        <v>46085</v>
      </c>
      <c r="K861" s="171" t="s">
        <v>113</v>
      </c>
      <c r="L861" s="171" t="s">
        <v>114</v>
      </c>
      <c r="M861" s="178">
        <v>0</v>
      </c>
      <c r="N861" s="176"/>
      <c r="O861" s="176">
        <v>42</v>
      </c>
      <c r="P861" s="179">
        <v>-56.94</v>
      </c>
    </row>
    <row r="862" spans="1:16" ht="19.5" customHeight="1">
      <c r="A862" s="171" t="s">
        <v>2663</v>
      </c>
      <c r="B862" s="175">
        <v>46093</v>
      </c>
      <c r="C862" s="171" t="s">
        <v>2119</v>
      </c>
      <c r="D862" s="171" t="s">
        <v>116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46085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-13.49</v>
      </c>
    </row>
    <row r="863" spans="1:16" ht="19.5" hidden="1" customHeight="1">
      <c r="A863" s="171" t="s">
        <v>2664</v>
      </c>
      <c r="B863" s="175">
        <v>46093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2700</v>
      </c>
      <c r="J863" s="175">
        <v>46089</v>
      </c>
      <c r="K863" s="171" t="s">
        <v>113</v>
      </c>
      <c r="L863" s="171" t="s">
        <v>114</v>
      </c>
      <c r="M863" s="178">
        <v>0.43</v>
      </c>
      <c r="N863" s="176"/>
      <c r="O863" s="176">
        <v>43</v>
      </c>
      <c r="P863" s="179">
        <v>-155.83000000000001</v>
      </c>
    </row>
    <row r="864" spans="1:16" ht="19.5" hidden="1" customHeight="1">
      <c r="A864" s="171" t="s">
        <v>2664</v>
      </c>
      <c r="B864" s="175">
        <v>46093</v>
      </c>
      <c r="C864" s="171" t="s">
        <v>127</v>
      </c>
      <c r="D864" s="171" t="s">
        <v>128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2700</v>
      </c>
      <c r="J864" s="175">
        <v>46089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1246.2</v>
      </c>
    </row>
    <row r="865" spans="1:16" ht="19.5" hidden="1" customHeight="1">
      <c r="A865" s="171" t="s">
        <v>2664</v>
      </c>
      <c r="B865" s="175">
        <v>46093</v>
      </c>
      <c r="C865" s="171" t="s">
        <v>127</v>
      </c>
      <c r="D865" s="171" t="s">
        <v>129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2700</v>
      </c>
      <c r="J865" s="175">
        <v>46089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2664</v>
      </c>
      <c r="B866" s="175">
        <v>46093</v>
      </c>
      <c r="C866" s="171" t="s">
        <v>127</v>
      </c>
      <c r="D866" s="171" t="s">
        <v>130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2700</v>
      </c>
      <c r="J866" s="175">
        <v>46089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1453.8</v>
      </c>
    </row>
    <row r="867" spans="1:16" ht="19.5" hidden="1" customHeight="1">
      <c r="A867" s="171" t="s">
        <v>2664</v>
      </c>
      <c r="B867" s="175">
        <v>46093</v>
      </c>
      <c r="C867" s="171" t="s">
        <v>131</v>
      </c>
      <c r="D867" s="171" t="s">
        <v>132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2700</v>
      </c>
      <c r="J867" s="175">
        <v>46089</v>
      </c>
      <c r="K867" s="171" t="s">
        <v>113</v>
      </c>
      <c r="L867" s="171" t="s">
        <v>114</v>
      </c>
      <c r="M867" s="178">
        <v>0.43</v>
      </c>
      <c r="N867" s="176"/>
      <c r="O867" s="176"/>
      <c r="P867" s="179">
        <v>-1161</v>
      </c>
    </row>
    <row r="868" spans="1:16" ht="19.5" hidden="1" customHeight="1">
      <c r="A868" s="171" t="s">
        <v>2664</v>
      </c>
      <c r="B868" s="175">
        <v>46093</v>
      </c>
      <c r="C868" s="171" t="s">
        <v>2119</v>
      </c>
      <c r="D868" s="171" t="s">
        <v>116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2700</v>
      </c>
      <c r="J868" s="175">
        <v>46089</v>
      </c>
      <c r="K868" s="171" t="s">
        <v>113</v>
      </c>
      <c r="L868" s="171" t="s">
        <v>114</v>
      </c>
      <c r="M868" s="178">
        <v>0.43</v>
      </c>
      <c r="N868" s="176"/>
      <c r="O868" s="176"/>
      <c r="P868" s="179">
        <v>-14.13</v>
      </c>
    </row>
    <row r="869" spans="1:16" ht="19.5" hidden="1" customHeight="1">
      <c r="A869" s="171" t="s">
        <v>2663</v>
      </c>
      <c r="B869" s="175">
        <v>46093</v>
      </c>
      <c r="C869" s="171" t="s">
        <v>110</v>
      </c>
      <c r="D869" s="171" t="s">
        <v>117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46085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2663</v>
      </c>
      <c r="B870" s="175">
        <v>46093</v>
      </c>
      <c r="C870" s="171" t="s">
        <v>110</v>
      </c>
      <c r="D870" s="171" t="s">
        <v>118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46085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-56.94</v>
      </c>
    </row>
    <row r="871" spans="1:16" ht="19.5" customHeight="1">
      <c r="A871" s="171" t="s">
        <v>2663</v>
      </c>
      <c r="B871" s="175">
        <v>46093</v>
      </c>
      <c r="C871" s="171" t="s">
        <v>2119</v>
      </c>
      <c r="D871" s="171" t="s">
        <v>119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46085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2523</v>
      </c>
      <c r="B872" s="175">
        <v>46093</v>
      </c>
      <c r="C872" s="171" t="s">
        <v>110</v>
      </c>
      <c r="D872" s="171" t="s">
        <v>24</v>
      </c>
      <c r="E872" s="171" t="s">
        <v>45</v>
      </c>
      <c r="F872" s="171" t="s">
        <v>162</v>
      </c>
      <c r="G872" s="171" t="s">
        <v>163</v>
      </c>
      <c r="H872" s="176">
        <v>1</v>
      </c>
      <c r="I872" s="177">
        <v>0</v>
      </c>
      <c r="J872" s="175">
        <v>46086</v>
      </c>
      <c r="K872" s="171" t="s">
        <v>113</v>
      </c>
      <c r="L872" s="171" t="s">
        <v>114</v>
      </c>
      <c r="M872" s="178">
        <v>0</v>
      </c>
      <c r="N872" s="176"/>
      <c r="O872" s="176">
        <v>43</v>
      </c>
      <c r="P872" s="179">
        <v>-46.77</v>
      </c>
    </row>
    <row r="873" spans="1:16" ht="19.5" hidden="1" customHeight="1">
      <c r="A873" s="171" t="s">
        <v>2523</v>
      </c>
      <c r="B873" s="175">
        <v>46093</v>
      </c>
      <c r="C873" s="171" t="s">
        <v>2119</v>
      </c>
      <c r="D873" s="171" t="s">
        <v>116</v>
      </c>
      <c r="E873" s="171" t="s">
        <v>45</v>
      </c>
      <c r="F873" s="171" t="s">
        <v>162</v>
      </c>
      <c r="G873" s="171" t="s">
        <v>163</v>
      </c>
      <c r="H873" s="176">
        <v>1</v>
      </c>
      <c r="I873" s="177">
        <v>0</v>
      </c>
      <c r="J873" s="175">
        <v>46086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-14.43</v>
      </c>
    </row>
    <row r="874" spans="1:16" ht="19.5" hidden="1" customHeight="1">
      <c r="A874" s="171" t="s">
        <v>2665</v>
      </c>
      <c r="B874" s="175">
        <v>46093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2750</v>
      </c>
      <c r="J874" s="175">
        <v>46092</v>
      </c>
      <c r="K874" s="171" t="s">
        <v>113</v>
      </c>
      <c r="L874" s="171" t="s">
        <v>114</v>
      </c>
      <c r="M874" s="178">
        <v>0.43</v>
      </c>
      <c r="N874" s="176"/>
      <c r="O874" s="176">
        <v>42</v>
      </c>
      <c r="P874" s="179">
        <v>-151.81</v>
      </c>
    </row>
    <row r="875" spans="1:16" ht="19.5" hidden="1" customHeight="1">
      <c r="A875" s="171" t="s">
        <v>2665</v>
      </c>
      <c r="B875" s="175">
        <v>46093</v>
      </c>
      <c r="C875" s="171" t="s">
        <v>127</v>
      </c>
      <c r="D875" s="171" t="s">
        <v>128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2750</v>
      </c>
      <c r="J875" s="175">
        <v>46092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789.73</v>
      </c>
    </row>
    <row r="876" spans="1:16" ht="19.5" hidden="1" customHeight="1">
      <c r="A876" s="171" t="s">
        <v>2665</v>
      </c>
      <c r="B876" s="175">
        <v>46093</v>
      </c>
      <c r="C876" s="171" t="s">
        <v>127</v>
      </c>
      <c r="D876" s="171" t="s">
        <v>129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2750</v>
      </c>
      <c r="J876" s="175">
        <v>46092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7.9</v>
      </c>
    </row>
    <row r="877" spans="1:16" ht="19.5" hidden="1" customHeight="1">
      <c r="A877" s="171" t="s">
        <v>2665</v>
      </c>
      <c r="B877" s="175">
        <v>46093</v>
      </c>
      <c r="C877" s="171" t="s">
        <v>127</v>
      </c>
      <c r="D877" s="171" t="s">
        <v>130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2750</v>
      </c>
      <c r="J877" s="175">
        <v>46092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1952.37</v>
      </c>
    </row>
    <row r="878" spans="1:16" ht="19.5" hidden="1" customHeight="1">
      <c r="A878" s="171" t="s">
        <v>2665</v>
      </c>
      <c r="B878" s="175">
        <v>46093</v>
      </c>
      <c r="C878" s="171" t="s">
        <v>131</v>
      </c>
      <c r="D878" s="171" t="s">
        <v>132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2750</v>
      </c>
      <c r="J878" s="175">
        <v>46092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-1182.5</v>
      </c>
    </row>
    <row r="879" spans="1:16" ht="19.5" hidden="1" customHeight="1">
      <c r="A879" s="171" t="s">
        <v>2664</v>
      </c>
      <c r="B879" s="175">
        <v>46093</v>
      </c>
      <c r="C879" s="171" t="s">
        <v>2119</v>
      </c>
      <c r="D879" s="171" t="s">
        <v>135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46089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-6.6</v>
      </c>
    </row>
    <row r="880" spans="1:16" ht="19.5" hidden="1" customHeight="1">
      <c r="A880" s="171" t="s">
        <v>2523</v>
      </c>
      <c r="B880" s="175">
        <v>46093</v>
      </c>
      <c r="C880" s="171" t="s">
        <v>110</v>
      </c>
      <c r="D880" s="171" t="s">
        <v>117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0</v>
      </c>
      <c r="J880" s="175">
        <v>46086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hidden="1" customHeight="1">
      <c r="A881" s="171" t="s">
        <v>2523</v>
      </c>
      <c r="B881" s="175">
        <v>46093</v>
      </c>
      <c r="C881" s="171" t="s">
        <v>110</v>
      </c>
      <c r="D881" s="171" t="s">
        <v>118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0</v>
      </c>
      <c r="J881" s="175">
        <v>46086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hidden="1" customHeight="1">
      <c r="A882" s="171" t="s">
        <v>2523</v>
      </c>
      <c r="B882" s="175">
        <v>46093</v>
      </c>
      <c r="C882" s="171" t="s">
        <v>2119</v>
      </c>
      <c r="D882" s="171" t="s">
        <v>119</v>
      </c>
      <c r="E882" s="171" t="s">
        <v>45</v>
      </c>
      <c r="F882" s="171" t="s">
        <v>162</v>
      </c>
      <c r="G882" s="171" t="s">
        <v>163</v>
      </c>
      <c r="H882" s="176">
        <v>1</v>
      </c>
      <c r="I882" s="177">
        <v>0</v>
      </c>
      <c r="J882" s="175">
        <v>46086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2666</v>
      </c>
      <c r="B883" s="175">
        <v>46093</v>
      </c>
      <c r="C883" s="171" t="s">
        <v>2119</v>
      </c>
      <c r="D883" s="171" t="s">
        <v>135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46093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0</v>
      </c>
    </row>
    <row r="884" spans="1:16" ht="19.5" hidden="1" customHeight="1">
      <c r="A884" s="171" t="s">
        <v>2667</v>
      </c>
      <c r="B884" s="175">
        <v>46093</v>
      </c>
      <c r="C884" s="171" t="s">
        <v>110</v>
      </c>
      <c r="D884" s="171" t="s">
        <v>24</v>
      </c>
      <c r="E884" s="171" t="s">
        <v>61</v>
      </c>
      <c r="F884" s="171" t="s">
        <v>776</v>
      </c>
      <c r="G884" s="171" t="s">
        <v>177</v>
      </c>
      <c r="H884" s="176">
        <v>1</v>
      </c>
      <c r="I884" s="177">
        <v>4000</v>
      </c>
      <c r="J884" s="175">
        <v>46090</v>
      </c>
      <c r="K884" s="171" t="s">
        <v>113</v>
      </c>
      <c r="L884" s="171" t="s">
        <v>114</v>
      </c>
      <c r="M884" s="178">
        <v>0.43</v>
      </c>
      <c r="N884" s="176"/>
      <c r="O884" s="176">
        <v>43</v>
      </c>
      <c r="P884" s="179">
        <v>-211.1</v>
      </c>
    </row>
    <row r="885" spans="1:16" ht="19.5" hidden="1" customHeight="1">
      <c r="A885" s="171" t="s">
        <v>2667</v>
      </c>
      <c r="B885" s="175">
        <v>46093</v>
      </c>
      <c r="C885" s="171" t="s">
        <v>127</v>
      </c>
      <c r="D885" s="171" t="s">
        <v>128</v>
      </c>
      <c r="E885" s="171" t="s">
        <v>61</v>
      </c>
      <c r="F885" s="171" t="s">
        <v>776</v>
      </c>
      <c r="G885" s="171" t="s">
        <v>177</v>
      </c>
      <c r="H885" s="176">
        <v>1</v>
      </c>
      <c r="I885" s="177">
        <v>4000</v>
      </c>
      <c r="J885" s="175">
        <v>46090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1394.29</v>
      </c>
    </row>
    <row r="886" spans="1:16" ht="19.5" hidden="1" customHeight="1">
      <c r="A886" s="171" t="s">
        <v>2667</v>
      </c>
      <c r="B886" s="175">
        <v>46093</v>
      </c>
      <c r="C886" s="171" t="s">
        <v>127</v>
      </c>
      <c r="D886" s="171" t="s">
        <v>129</v>
      </c>
      <c r="E886" s="171" t="s">
        <v>61</v>
      </c>
      <c r="F886" s="171" t="s">
        <v>776</v>
      </c>
      <c r="G886" s="171" t="s">
        <v>177</v>
      </c>
      <c r="H886" s="176">
        <v>1</v>
      </c>
      <c r="I886" s="177">
        <v>4000</v>
      </c>
      <c r="J886" s="175">
        <v>46090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13.94</v>
      </c>
    </row>
    <row r="887" spans="1:16" ht="19.5" hidden="1" customHeight="1">
      <c r="A887" s="171" t="s">
        <v>2667</v>
      </c>
      <c r="B887" s="175">
        <v>46093</v>
      </c>
      <c r="C887" s="171" t="s">
        <v>127</v>
      </c>
      <c r="D887" s="171" t="s">
        <v>130</v>
      </c>
      <c r="E887" s="171" t="s">
        <v>61</v>
      </c>
      <c r="F887" s="171" t="s">
        <v>776</v>
      </c>
      <c r="G887" s="171" t="s">
        <v>177</v>
      </c>
      <c r="H887" s="176">
        <v>1</v>
      </c>
      <c r="I887" s="177">
        <v>4000</v>
      </c>
      <c r="J887" s="175">
        <v>46090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2591.77</v>
      </c>
    </row>
    <row r="888" spans="1:16" ht="19.5" hidden="1" customHeight="1">
      <c r="A888" s="171" t="s">
        <v>2667</v>
      </c>
      <c r="B888" s="175">
        <v>46093</v>
      </c>
      <c r="C888" s="171" t="s">
        <v>131</v>
      </c>
      <c r="D888" s="171" t="s">
        <v>132</v>
      </c>
      <c r="E888" s="171" t="s">
        <v>61</v>
      </c>
      <c r="F888" s="171" t="s">
        <v>776</v>
      </c>
      <c r="G888" s="171" t="s">
        <v>177</v>
      </c>
      <c r="H888" s="176">
        <v>1</v>
      </c>
      <c r="I888" s="177">
        <v>4000</v>
      </c>
      <c r="J888" s="175">
        <v>46090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-1720</v>
      </c>
    </row>
    <row r="889" spans="1:16" ht="19.5" customHeight="1">
      <c r="A889" s="171" t="s">
        <v>2667</v>
      </c>
      <c r="B889" s="175">
        <v>46093</v>
      </c>
      <c r="C889" s="171" t="s">
        <v>2119</v>
      </c>
      <c r="D889" s="171" t="s">
        <v>116</v>
      </c>
      <c r="E889" s="171" t="s">
        <v>61</v>
      </c>
      <c r="F889" s="171" t="s">
        <v>776</v>
      </c>
      <c r="G889" s="171" t="s">
        <v>177</v>
      </c>
      <c r="H889" s="176">
        <v>1</v>
      </c>
      <c r="I889" s="177">
        <v>4000</v>
      </c>
      <c r="J889" s="175">
        <v>46090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-16.22</v>
      </c>
    </row>
    <row r="890" spans="1:16" ht="19.5" hidden="1" customHeight="1">
      <c r="A890" s="171" t="s">
        <v>2668</v>
      </c>
      <c r="B890" s="175">
        <v>46093</v>
      </c>
      <c r="C890" s="171" t="s">
        <v>110</v>
      </c>
      <c r="D890" s="171" t="s">
        <v>24</v>
      </c>
      <c r="E890" s="171" t="s">
        <v>51</v>
      </c>
      <c r="F890" s="171" t="s">
        <v>227</v>
      </c>
      <c r="G890" s="171" t="s">
        <v>112</v>
      </c>
      <c r="H890" s="176">
        <v>1</v>
      </c>
      <c r="I890" s="177">
        <v>1369</v>
      </c>
      <c r="J890" s="175">
        <v>46089</v>
      </c>
      <c r="K890" s="171" t="s">
        <v>113</v>
      </c>
      <c r="L890" s="171" t="s">
        <v>114</v>
      </c>
      <c r="M890" s="178">
        <v>0.43</v>
      </c>
      <c r="N890" s="176"/>
      <c r="O890" s="176">
        <v>43</v>
      </c>
      <c r="P890" s="179">
        <v>-115.9</v>
      </c>
    </row>
    <row r="891" spans="1:16" ht="19.5" hidden="1" customHeight="1">
      <c r="A891" s="171" t="s">
        <v>2668</v>
      </c>
      <c r="B891" s="175">
        <v>46093</v>
      </c>
      <c r="C891" s="171" t="s">
        <v>127</v>
      </c>
      <c r="D891" s="171" t="s">
        <v>128</v>
      </c>
      <c r="E891" s="171" t="s">
        <v>51</v>
      </c>
      <c r="F891" s="171" t="s">
        <v>227</v>
      </c>
      <c r="G891" s="171" t="s">
        <v>112</v>
      </c>
      <c r="H891" s="176">
        <v>1</v>
      </c>
      <c r="I891" s="177">
        <v>1369</v>
      </c>
      <c r="J891" s="175">
        <v>46089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648.57000000000005</v>
      </c>
    </row>
    <row r="892" spans="1:16" ht="19.5" hidden="1" customHeight="1">
      <c r="A892" s="171" t="s">
        <v>2668</v>
      </c>
      <c r="B892" s="175">
        <v>46093</v>
      </c>
      <c r="C892" s="171" t="s">
        <v>127</v>
      </c>
      <c r="D892" s="171" t="s">
        <v>129</v>
      </c>
      <c r="E892" s="171" t="s">
        <v>51</v>
      </c>
      <c r="F892" s="171" t="s">
        <v>227</v>
      </c>
      <c r="G892" s="171" t="s">
        <v>112</v>
      </c>
      <c r="H892" s="176">
        <v>1</v>
      </c>
      <c r="I892" s="177">
        <v>1369</v>
      </c>
      <c r="J892" s="175">
        <v>46089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6.49</v>
      </c>
    </row>
    <row r="893" spans="1:16" ht="19.5" hidden="1" customHeight="1">
      <c r="A893" s="171" t="s">
        <v>2668</v>
      </c>
      <c r="B893" s="175">
        <v>46093</v>
      </c>
      <c r="C893" s="171" t="s">
        <v>127</v>
      </c>
      <c r="D893" s="171" t="s">
        <v>130</v>
      </c>
      <c r="E893" s="171" t="s">
        <v>51</v>
      </c>
      <c r="F893" s="171" t="s">
        <v>227</v>
      </c>
      <c r="G893" s="171" t="s">
        <v>112</v>
      </c>
      <c r="H893" s="176">
        <v>1</v>
      </c>
      <c r="I893" s="177">
        <v>1369</v>
      </c>
      <c r="J893" s="175">
        <v>46089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713.94</v>
      </c>
    </row>
    <row r="894" spans="1:16" ht="19.5" hidden="1" customHeight="1">
      <c r="A894" s="171" t="s">
        <v>2668</v>
      </c>
      <c r="B894" s="175">
        <v>46093</v>
      </c>
      <c r="C894" s="171" t="s">
        <v>131</v>
      </c>
      <c r="D894" s="171" t="s">
        <v>132</v>
      </c>
      <c r="E894" s="171" t="s">
        <v>51</v>
      </c>
      <c r="F894" s="171" t="s">
        <v>227</v>
      </c>
      <c r="G894" s="171" t="s">
        <v>112</v>
      </c>
      <c r="H894" s="176">
        <v>1</v>
      </c>
      <c r="I894" s="177">
        <v>1369</v>
      </c>
      <c r="J894" s="175">
        <v>46089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-588.66999999999996</v>
      </c>
    </row>
    <row r="895" spans="1:16" ht="19.5" hidden="1" customHeight="1">
      <c r="A895" s="171" t="s">
        <v>2668</v>
      </c>
      <c r="B895" s="175">
        <v>46093</v>
      </c>
      <c r="C895" s="171" t="s">
        <v>2119</v>
      </c>
      <c r="D895" s="171" t="s">
        <v>116</v>
      </c>
      <c r="E895" s="171" t="s">
        <v>51</v>
      </c>
      <c r="F895" s="171" t="s">
        <v>227</v>
      </c>
      <c r="G895" s="171" t="s">
        <v>112</v>
      </c>
      <c r="H895" s="176">
        <v>1</v>
      </c>
      <c r="I895" s="177">
        <v>1369</v>
      </c>
      <c r="J895" s="175">
        <v>46089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-12.49</v>
      </c>
    </row>
    <row r="896" spans="1:16" ht="19.5" hidden="1" customHeight="1">
      <c r="A896" s="171" t="s">
        <v>2669</v>
      </c>
      <c r="B896" s="175">
        <v>46093</v>
      </c>
      <c r="C896" s="171" t="s">
        <v>110</v>
      </c>
      <c r="D896" s="171" t="s">
        <v>24</v>
      </c>
      <c r="E896" s="171" t="s">
        <v>42</v>
      </c>
      <c r="F896" s="171" t="s">
        <v>248</v>
      </c>
      <c r="G896" s="171" t="s">
        <v>112</v>
      </c>
      <c r="H896" s="176">
        <v>1</v>
      </c>
      <c r="I896" s="177">
        <v>2650</v>
      </c>
      <c r="J896" s="175">
        <v>46090</v>
      </c>
      <c r="K896" s="171" t="s">
        <v>113</v>
      </c>
      <c r="L896" s="171" t="s">
        <v>114</v>
      </c>
      <c r="M896" s="178">
        <v>0.43</v>
      </c>
      <c r="N896" s="176"/>
      <c r="O896" s="176">
        <v>43</v>
      </c>
      <c r="P896" s="179">
        <v>-154.33000000000001</v>
      </c>
    </row>
    <row r="897" spans="1:16" ht="19.5" hidden="1" customHeight="1">
      <c r="A897" s="171" t="s">
        <v>2669</v>
      </c>
      <c r="B897" s="175">
        <v>46093</v>
      </c>
      <c r="C897" s="171" t="s">
        <v>127</v>
      </c>
      <c r="D897" s="171" t="s">
        <v>128</v>
      </c>
      <c r="E897" s="171" t="s">
        <v>42</v>
      </c>
      <c r="F897" s="171" t="s">
        <v>248</v>
      </c>
      <c r="G897" s="171" t="s">
        <v>112</v>
      </c>
      <c r="H897" s="176">
        <v>1</v>
      </c>
      <c r="I897" s="177">
        <v>2650</v>
      </c>
      <c r="J897" s="175">
        <v>46090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576.79</v>
      </c>
    </row>
    <row r="898" spans="1:16" ht="19.5" hidden="1" customHeight="1">
      <c r="A898" s="171" t="s">
        <v>2669</v>
      </c>
      <c r="B898" s="175">
        <v>46093</v>
      </c>
      <c r="C898" s="171" t="s">
        <v>127</v>
      </c>
      <c r="D898" s="171" t="s">
        <v>129</v>
      </c>
      <c r="E898" s="171" t="s">
        <v>42</v>
      </c>
      <c r="F898" s="171" t="s">
        <v>248</v>
      </c>
      <c r="G898" s="171" t="s">
        <v>112</v>
      </c>
      <c r="H898" s="176">
        <v>1</v>
      </c>
      <c r="I898" s="177">
        <v>2650</v>
      </c>
      <c r="J898" s="175">
        <v>46090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5.77</v>
      </c>
    </row>
    <row r="899" spans="1:16" ht="19.5" hidden="1" customHeight="1">
      <c r="A899" s="171" t="s">
        <v>2669</v>
      </c>
      <c r="B899" s="175">
        <v>46093</v>
      </c>
      <c r="C899" s="171" t="s">
        <v>127</v>
      </c>
      <c r="D899" s="171" t="s">
        <v>130</v>
      </c>
      <c r="E899" s="171" t="s">
        <v>42</v>
      </c>
      <c r="F899" s="171" t="s">
        <v>248</v>
      </c>
      <c r="G899" s="171" t="s">
        <v>112</v>
      </c>
      <c r="H899" s="176">
        <v>1</v>
      </c>
      <c r="I899" s="177">
        <v>2650</v>
      </c>
      <c r="J899" s="175">
        <v>46090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2067.44</v>
      </c>
    </row>
    <row r="900" spans="1:16" ht="19.5" hidden="1" customHeight="1">
      <c r="A900" s="171" t="s">
        <v>2669</v>
      </c>
      <c r="B900" s="175">
        <v>46093</v>
      </c>
      <c r="C900" s="171" t="s">
        <v>131</v>
      </c>
      <c r="D900" s="171" t="s">
        <v>132</v>
      </c>
      <c r="E900" s="171" t="s">
        <v>42</v>
      </c>
      <c r="F900" s="171" t="s">
        <v>248</v>
      </c>
      <c r="G900" s="171" t="s">
        <v>112</v>
      </c>
      <c r="H900" s="176">
        <v>1</v>
      </c>
      <c r="I900" s="177">
        <v>2650</v>
      </c>
      <c r="J900" s="175">
        <v>46090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-1139.5</v>
      </c>
    </row>
    <row r="901" spans="1:16" ht="19.5" hidden="1" customHeight="1">
      <c r="A901" s="171" t="s">
        <v>2670</v>
      </c>
      <c r="B901" s="175">
        <v>46093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46091</v>
      </c>
      <c r="K901" s="171" t="s">
        <v>113</v>
      </c>
      <c r="L901" s="171" t="s">
        <v>114</v>
      </c>
      <c r="M901" s="178">
        <v>0.43</v>
      </c>
      <c r="N901" s="176"/>
      <c r="O901" s="176">
        <v>43</v>
      </c>
      <c r="P901" s="179">
        <v>-157.33000000000001</v>
      </c>
    </row>
    <row r="902" spans="1:16" ht="19.5" hidden="1" customHeight="1">
      <c r="A902" s="171" t="s">
        <v>2670</v>
      </c>
      <c r="B902" s="175">
        <v>46093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958.1</v>
      </c>
    </row>
    <row r="903" spans="1:16" ht="19.5" hidden="1" customHeight="1">
      <c r="A903" s="171" t="s">
        <v>2670</v>
      </c>
      <c r="B903" s="175">
        <v>46093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9.58</v>
      </c>
    </row>
    <row r="904" spans="1:16" ht="19.5" hidden="1" customHeight="1">
      <c r="A904" s="171" t="s">
        <v>2670</v>
      </c>
      <c r="B904" s="175">
        <v>46093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1782.32</v>
      </c>
    </row>
    <row r="905" spans="1:16" ht="19.5" hidden="1" customHeight="1">
      <c r="A905" s="171" t="s">
        <v>2670</v>
      </c>
      <c r="B905" s="175">
        <v>46093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46091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hidden="1" customHeight="1">
      <c r="A906" s="171" t="s">
        <v>2670</v>
      </c>
      <c r="B906" s="175">
        <v>46093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46091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-18.27</v>
      </c>
    </row>
    <row r="907" spans="1:16" ht="19.5" hidden="1" customHeight="1">
      <c r="A907" s="171" t="s">
        <v>2671</v>
      </c>
      <c r="B907" s="175">
        <v>46093</v>
      </c>
      <c r="C907" s="171" t="s">
        <v>110</v>
      </c>
      <c r="D907" s="171" t="s">
        <v>24</v>
      </c>
      <c r="E907" s="171" t="s">
        <v>67</v>
      </c>
      <c r="F907" s="171" t="s">
        <v>359</v>
      </c>
      <c r="G907" s="171" t="s">
        <v>177</v>
      </c>
      <c r="H907" s="176">
        <v>1</v>
      </c>
      <c r="I907" s="177">
        <v>0</v>
      </c>
      <c r="J907" s="175">
        <v>46076</v>
      </c>
      <c r="K907" s="171" t="s">
        <v>113</v>
      </c>
      <c r="L907" s="171" t="s">
        <v>114</v>
      </c>
      <c r="M907" s="178">
        <v>0</v>
      </c>
      <c r="N907" s="176"/>
      <c r="O907" s="176">
        <v>41</v>
      </c>
      <c r="P907" s="179">
        <v>-56.94</v>
      </c>
    </row>
    <row r="908" spans="1:16" ht="19.5" customHeight="1">
      <c r="A908" s="171" t="s">
        <v>2671</v>
      </c>
      <c r="B908" s="175">
        <v>46093</v>
      </c>
      <c r="C908" s="171" t="s">
        <v>2119</v>
      </c>
      <c r="D908" s="171" t="s">
        <v>116</v>
      </c>
      <c r="E908" s="171" t="s">
        <v>67</v>
      </c>
      <c r="F908" s="171" t="s">
        <v>359</v>
      </c>
      <c r="G908" s="171" t="s">
        <v>177</v>
      </c>
      <c r="H908" s="176">
        <v>1</v>
      </c>
      <c r="I908" s="177">
        <v>0</v>
      </c>
      <c r="J908" s="175">
        <v>46076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2668</v>
      </c>
      <c r="B909" s="175">
        <v>46093</v>
      </c>
      <c r="C909" s="171" t="s">
        <v>2119</v>
      </c>
      <c r="D909" s="171" t="s">
        <v>135</v>
      </c>
      <c r="E909" s="171" t="s">
        <v>51</v>
      </c>
      <c r="F909" s="171" t="s">
        <v>227</v>
      </c>
      <c r="G909" s="171" t="s">
        <v>112</v>
      </c>
      <c r="H909" s="176">
        <v>1</v>
      </c>
      <c r="I909" s="177">
        <v>0</v>
      </c>
      <c r="J909" s="175">
        <v>46089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-12.32</v>
      </c>
    </row>
    <row r="910" spans="1:16" ht="19.5" hidden="1" customHeight="1">
      <c r="A910" s="171" t="s">
        <v>2669</v>
      </c>
      <c r="B910" s="175">
        <v>46093</v>
      </c>
      <c r="C910" s="171" t="s">
        <v>2119</v>
      </c>
      <c r="D910" s="171" t="s">
        <v>135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0</v>
      </c>
      <c r="J910" s="175">
        <v>46090</v>
      </c>
      <c r="K910" s="171" t="s">
        <v>125</v>
      </c>
      <c r="L910" s="171" t="s">
        <v>125</v>
      </c>
      <c r="M910" s="178">
        <v>0</v>
      </c>
      <c r="N910" s="176"/>
      <c r="O910" s="176"/>
      <c r="P910" s="179">
        <v>-10.96</v>
      </c>
    </row>
    <row r="911" spans="1:16" ht="19.5" hidden="1" customHeight="1">
      <c r="A911" s="171" t="s">
        <v>2671</v>
      </c>
      <c r="B911" s="175">
        <v>46093</v>
      </c>
      <c r="C911" s="171" t="s">
        <v>110</v>
      </c>
      <c r="D911" s="171" t="s">
        <v>117</v>
      </c>
      <c r="E911" s="171" t="s">
        <v>67</v>
      </c>
      <c r="F911" s="171" t="s">
        <v>359</v>
      </c>
      <c r="G911" s="171" t="s">
        <v>177</v>
      </c>
      <c r="H911" s="176">
        <v>1</v>
      </c>
      <c r="I911" s="177">
        <v>0</v>
      </c>
      <c r="J911" s="175">
        <v>46076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2671</v>
      </c>
      <c r="B912" s="175">
        <v>46093</v>
      </c>
      <c r="C912" s="171" t="s">
        <v>110</v>
      </c>
      <c r="D912" s="171" t="s">
        <v>118</v>
      </c>
      <c r="E912" s="171" t="s">
        <v>67</v>
      </c>
      <c r="F912" s="171" t="s">
        <v>359</v>
      </c>
      <c r="G912" s="171" t="s">
        <v>177</v>
      </c>
      <c r="H912" s="176">
        <v>1</v>
      </c>
      <c r="I912" s="177">
        <v>0</v>
      </c>
      <c r="J912" s="175">
        <v>46076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-56.94</v>
      </c>
    </row>
    <row r="913" spans="1:16" ht="19.5" hidden="1" customHeight="1">
      <c r="A913" s="171" t="s">
        <v>2672</v>
      </c>
      <c r="B913" s="175">
        <v>46093</v>
      </c>
      <c r="C913" s="171" t="s">
        <v>110</v>
      </c>
      <c r="D913" s="171" t="s">
        <v>24</v>
      </c>
      <c r="E913" s="171" t="s">
        <v>41</v>
      </c>
      <c r="F913" s="171" t="s">
        <v>138</v>
      </c>
      <c r="G913" s="171" t="s">
        <v>112</v>
      </c>
      <c r="H913" s="176">
        <v>1</v>
      </c>
      <c r="I913" s="177">
        <v>2650</v>
      </c>
      <c r="J913" s="175">
        <v>46092</v>
      </c>
      <c r="K913" s="171" t="s">
        <v>113</v>
      </c>
      <c r="L913" s="171" t="s">
        <v>114</v>
      </c>
      <c r="M913" s="178">
        <v>0.43</v>
      </c>
      <c r="N913" s="176"/>
      <c r="O913" s="176">
        <v>42</v>
      </c>
      <c r="P913" s="179">
        <v>-148.96</v>
      </c>
    </row>
    <row r="914" spans="1:16" ht="19.5" hidden="1" customHeight="1">
      <c r="A914" s="171" t="s">
        <v>2672</v>
      </c>
      <c r="B914" s="175">
        <v>46093</v>
      </c>
      <c r="C914" s="171" t="s">
        <v>127</v>
      </c>
      <c r="D914" s="171" t="s">
        <v>128</v>
      </c>
      <c r="E914" s="171" t="s">
        <v>41</v>
      </c>
      <c r="F914" s="171" t="s">
        <v>138</v>
      </c>
      <c r="G914" s="171" t="s">
        <v>112</v>
      </c>
      <c r="H914" s="176">
        <v>1</v>
      </c>
      <c r="I914" s="177">
        <v>2650</v>
      </c>
      <c r="J914" s="175">
        <v>46092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1140.95</v>
      </c>
    </row>
    <row r="915" spans="1:16" ht="19.5" hidden="1" customHeight="1">
      <c r="A915" s="171" t="s">
        <v>2672</v>
      </c>
      <c r="B915" s="175">
        <v>46093</v>
      </c>
      <c r="C915" s="171" t="s">
        <v>127</v>
      </c>
      <c r="D915" s="171" t="s">
        <v>129</v>
      </c>
      <c r="E915" s="171" t="s">
        <v>41</v>
      </c>
      <c r="F915" s="171" t="s">
        <v>138</v>
      </c>
      <c r="G915" s="171" t="s">
        <v>112</v>
      </c>
      <c r="H915" s="176">
        <v>1</v>
      </c>
      <c r="I915" s="177">
        <v>2650</v>
      </c>
      <c r="J915" s="175">
        <v>46092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11.41</v>
      </c>
    </row>
    <row r="916" spans="1:16" ht="19.5" hidden="1" customHeight="1">
      <c r="A916" s="171" t="s">
        <v>2672</v>
      </c>
      <c r="B916" s="175">
        <v>46093</v>
      </c>
      <c r="C916" s="171" t="s">
        <v>127</v>
      </c>
      <c r="D916" s="171" t="s">
        <v>130</v>
      </c>
      <c r="E916" s="171" t="s">
        <v>41</v>
      </c>
      <c r="F916" s="171" t="s">
        <v>138</v>
      </c>
      <c r="G916" s="171" t="s">
        <v>112</v>
      </c>
      <c r="H916" s="176">
        <v>1</v>
      </c>
      <c r="I916" s="177">
        <v>2650</v>
      </c>
      <c r="J916" s="175">
        <v>46092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1497.64</v>
      </c>
    </row>
    <row r="917" spans="1:16" ht="19.5" hidden="1" customHeight="1">
      <c r="A917" s="171" t="s">
        <v>2672</v>
      </c>
      <c r="B917" s="175">
        <v>46093</v>
      </c>
      <c r="C917" s="171" t="s">
        <v>131</v>
      </c>
      <c r="D917" s="171" t="s">
        <v>132</v>
      </c>
      <c r="E917" s="171" t="s">
        <v>41</v>
      </c>
      <c r="F917" s="171" t="s">
        <v>138</v>
      </c>
      <c r="G917" s="171" t="s">
        <v>112</v>
      </c>
      <c r="H917" s="176">
        <v>1</v>
      </c>
      <c r="I917" s="177">
        <v>2650</v>
      </c>
      <c r="J917" s="175">
        <v>46092</v>
      </c>
      <c r="K917" s="171" t="s">
        <v>113</v>
      </c>
      <c r="L917" s="171" t="s">
        <v>114</v>
      </c>
      <c r="M917" s="178">
        <v>0.43</v>
      </c>
      <c r="N917" s="176"/>
      <c r="O917" s="176"/>
      <c r="P917" s="179">
        <v>-1139.5</v>
      </c>
    </row>
    <row r="918" spans="1:16" ht="19.5" hidden="1" customHeight="1">
      <c r="A918" s="171" t="s">
        <v>2672</v>
      </c>
      <c r="B918" s="175">
        <v>46093</v>
      </c>
      <c r="C918" s="171" t="s">
        <v>2119</v>
      </c>
      <c r="D918" s="171" t="s">
        <v>116</v>
      </c>
      <c r="E918" s="171" t="s">
        <v>41</v>
      </c>
      <c r="F918" s="171" t="s">
        <v>138</v>
      </c>
      <c r="G918" s="171" t="s">
        <v>112</v>
      </c>
      <c r="H918" s="176">
        <v>1</v>
      </c>
      <c r="I918" s="177">
        <v>2650</v>
      </c>
      <c r="J918" s="175">
        <v>46092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-18.07</v>
      </c>
    </row>
    <row r="919" spans="1:16" ht="19.5" hidden="1" customHeight="1">
      <c r="A919" s="171" t="s">
        <v>2673</v>
      </c>
      <c r="B919" s="175">
        <v>46093</v>
      </c>
      <c r="C919" s="171" t="s">
        <v>110</v>
      </c>
      <c r="D919" s="171" t="s">
        <v>24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2650</v>
      </c>
      <c r="J919" s="175">
        <v>46085</v>
      </c>
      <c r="K919" s="171" t="s">
        <v>113</v>
      </c>
      <c r="L919" s="171" t="s">
        <v>114</v>
      </c>
      <c r="M919" s="178">
        <v>0.43</v>
      </c>
      <c r="N919" s="176"/>
      <c r="O919" s="176">
        <v>42</v>
      </c>
      <c r="P919" s="179">
        <v>-148.96</v>
      </c>
    </row>
    <row r="920" spans="1:16" ht="19.5" hidden="1" customHeight="1">
      <c r="A920" s="171" t="s">
        <v>2673</v>
      </c>
      <c r="B920" s="175">
        <v>46093</v>
      </c>
      <c r="C920" s="171" t="s">
        <v>127</v>
      </c>
      <c r="D920" s="171" t="s">
        <v>128</v>
      </c>
      <c r="E920" s="171" t="s">
        <v>39</v>
      </c>
      <c r="F920" s="171" t="s">
        <v>141</v>
      </c>
      <c r="G920" s="171" t="s">
        <v>112</v>
      </c>
      <c r="H920" s="176">
        <v>1</v>
      </c>
      <c r="I920" s="177">
        <v>2650</v>
      </c>
      <c r="J920" s="175">
        <v>46085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1245.71</v>
      </c>
    </row>
    <row r="921" spans="1:16" ht="19.5" hidden="1" customHeight="1">
      <c r="A921" s="171" t="s">
        <v>2673</v>
      </c>
      <c r="B921" s="175">
        <v>46093</v>
      </c>
      <c r="C921" s="171" t="s">
        <v>127</v>
      </c>
      <c r="D921" s="171" t="s">
        <v>129</v>
      </c>
      <c r="E921" s="171" t="s">
        <v>39</v>
      </c>
      <c r="F921" s="171" t="s">
        <v>141</v>
      </c>
      <c r="G921" s="171" t="s">
        <v>112</v>
      </c>
      <c r="H921" s="176">
        <v>1</v>
      </c>
      <c r="I921" s="177">
        <v>2650</v>
      </c>
      <c r="J921" s="175">
        <v>46085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12.46</v>
      </c>
    </row>
    <row r="922" spans="1:16" ht="19.5" hidden="1" customHeight="1">
      <c r="A922" s="171" t="s">
        <v>2673</v>
      </c>
      <c r="B922" s="175">
        <v>46093</v>
      </c>
      <c r="C922" s="171" t="s">
        <v>127</v>
      </c>
      <c r="D922" s="171" t="s">
        <v>130</v>
      </c>
      <c r="E922" s="171" t="s">
        <v>39</v>
      </c>
      <c r="F922" s="171" t="s">
        <v>141</v>
      </c>
      <c r="G922" s="171" t="s">
        <v>112</v>
      </c>
      <c r="H922" s="176">
        <v>1</v>
      </c>
      <c r="I922" s="177">
        <v>2650</v>
      </c>
      <c r="J922" s="175">
        <v>46085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1391.83</v>
      </c>
    </row>
    <row r="923" spans="1:16" ht="19.5" hidden="1" customHeight="1">
      <c r="A923" s="171" t="s">
        <v>2673</v>
      </c>
      <c r="B923" s="175">
        <v>46093</v>
      </c>
      <c r="C923" s="171" t="s">
        <v>131</v>
      </c>
      <c r="D923" s="171" t="s">
        <v>132</v>
      </c>
      <c r="E923" s="171" t="s">
        <v>39</v>
      </c>
      <c r="F923" s="171" t="s">
        <v>141</v>
      </c>
      <c r="G923" s="171" t="s">
        <v>112</v>
      </c>
      <c r="H923" s="176">
        <v>1</v>
      </c>
      <c r="I923" s="177">
        <v>2650</v>
      </c>
      <c r="J923" s="175">
        <v>46085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-1139.5</v>
      </c>
    </row>
    <row r="924" spans="1:16" ht="19.5" hidden="1" customHeight="1">
      <c r="A924" s="171" t="s">
        <v>2673</v>
      </c>
      <c r="B924" s="175">
        <v>46093</v>
      </c>
      <c r="C924" s="171" t="s">
        <v>2119</v>
      </c>
      <c r="D924" s="171" t="s">
        <v>116</v>
      </c>
      <c r="E924" s="171" t="s">
        <v>39</v>
      </c>
      <c r="F924" s="171" t="s">
        <v>141</v>
      </c>
      <c r="G924" s="171" t="s">
        <v>112</v>
      </c>
      <c r="H924" s="176">
        <v>1</v>
      </c>
      <c r="I924" s="177">
        <v>2650</v>
      </c>
      <c r="J924" s="175">
        <v>46085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-0.97</v>
      </c>
    </row>
    <row r="925" spans="1:16" ht="19.5" hidden="1" customHeight="1">
      <c r="A925" s="171" t="s">
        <v>2672</v>
      </c>
      <c r="B925" s="175">
        <v>46093</v>
      </c>
      <c r="C925" s="171" t="s">
        <v>2119</v>
      </c>
      <c r="D925" s="171" t="s">
        <v>135</v>
      </c>
      <c r="E925" s="171" t="s">
        <v>41</v>
      </c>
      <c r="F925" s="171" t="s">
        <v>138</v>
      </c>
      <c r="G925" s="171" t="s">
        <v>112</v>
      </c>
      <c r="H925" s="176">
        <v>1</v>
      </c>
      <c r="I925" s="177">
        <v>0</v>
      </c>
      <c r="J925" s="175">
        <v>46092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-21.68</v>
      </c>
    </row>
    <row r="926" spans="1:16" ht="19.5" hidden="1" customHeight="1">
      <c r="A926" s="171" t="s">
        <v>2674</v>
      </c>
      <c r="B926" s="175">
        <v>46093</v>
      </c>
      <c r="C926" s="171" t="s">
        <v>110</v>
      </c>
      <c r="D926" s="171" t="s">
        <v>24</v>
      </c>
      <c r="E926" s="171" t="s">
        <v>66</v>
      </c>
      <c r="F926" s="171" t="s">
        <v>601</v>
      </c>
      <c r="G926" s="171" t="s">
        <v>177</v>
      </c>
      <c r="H926" s="176">
        <v>1</v>
      </c>
      <c r="I926" s="177">
        <v>3078</v>
      </c>
      <c r="J926" s="175">
        <v>46090</v>
      </c>
      <c r="K926" s="171" t="s">
        <v>113</v>
      </c>
      <c r="L926" s="171" t="s">
        <v>114</v>
      </c>
      <c r="M926" s="178">
        <v>0.43</v>
      </c>
      <c r="N926" s="176"/>
      <c r="O926" s="176">
        <v>43</v>
      </c>
      <c r="P926" s="179">
        <v>-183.44</v>
      </c>
    </row>
    <row r="927" spans="1:16" ht="19.5" hidden="1" customHeight="1">
      <c r="A927" s="171" t="s">
        <v>2674</v>
      </c>
      <c r="B927" s="175">
        <v>46093</v>
      </c>
      <c r="C927" s="171" t="s">
        <v>127</v>
      </c>
      <c r="D927" s="171" t="s">
        <v>128</v>
      </c>
      <c r="E927" s="171" t="s">
        <v>66</v>
      </c>
      <c r="F927" s="171" t="s">
        <v>601</v>
      </c>
      <c r="G927" s="171" t="s">
        <v>177</v>
      </c>
      <c r="H927" s="176">
        <v>1</v>
      </c>
      <c r="I927" s="177">
        <v>3078</v>
      </c>
      <c r="J927" s="175">
        <v>46090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1071.29</v>
      </c>
    </row>
    <row r="928" spans="1:16" ht="19.5" hidden="1" customHeight="1">
      <c r="A928" s="171" t="s">
        <v>2674</v>
      </c>
      <c r="B928" s="175">
        <v>46093</v>
      </c>
      <c r="C928" s="171" t="s">
        <v>127</v>
      </c>
      <c r="D928" s="171" t="s">
        <v>129</v>
      </c>
      <c r="E928" s="171" t="s">
        <v>66</v>
      </c>
      <c r="F928" s="171" t="s">
        <v>601</v>
      </c>
      <c r="G928" s="171" t="s">
        <v>177</v>
      </c>
      <c r="H928" s="176">
        <v>1</v>
      </c>
      <c r="I928" s="177">
        <v>3078</v>
      </c>
      <c r="J928" s="175">
        <v>46090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10.71</v>
      </c>
    </row>
    <row r="929" spans="1:16" ht="19.5" hidden="1" customHeight="1">
      <c r="A929" s="171" t="s">
        <v>2674</v>
      </c>
      <c r="B929" s="175">
        <v>46093</v>
      </c>
      <c r="C929" s="171" t="s">
        <v>127</v>
      </c>
      <c r="D929" s="171" t="s">
        <v>130</v>
      </c>
      <c r="E929" s="171" t="s">
        <v>66</v>
      </c>
      <c r="F929" s="171" t="s">
        <v>601</v>
      </c>
      <c r="G929" s="171" t="s">
        <v>177</v>
      </c>
      <c r="H929" s="176">
        <v>1</v>
      </c>
      <c r="I929" s="177">
        <v>3078</v>
      </c>
      <c r="J929" s="175">
        <v>46090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1996</v>
      </c>
    </row>
    <row r="930" spans="1:16" ht="19.5" hidden="1" customHeight="1">
      <c r="A930" s="171" t="s">
        <v>2674</v>
      </c>
      <c r="B930" s="175">
        <v>46093</v>
      </c>
      <c r="C930" s="171" t="s">
        <v>131</v>
      </c>
      <c r="D930" s="171" t="s">
        <v>132</v>
      </c>
      <c r="E930" s="171" t="s">
        <v>66</v>
      </c>
      <c r="F930" s="171" t="s">
        <v>601</v>
      </c>
      <c r="G930" s="171" t="s">
        <v>177</v>
      </c>
      <c r="H930" s="176">
        <v>1</v>
      </c>
      <c r="I930" s="177">
        <v>3078</v>
      </c>
      <c r="J930" s="175">
        <v>46090</v>
      </c>
      <c r="K930" s="171" t="s">
        <v>113</v>
      </c>
      <c r="L930" s="171" t="s">
        <v>114</v>
      </c>
      <c r="M930" s="178">
        <v>0.43</v>
      </c>
      <c r="N930" s="176"/>
      <c r="O930" s="176"/>
      <c r="P930" s="179">
        <v>-1323.54</v>
      </c>
    </row>
    <row r="931" spans="1:16" ht="19.5" customHeight="1">
      <c r="A931" s="171" t="s">
        <v>2674</v>
      </c>
      <c r="B931" s="175">
        <v>46093</v>
      </c>
      <c r="C931" s="171" t="s">
        <v>2119</v>
      </c>
      <c r="D931" s="171" t="s">
        <v>116</v>
      </c>
      <c r="E931" s="171" t="s">
        <v>66</v>
      </c>
      <c r="F931" s="171" t="s">
        <v>601</v>
      </c>
      <c r="G931" s="171" t="s">
        <v>177</v>
      </c>
      <c r="H931" s="176">
        <v>1</v>
      </c>
      <c r="I931" s="177">
        <v>3078</v>
      </c>
      <c r="J931" s="175">
        <v>46090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-11.43</v>
      </c>
    </row>
    <row r="932" spans="1:16" ht="19.5" hidden="1" customHeight="1">
      <c r="A932" s="171" t="s">
        <v>2675</v>
      </c>
      <c r="B932" s="175">
        <v>46093</v>
      </c>
      <c r="C932" s="171" t="s">
        <v>110</v>
      </c>
      <c r="D932" s="171" t="s">
        <v>24</v>
      </c>
      <c r="E932" s="171" t="s">
        <v>66</v>
      </c>
      <c r="F932" s="171" t="s">
        <v>601</v>
      </c>
      <c r="G932" s="171" t="s">
        <v>177</v>
      </c>
      <c r="H932" s="176">
        <v>1</v>
      </c>
      <c r="I932" s="177">
        <v>3130</v>
      </c>
      <c r="J932" s="175">
        <v>46092</v>
      </c>
      <c r="K932" s="171" t="s">
        <v>113</v>
      </c>
      <c r="L932" s="171" t="s">
        <v>114</v>
      </c>
      <c r="M932" s="178">
        <v>0.43</v>
      </c>
      <c r="N932" s="176"/>
      <c r="O932" s="176">
        <v>42</v>
      </c>
      <c r="P932" s="179">
        <v>-178.61</v>
      </c>
    </row>
    <row r="933" spans="1:16" ht="19.5" hidden="1" customHeight="1">
      <c r="A933" s="171" t="s">
        <v>2675</v>
      </c>
      <c r="B933" s="175">
        <v>46093</v>
      </c>
      <c r="C933" s="171" t="s">
        <v>127</v>
      </c>
      <c r="D933" s="171" t="s">
        <v>128</v>
      </c>
      <c r="E933" s="171" t="s">
        <v>66</v>
      </c>
      <c r="F933" s="171" t="s">
        <v>601</v>
      </c>
      <c r="G933" s="171" t="s">
        <v>177</v>
      </c>
      <c r="H933" s="176">
        <v>1</v>
      </c>
      <c r="I933" s="177">
        <v>3130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1086.26</v>
      </c>
    </row>
    <row r="934" spans="1:16" ht="19.5" hidden="1" customHeight="1">
      <c r="A934" s="171" t="s">
        <v>2675</v>
      </c>
      <c r="B934" s="175">
        <v>46093</v>
      </c>
      <c r="C934" s="171" t="s">
        <v>127</v>
      </c>
      <c r="D934" s="171" t="s">
        <v>129</v>
      </c>
      <c r="E934" s="171" t="s">
        <v>66</v>
      </c>
      <c r="F934" s="171" t="s">
        <v>601</v>
      </c>
      <c r="G934" s="171" t="s">
        <v>177</v>
      </c>
      <c r="H934" s="176">
        <v>1</v>
      </c>
      <c r="I934" s="177">
        <v>3130</v>
      </c>
      <c r="J934" s="175">
        <v>46092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10.86</v>
      </c>
    </row>
    <row r="935" spans="1:16" ht="19.5" hidden="1" customHeight="1">
      <c r="A935" s="171" t="s">
        <v>2675</v>
      </c>
      <c r="B935" s="175">
        <v>46093</v>
      </c>
      <c r="C935" s="171" t="s">
        <v>127</v>
      </c>
      <c r="D935" s="171" t="s">
        <v>130</v>
      </c>
      <c r="E935" s="171" t="s">
        <v>66</v>
      </c>
      <c r="F935" s="171" t="s">
        <v>601</v>
      </c>
      <c r="G935" s="171" t="s">
        <v>177</v>
      </c>
      <c r="H935" s="176">
        <v>1</v>
      </c>
      <c r="I935" s="177">
        <v>3130</v>
      </c>
      <c r="J935" s="175">
        <v>46092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2032.88</v>
      </c>
    </row>
    <row r="936" spans="1:16" ht="19.5" hidden="1" customHeight="1">
      <c r="A936" s="171" t="s">
        <v>2675</v>
      </c>
      <c r="B936" s="175">
        <v>46093</v>
      </c>
      <c r="C936" s="171" t="s">
        <v>131</v>
      </c>
      <c r="D936" s="171" t="s">
        <v>132</v>
      </c>
      <c r="E936" s="171" t="s">
        <v>66</v>
      </c>
      <c r="F936" s="171" t="s">
        <v>601</v>
      </c>
      <c r="G936" s="171" t="s">
        <v>177</v>
      </c>
      <c r="H936" s="176">
        <v>1</v>
      </c>
      <c r="I936" s="177">
        <v>3130</v>
      </c>
      <c r="J936" s="175">
        <v>46092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-1345.9</v>
      </c>
    </row>
    <row r="937" spans="1:16" ht="19.5" customHeight="1">
      <c r="A937" s="171" t="s">
        <v>2675</v>
      </c>
      <c r="B937" s="175">
        <v>46093</v>
      </c>
      <c r="C937" s="171" t="s">
        <v>2119</v>
      </c>
      <c r="D937" s="171" t="s">
        <v>116</v>
      </c>
      <c r="E937" s="171" t="s">
        <v>66</v>
      </c>
      <c r="F937" s="171" t="s">
        <v>601</v>
      </c>
      <c r="G937" s="171" t="s">
        <v>177</v>
      </c>
      <c r="H937" s="176">
        <v>1</v>
      </c>
      <c r="I937" s="177">
        <v>3130</v>
      </c>
      <c r="J937" s="175">
        <v>46092</v>
      </c>
      <c r="K937" s="171" t="s">
        <v>113</v>
      </c>
      <c r="L937" s="171" t="s">
        <v>114</v>
      </c>
      <c r="M937" s="178">
        <v>0.43</v>
      </c>
      <c r="N937" s="176"/>
      <c r="O937" s="176"/>
      <c r="P937" s="179">
        <v>-12.51</v>
      </c>
    </row>
    <row r="938" spans="1:16" ht="19.5" customHeight="1">
      <c r="A938" s="171" t="s">
        <v>2676</v>
      </c>
      <c r="B938" s="175">
        <v>46093</v>
      </c>
      <c r="C938" s="171" t="s">
        <v>2119</v>
      </c>
      <c r="D938" s="171" t="s">
        <v>135</v>
      </c>
      <c r="E938" s="171" t="s">
        <v>78</v>
      </c>
      <c r="F938" s="171" t="s">
        <v>176</v>
      </c>
      <c r="G938" s="171" t="s">
        <v>177</v>
      </c>
      <c r="H938" s="176">
        <v>1</v>
      </c>
      <c r="I938" s="177">
        <v>0</v>
      </c>
      <c r="J938" s="175">
        <v>46093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-48.14</v>
      </c>
    </row>
    <row r="939" spans="1:16" ht="19.5" hidden="1" customHeight="1">
      <c r="A939" s="171" t="s">
        <v>2677</v>
      </c>
      <c r="B939" s="175">
        <v>46093</v>
      </c>
      <c r="C939" s="171" t="s">
        <v>110</v>
      </c>
      <c r="D939" s="171" t="s">
        <v>24</v>
      </c>
      <c r="E939" s="171" t="s">
        <v>41</v>
      </c>
      <c r="F939" s="171" t="s">
        <v>138</v>
      </c>
      <c r="G939" s="171" t="s">
        <v>112</v>
      </c>
      <c r="H939" s="176">
        <v>1</v>
      </c>
      <c r="I939" s="177">
        <v>2650</v>
      </c>
      <c r="J939" s="175">
        <v>46092</v>
      </c>
      <c r="K939" s="171" t="s">
        <v>113</v>
      </c>
      <c r="L939" s="171" t="s">
        <v>114</v>
      </c>
      <c r="M939" s="178">
        <v>0.43</v>
      </c>
      <c r="N939" s="176"/>
      <c r="O939" s="176">
        <v>42</v>
      </c>
      <c r="P939" s="179">
        <v>-148.96</v>
      </c>
    </row>
    <row r="940" spans="1:16" ht="19.5" hidden="1" customHeight="1">
      <c r="A940" s="171" t="s">
        <v>2677</v>
      </c>
      <c r="B940" s="175">
        <v>46093</v>
      </c>
      <c r="C940" s="171" t="s">
        <v>127</v>
      </c>
      <c r="D940" s="171" t="s">
        <v>128</v>
      </c>
      <c r="E940" s="171" t="s">
        <v>41</v>
      </c>
      <c r="F940" s="171" t="s">
        <v>138</v>
      </c>
      <c r="G940" s="171" t="s">
        <v>112</v>
      </c>
      <c r="H940" s="176">
        <v>1</v>
      </c>
      <c r="I940" s="177">
        <v>2650</v>
      </c>
      <c r="J940" s="175">
        <v>46092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1192.42</v>
      </c>
    </row>
    <row r="941" spans="1:16" ht="19.5" hidden="1" customHeight="1">
      <c r="A941" s="171" t="s">
        <v>2677</v>
      </c>
      <c r="B941" s="175">
        <v>46093</v>
      </c>
      <c r="C941" s="171" t="s">
        <v>127</v>
      </c>
      <c r="D941" s="171" t="s">
        <v>129</v>
      </c>
      <c r="E941" s="171" t="s">
        <v>41</v>
      </c>
      <c r="F941" s="171" t="s">
        <v>138</v>
      </c>
      <c r="G941" s="171" t="s">
        <v>112</v>
      </c>
      <c r="H941" s="176">
        <v>1</v>
      </c>
      <c r="I941" s="177">
        <v>2650</v>
      </c>
      <c r="J941" s="175">
        <v>46092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11.92</v>
      </c>
    </row>
    <row r="942" spans="1:16" ht="19.5" hidden="1" customHeight="1">
      <c r="A942" s="171" t="s">
        <v>2677</v>
      </c>
      <c r="B942" s="175">
        <v>46093</v>
      </c>
      <c r="C942" s="171" t="s">
        <v>127</v>
      </c>
      <c r="D942" s="171" t="s">
        <v>130</v>
      </c>
      <c r="E942" s="171" t="s">
        <v>41</v>
      </c>
      <c r="F942" s="171" t="s">
        <v>138</v>
      </c>
      <c r="G942" s="171" t="s">
        <v>112</v>
      </c>
      <c r="H942" s="176">
        <v>1</v>
      </c>
      <c r="I942" s="177">
        <v>2650</v>
      </c>
      <c r="J942" s="175">
        <v>46092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1445.66</v>
      </c>
    </row>
    <row r="943" spans="1:16" ht="19.5" hidden="1" customHeight="1">
      <c r="A943" s="171" t="s">
        <v>2677</v>
      </c>
      <c r="B943" s="175">
        <v>46093</v>
      </c>
      <c r="C943" s="171" t="s">
        <v>131</v>
      </c>
      <c r="D943" s="171" t="s">
        <v>132</v>
      </c>
      <c r="E943" s="171" t="s">
        <v>41</v>
      </c>
      <c r="F943" s="171" t="s">
        <v>138</v>
      </c>
      <c r="G943" s="171" t="s">
        <v>112</v>
      </c>
      <c r="H943" s="176">
        <v>1</v>
      </c>
      <c r="I943" s="177">
        <v>2650</v>
      </c>
      <c r="J943" s="175">
        <v>46092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-1139.5</v>
      </c>
    </row>
    <row r="944" spans="1:16" ht="19.5" hidden="1" customHeight="1">
      <c r="A944" s="171" t="s">
        <v>2677</v>
      </c>
      <c r="B944" s="175">
        <v>46093</v>
      </c>
      <c r="C944" s="171" t="s">
        <v>2119</v>
      </c>
      <c r="D944" s="171" t="s">
        <v>116</v>
      </c>
      <c r="E944" s="171" t="s">
        <v>41</v>
      </c>
      <c r="F944" s="171" t="s">
        <v>138</v>
      </c>
      <c r="G944" s="171" t="s">
        <v>112</v>
      </c>
      <c r="H944" s="176">
        <v>1</v>
      </c>
      <c r="I944" s="177">
        <v>2650</v>
      </c>
      <c r="J944" s="175">
        <v>46092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-12.6</v>
      </c>
    </row>
    <row r="945" spans="1:16" ht="19.5" customHeight="1">
      <c r="A945" s="171" t="s">
        <v>2674</v>
      </c>
      <c r="B945" s="175">
        <v>46093</v>
      </c>
      <c r="C945" s="171" t="s">
        <v>2119</v>
      </c>
      <c r="D945" s="171" t="s">
        <v>135</v>
      </c>
      <c r="E945" s="171" t="s">
        <v>66</v>
      </c>
      <c r="F945" s="171" t="s">
        <v>601</v>
      </c>
      <c r="G945" s="171" t="s">
        <v>177</v>
      </c>
      <c r="H945" s="176">
        <v>1</v>
      </c>
      <c r="I945" s="177">
        <v>0</v>
      </c>
      <c r="J945" s="175">
        <v>46090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-20.350000000000001</v>
      </c>
    </row>
    <row r="946" spans="1:16" ht="19.5" hidden="1" customHeight="1">
      <c r="A946" s="171" t="s">
        <v>2678</v>
      </c>
      <c r="B946" s="175">
        <v>46093</v>
      </c>
      <c r="C946" s="171" t="s">
        <v>110</v>
      </c>
      <c r="D946" s="171" t="s">
        <v>24</v>
      </c>
      <c r="E946" s="171" t="s">
        <v>41</v>
      </c>
      <c r="F946" s="171" t="s">
        <v>138</v>
      </c>
      <c r="G946" s="171" t="s">
        <v>112</v>
      </c>
      <c r="H946" s="176">
        <v>1</v>
      </c>
      <c r="I946" s="177">
        <v>2650</v>
      </c>
      <c r="J946" s="175">
        <v>46091</v>
      </c>
      <c r="K946" s="171" t="s">
        <v>113</v>
      </c>
      <c r="L946" s="171" t="s">
        <v>114</v>
      </c>
      <c r="M946" s="178">
        <v>0.43</v>
      </c>
      <c r="N946" s="176"/>
      <c r="O946" s="176">
        <v>43</v>
      </c>
      <c r="P946" s="179">
        <v>-154.33000000000001</v>
      </c>
    </row>
    <row r="947" spans="1:16" ht="19.5" hidden="1" customHeight="1">
      <c r="A947" s="171" t="s">
        <v>2678</v>
      </c>
      <c r="B947" s="175">
        <v>46093</v>
      </c>
      <c r="C947" s="171" t="s">
        <v>127</v>
      </c>
      <c r="D947" s="171" t="s">
        <v>128</v>
      </c>
      <c r="E947" s="171" t="s">
        <v>41</v>
      </c>
      <c r="F947" s="171" t="s">
        <v>138</v>
      </c>
      <c r="G947" s="171" t="s">
        <v>112</v>
      </c>
      <c r="H947" s="176">
        <v>1</v>
      </c>
      <c r="I947" s="177">
        <v>2650</v>
      </c>
      <c r="J947" s="175">
        <v>46091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1329.52</v>
      </c>
    </row>
    <row r="948" spans="1:16" ht="19.5" hidden="1" customHeight="1">
      <c r="A948" s="171" t="s">
        <v>2678</v>
      </c>
      <c r="B948" s="175">
        <v>46093</v>
      </c>
      <c r="C948" s="171" t="s">
        <v>127</v>
      </c>
      <c r="D948" s="171" t="s">
        <v>129</v>
      </c>
      <c r="E948" s="171" t="s">
        <v>41</v>
      </c>
      <c r="F948" s="171" t="s">
        <v>138</v>
      </c>
      <c r="G948" s="171" t="s">
        <v>112</v>
      </c>
      <c r="H948" s="176">
        <v>1</v>
      </c>
      <c r="I948" s="177">
        <v>2650</v>
      </c>
      <c r="J948" s="175">
        <v>46091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13.3</v>
      </c>
    </row>
    <row r="949" spans="1:16" ht="19.5" hidden="1" customHeight="1">
      <c r="A949" s="171" t="s">
        <v>2678</v>
      </c>
      <c r="B949" s="175">
        <v>46093</v>
      </c>
      <c r="C949" s="171" t="s">
        <v>127</v>
      </c>
      <c r="D949" s="171" t="s">
        <v>130</v>
      </c>
      <c r="E949" s="171" t="s">
        <v>41</v>
      </c>
      <c r="F949" s="171" t="s">
        <v>138</v>
      </c>
      <c r="G949" s="171" t="s">
        <v>112</v>
      </c>
      <c r="H949" s="176">
        <v>1</v>
      </c>
      <c r="I949" s="177">
        <v>2650</v>
      </c>
      <c r="J949" s="175">
        <v>46091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1307.18</v>
      </c>
    </row>
    <row r="950" spans="1:16" ht="19.5" hidden="1" customHeight="1">
      <c r="A950" s="171" t="s">
        <v>2678</v>
      </c>
      <c r="B950" s="175">
        <v>46093</v>
      </c>
      <c r="C950" s="171" t="s">
        <v>131</v>
      </c>
      <c r="D950" s="171" t="s">
        <v>132</v>
      </c>
      <c r="E950" s="171" t="s">
        <v>41</v>
      </c>
      <c r="F950" s="171" t="s">
        <v>138</v>
      </c>
      <c r="G950" s="171" t="s">
        <v>112</v>
      </c>
      <c r="H950" s="176">
        <v>1</v>
      </c>
      <c r="I950" s="177">
        <v>2650</v>
      </c>
      <c r="J950" s="175">
        <v>46091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-1139.5</v>
      </c>
    </row>
    <row r="951" spans="1:16" ht="19.5" hidden="1" customHeight="1">
      <c r="A951" s="171" t="s">
        <v>2678</v>
      </c>
      <c r="B951" s="175">
        <v>46093</v>
      </c>
      <c r="C951" s="171" t="s">
        <v>2119</v>
      </c>
      <c r="D951" s="171" t="s">
        <v>116</v>
      </c>
      <c r="E951" s="171" t="s">
        <v>41</v>
      </c>
      <c r="F951" s="171" t="s">
        <v>138</v>
      </c>
      <c r="G951" s="171" t="s">
        <v>112</v>
      </c>
      <c r="H951" s="176">
        <v>1</v>
      </c>
      <c r="I951" s="177">
        <v>2650</v>
      </c>
      <c r="J951" s="175">
        <v>46091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-21.43</v>
      </c>
    </row>
    <row r="952" spans="1:16" ht="19.5" hidden="1" customHeight="1">
      <c r="A952" s="171" t="s">
        <v>2677</v>
      </c>
      <c r="B952" s="175">
        <v>46093</v>
      </c>
      <c r="C952" s="171" t="s">
        <v>2119</v>
      </c>
      <c r="D952" s="171" t="s">
        <v>135</v>
      </c>
      <c r="E952" s="171" t="s">
        <v>41</v>
      </c>
      <c r="F952" s="171" t="s">
        <v>138</v>
      </c>
      <c r="G952" s="171" t="s">
        <v>112</v>
      </c>
      <c r="H952" s="176">
        <v>1</v>
      </c>
      <c r="I952" s="177">
        <v>0</v>
      </c>
      <c r="J952" s="175">
        <v>46092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-22.66</v>
      </c>
    </row>
    <row r="953" spans="1:16" ht="19.5" hidden="1" customHeight="1">
      <c r="A953" s="171" t="s">
        <v>2679</v>
      </c>
      <c r="B953" s="175">
        <v>46093</v>
      </c>
      <c r="C953" s="171" t="s">
        <v>110</v>
      </c>
      <c r="D953" s="171" t="s">
        <v>24</v>
      </c>
      <c r="E953" s="171" t="s">
        <v>51</v>
      </c>
      <c r="F953" s="171" t="s">
        <v>227</v>
      </c>
      <c r="G953" s="171" t="s">
        <v>112</v>
      </c>
      <c r="H953" s="176">
        <v>1</v>
      </c>
      <c r="I953" s="177">
        <v>1256</v>
      </c>
      <c r="J953" s="175">
        <v>46091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-112.51</v>
      </c>
    </row>
    <row r="954" spans="1:16" ht="19.5" hidden="1" customHeight="1">
      <c r="A954" s="171" t="s">
        <v>2679</v>
      </c>
      <c r="B954" s="175">
        <v>46093</v>
      </c>
      <c r="C954" s="171" t="s">
        <v>127</v>
      </c>
      <c r="D954" s="171" t="s">
        <v>128</v>
      </c>
      <c r="E954" s="171" t="s">
        <v>51</v>
      </c>
      <c r="F954" s="171" t="s">
        <v>227</v>
      </c>
      <c r="G954" s="171" t="s">
        <v>112</v>
      </c>
      <c r="H954" s="176">
        <v>1</v>
      </c>
      <c r="I954" s="177">
        <v>1256</v>
      </c>
      <c r="J954" s="175">
        <v>46091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597.14</v>
      </c>
    </row>
    <row r="955" spans="1:16" ht="19.5" hidden="1" customHeight="1">
      <c r="A955" s="171" t="s">
        <v>2679</v>
      </c>
      <c r="B955" s="175">
        <v>46093</v>
      </c>
      <c r="C955" s="171" t="s">
        <v>127</v>
      </c>
      <c r="D955" s="171" t="s">
        <v>129</v>
      </c>
      <c r="E955" s="171" t="s">
        <v>51</v>
      </c>
      <c r="F955" s="171" t="s">
        <v>227</v>
      </c>
      <c r="G955" s="171" t="s">
        <v>112</v>
      </c>
      <c r="H955" s="176">
        <v>1</v>
      </c>
      <c r="I955" s="177">
        <v>1256</v>
      </c>
      <c r="J955" s="175">
        <v>46091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5.97</v>
      </c>
    </row>
    <row r="956" spans="1:16" ht="19.5" hidden="1" customHeight="1">
      <c r="A956" s="171" t="s">
        <v>2679</v>
      </c>
      <c r="B956" s="175">
        <v>46093</v>
      </c>
      <c r="C956" s="171" t="s">
        <v>127</v>
      </c>
      <c r="D956" s="171" t="s">
        <v>130</v>
      </c>
      <c r="E956" s="171" t="s">
        <v>51</v>
      </c>
      <c r="F956" s="171" t="s">
        <v>227</v>
      </c>
      <c r="G956" s="171" t="s">
        <v>112</v>
      </c>
      <c r="H956" s="176">
        <v>1</v>
      </c>
      <c r="I956" s="177">
        <v>1256</v>
      </c>
      <c r="J956" s="175">
        <v>46091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652.89</v>
      </c>
    </row>
    <row r="957" spans="1:16" ht="19.5" hidden="1" customHeight="1">
      <c r="A957" s="171" t="s">
        <v>2679</v>
      </c>
      <c r="B957" s="175">
        <v>46093</v>
      </c>
      <c r="C957" s="171" t="s">
        <v>131</v>
      </c>
      <c r="D957" s="171" t="s">
        <v>132</v>
      </c>
      <c r="E957" s="171" t="s">
        <v>51</v>
      </c>
      <c r="F957" s="171" t="s">
        <v>227</v>
      </c>
      <c r="G957" s="171" t="s">
        <v>112</v>
      </c>
      <c r="H957" s="176">
        <v>1</v>
      </c>
      <c r="I957" s="177">
        <v>1256</v>
      </c>
      <c r="J957" s="175">
        <v>46091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-540.08000000000004</v>
      </c>
    </row>
    <row r="958" spans="1:16" ht="19.5" hidden="1" customHeight="1">
      <c r="A958" s="171" t="s">
        <v>2679</v>
      </c>
      <c r="B958" s="175">
        <v>46093</v>
      </c>
      <c r="C958" s="171" t="s">
        <v>2119</v>
      </c>
      <c r="D958" s="171" t="s">
        <v>116</v>
      </c>
      <c r="E958" s="171" t="s">
        <v>51</v>
      </c>
      <c r="F958" s="171" t="s">
        <v>227</v>
      </c>
      <c r="G958" s="171" t="s">
        <v>112</v>
      </c>
      <c r="H958" s="176">
        <v>1</v>
      </c>
      <c r="I958" s="177">
        <v>1256</v>
      </c>
      <c r="J958" s="175">
        <v>46091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-8.5399999999999991</v>
      </c>
    </row>
    <row r="959" spans="1:16" ht="19.5" hidden="1" customHeight="1">
      <c r="A959" s="171" t="s">
        <v>2678</v>
      </c>
      <c r="B959" s="175">
        <v>46093</v>
      </c>
      <c r="C959" s="171" t="s">
        <v>2119</v>
      </c>
      <c r="D959" s="171" t="s">
        <v>135</v>
      </c>
      <c r="E959" s="171" t="s">
        <v>41</v>
      </c>
      <c r="F959" s="171" t="s">
        <v>138</v>
      </c>
      <c r="G959" s="171" t="s">
        <v>112</v>
      </c>
      <c r="H959" s="176">
        <v>1</v>
      </c>
      <c r="I959" s="177">
        <v>0</v>
      </c>
      <c r="J959" s="175">
        <v>46091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-25.26</v>
      </c>
    </row>
    <row r="960" spans="1:16" ht="19.5" hidden="1" customHeight="1">
      <c r="A960" s="171" t="s">
        <v>2679</v>
      </c>
      <c r="B960" s="175">
        <v>46093</v>
      </c>
      <c r="C960" s="171" t="s">
        <v>2119</v>
      </c>
      <c r="D960" s="171" t="s">
        <v>135</v>
      </c>
      <c r="E960" s="171" t="s">
        <v>51</v>
      </c>
      <c r="F960" s="171" t="s">
        <v>227</v>
      </c>
      <c r="G960" s="171" t="s">
        <v>112</v>
      </c>
      <c r="H960" s="176">
        <v>1</v>
      </c>
      <c r="I960" s="177">
        <v>0</v>
      </c>
      <c r="J960" s="175">
        <v>46091</v>
      </c>
      <c r="K960" s="171" t="s">
        <v>125</v>
      </c>
      <c r="L960" s="171" t="s">
        <v>125</v>
      </c>
      <c r="M960" s="178">
        <v>0</v>
      </c>
      <c r="N960" s="176"/>
      <c r="O960" s="176"/>
      <c r="P960" s="179">
        <v>-11.35</v>
      </c>
    </row>
    <row r="961" spans="1:16" ht="19.5" hidden="1" customHeight="1">
      <c r="A961" s="171" t="s">
        <v>2680</v>
      </c>
      <c r="B961" s="175">
        <v>46093</v>
      </c>
      <c r="C961" s="171" t="s">
        <v>110</v>
      </c>
      <c r="D961" s="171" t="s">
        <v>24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46088</v>
      </c>
      <c r="K961" s="171" t="s">
        <v>113</v>
      </c>
      <c r="L961" s="171" t="s">
        <v>114</v>
      </c>
      <c r="M961" s="178">
        <v>0</v>
      </c>
      <c r="N961" s="176"/>
      <c r="O961" s="176">
        <v>43</v>
      </c>
      <c r="P961" s="179">
        <v>-46.77</v>
      </c>
    </row>
    <row r="962" spans="1:16" ht="19.5" hidden="1" customHeight="1">
      <c r="A962" s="171" t="s">
        <v>2680</v>
      </c>
      <c r="B962" s="175">
        <v>46093</v>
      </c>
      <c r="C962" s="171" t="s">
        <v>2119</v>
      </c>
      <c r="D962" s="171" t="s">
        <v>116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46088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-14.9</v>
      </c>
    </row>
    <row r="963" spans="1:16" ht="19.5" hidden="1" customHeight="1">
      <c r="A963" s="171" t="s">
        <v>2680</v>
      </c>
      <c r="B963" s="175">
        <v>46093</v>
      </c>
      <c r="C963" s="171" t="s">
        <v>110</v>
      </c>
      <c r="D963" s="171" t="s">
        <v>117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46088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0</v>
      </c>
    </row>
    <row r="964" spans="1:16" ht="19.5" hidden="1" customHeight="1">
      <c r="A964" s="171" t="s">
        <v>2680</v>
      </c>
      <c r="B964" s="175">
        <v>46093</v>
      </c>
      <c r="C964" s="171" t="s">
        <v>110</v>
      </c>
      <c r="D964" s="171" t="s">
        <v>118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46088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-46.77</v>
      </c>
    </row>
    <row r="965" spans="1:16" ht="19.5" hidden="1" customHeight="1">
      <c r="A965" s="171" t="s">
        <v>2680</v>
      </c>
      <c r="B965" s="175">
        <v>46093</v>
      </c>
      <c r="C965" s="171" t="s">
        <v>2119</v>
      </c>
      <c r="D965" s="171" t="s">
        <v>119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46088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-15</v>
      </c>
    </row>
    <row r="966" spans="1:16" ht="19.5" hidden="1" customHeight="1">
      <c r="A966" s="171" t="s">
        <v>2681</v>
      </c>
      <c r="B966" s="175">
        <v>46093</v>
      </c>
      <c r="C966" s="171" t="s">
        <v>110</v>
      </c>
      <c r="D966" s="171" t="s">
        <v>24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2700</v>
      </c>
      <c r="J966" s="175">
        <v>46091</v>
      </c>
      <c r="K966" s="171" t="s">
        <v>113</v>
      </c>
      <c r="L966" s="171" t="s">
        <v>114</v>
      </c>
      <c r="M966" s="178">
        <v>0.43</v>
      </c>
      <c r="N966" s="176"/>
      <c r="O966" s="176">
        <v>43</v>
      </c>
      <c r="P966" s="179">
        <v>-155.83000000000001</v>
      </c>
    </row>
    <row r="967" spans="1:16" ht="19.5" hidden="1" customHeight="1">
      <c r="A967" s="171" t="s">
        <v>2681</v>
      </c>
      <c r="B967" s="175">
        <v>46093</v>
      </c>
      <c r="C967" s="171" t="s">
        <v>127</v>
      </c>
      <c r="D967" s="171" t="s">
        <v>128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2700</v>
      </c>
      <c r="J967" s="175">
        <v>46091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1150.57</v>
      </c>
    </row>
    <row r="968" spans="1:16" ht="19.5" hidden="1" customHeight="1">
      <c r="A968" s="171" t="s">
        <v>2681</v>
      </c>
      <c r="B968" s="175">
        <v>46093</v>
      </c>
      <c r="C968" s="171" t="s">
        <v>127</v>
      </c>
      <c r="D968" s="171" t="s">
        <v>129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2700</v>
      </c>
      <c r="J968" s="175">
        <v>46091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11.51</v>
      </c>
    </row>
    <row r="969" spans="1:16" ht="19.5" hidden="1" customHeight="1">
      <c r="A969" s="171" t="s">
        <v>2681</v>
      </c>
      <c r="B969" s="175">
        <v>46093</v>
      </c>
      <c r="C969" s="171" t="s">
        <v>127</v>
      </c>
      <c r="D969" s="171" t="s">
        <v>130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2700</v>
      </c>
      <c r="J969" s="175">
        <v>46091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1537.92</v>
      </c>
    </row>
    <row r="970" spans="1:16" ht="19.5" hidden="1" customHeight="1">
      <c r="A970" s="171" t="s">
        <v>2681</v>
      </c>
      <c r="B970" s="175">
        <v>46093</v>
      </c>
      <c r="C970" s="171" t="s">
        <v>131</v>
      </c>
      <c r="D970" s="171" t="s">
        <v>132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2700</v>
      </c>
      <c r="J970" s="175">
        <v>46091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-1161</v>
      </c>
    </row>
    <row r="971" spans="1:16" ht="19.5" hidden="1" customHeight="1">
      <c r="A971" s="171" t="s">
        <v>2681</v>
      </c>
      <c r="B971" s="175">
        <v>46093</v>
      </c>
      <c r="C971" s="171" t="s">
        <v>2119</v>
      </c>
      <c r="D971" s="171" t="s">
        <v>116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2700</v>
      </c>
      <c r="J971" s="175">
        <v>46091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-12.87</v>
      </c>
    </row>
    <row r="972" spans="1:16" ht="19.5" hidden="1" customHeight="1">
      <c r="A972" s="171" t="s">
        <v>2682</v>
      </c>
      <c r="B972" s="175">
        <v>46093</v>
      </c>
      <c r="C972" s="171" t="s">
        <v>2119</v>
      </c>
      <c r="D972" s="171" t="s">
        <v>135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46093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-21.1</v>
      </c>
    </row>
    <row r="973" spans="1:16" ht="19.5" hidden="1" customHeight="1">
      <c r="A973" s="171" t="s">
        <v>2681</v>
      </c>
      <c r="B973" s="175">
        <v>46093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46091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-21.86</v>
      </c>
    </row>
    <row r="974" spans="1:16" ht="19.5" customHeight="1">
      <c r="A974" s="171" t="s">
        <v>2683</v>
      </c>
      <c r="B974" s="175">
        <v>46093</v>
      </c>
      <c r="C974" s="171" t="s">
        <v>2119</v>
      </c>
      <c r="D974" s="171" t="s">
        <v>135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0</v>
      </c>
      <c r="J974" s="175">
        <v>46093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-26.83</v>
      </c>
    </row>
    <row r="975" spans="1:16" ht="19.5" hidden="1" customHeight="1">
      <c r="A975" s="171" t="s">
        <v>2684</v>
      </c>
      <c r="B975" s="175">
        <v>46093</v>
      </c>
      <c r="C975" s="171" t="s">
        <v>110</v>
      </c>
      <c r="D975" s="171" t="s">
        <v>24</v>
      </c>
      <c r="E975" s="171" t="s">
        <v>43</v>
      </c>
      <c r="F975" s="171" t="s">
        <v>481</v>
      </c>
      <c r="G975" s="171" t="s">
        <v>214</v>
      </c>
      <c r="H975" s="176">
        <v>1</v>
      </c>
      <c r="I975" s="177">
        <v>2750</v>
      </c>
      <c r="J975" s="175">
        <v>46092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-151.81</v>
      </c>
    </row>
    <row r="976" spans="1:16" ht="19.5" hidden="1" customHeight="1">
      <c r="A976" s="171" t="s">
        <v>2684</v>
      </c>
      <c r="B976" s="175">
        <v>46093</v>
      </c>
      <c r="C976" s="171" t="s">
        <v>127</v>
      </c>
      <c r="D976" s="171" t="s">
        <v>128</v>
      </c>
      <c r="E976" s="171" t="s">
        <v>43</v>
      </c>
      <c r="F976" s="171" t="s">
        <v>481</v>
      </c>
      <c r="G976" s="171" t="s">
        <v>214</v>
      </c>
      <c r="H976" s="176">
        <v>1</v>
      </c>
      <c r="I976" s="177">
        <v>2750</v>
      </c>
      <c r="J976" s="175">
        <v>46092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956.27</v>
      </c>
    </row>
    <row r="977" spans="1:16" ht="19.5" hidden="1" customHeight="1">
      <c r="A977" s="171" t="s">
        <v>2684</v>
      </c>
      <c r="B977" s="175">
        <v>46093</v>
      </c>
      <c r="C977" s="171" t="s">
        <v>127</v>
      </c>
      <c r="D977" s="171" t="s">
        <v>129</v>
      </c>
      <c r="E977" s="171" t="s">
        <v>43</v>
      </c>
      <c r="F977" s="171" t="s">
        <v>481</v>
      </c>
      <c r="G977" s="171" t="s">
        <v>214</v>
      </c>
      <c r="H977" s="176">
        <v>1</v>
      </c>
      <c r="I977" s="177">
        <v>2750</v>
      </c>
      <c r="J977" s="175">
        <v>46092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9.56</v>
      </c>
    </row>
    <row r="978" spans="1:16" ht="19.5" hidden="1" customHeight="1">
      <c r="A978" s="171" t="s">
        <v>2684</v>
      </c>
      <c r="B978" s="175">
        <v>46093</v>
      </c>
      <c r="C978" s="171" t="s">
        <v>127</v>
      </c>
      <c r="D978" s="171" t="s">
        <v>130</v>
      </c>
      <c r="E978" s="171" t="s">
        <v>43</v>
      </c>
      <c r="F978" s="171" t="s">
        <v>481</v>
      </c>
      <c r="G978" s="171" t="s">
        <v>214</v>
      </c>
      <c r="H978" s="176">
        <v>1</v>
      </c>
      <c r="I978" s="177">
        <v>2750</v>
      </c>
      <c r="J978" s="175">
        <v>46092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1784.17</v>
      </c>
    </row>
    <row r="979" spans="1:16" ht="19.5" hidden="1" customHeight="1">
      <c r="A979" s="171" t="s">
        <v>2684</v>
      </c>
      <c r="B979" s="175">
        <v>46093</v>
      </c>
      <c r="C979" s="171" t="s">
        <v>131</v>
      </c>
      <c r="D979" s="171" t="s">
        <v>132</v>
      </c>
      <c r="E979" s="171" t="s">
        <v>43</v>
      </c>
      <c r="F979" s="171" t="s">
        <v>481</v>
      </c>
      <c r="G979" s="171" t="s">
        <v>214</v>
      </c>
      <c r="H979" s="176">
        <v>1</v>
      </c>
      <c r="I979" s="177">
        <v>2750</v>
      </c>
      <c r="J979" s="175">
        <v>46092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-1182.5</v>
      </c>
    </row>
    <row r="980" spans="1:16" ht="19.5" hidden="1" customHeight="1">
      <c r="A980" s="171" t="s">
        <v>2684</v>
      </c>
      <c r="B980" s="175">
        <v>46093</v>
      </c>
      <c r="C980" s="171" t="s">
        <v>2119</v>
      </c>
      <c r="D980" s="171" t="s">
        <v>116</v>
      </c>
      <c r="E980" s="171" t="s">
        <v>43</v>
      </c>
      <c r="F980" s="171" t="s">
        <v>481</v>
      </c>
      <c r="G980" s="171" t="s">
        <v>214</v>
      </c>
      <c r="H980" s="176">
        <v>1</v>
      </c>
      <c r="I980" s="177">
        <v>2750</v>
      </c>
      <c r="J980" s="175">
        <v>46092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-15.74</v>
      </c>
    </row>
    <row r="981" spans="1:16" ht="19.5" hidden="1" customHeight="1">
      <c r="A981" s="171" t="s">
        <v>2152</v>
      </c>
      <c r="B981" s="175">
        <v>46093</v>
      </c>
      <c r="C981" s="171" t="s">
        <v>308</v>
      </c>
      <c r="D981" s="171" t="s">
        <v>419</v>
      </c>
      <c r="E981" s="171" t="s">
        <v>64</v>
      </c>
      <c r="F981" s="171" t="s">
        <v>721</v>
      </c>
      <c r="G981" s="171" t="s">
        <v>177</v>
      </c>
      <c r="H981" s="176">
        <v>1</v>
      </c>
      <c r="I981" s="177">
        <v>-4200</v>
      </c>
      <c r="J981" s="175">
        <v>46080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-2134.0300000000002</v>
      </c>
    </row>
    <row r="982" spans="1:16" ht="19.5" hidden="1" customHeight="1">
      <c r="A982" s="171" t="s">
        <v>2152</v>
      </c>
      <c r="B982" s="175">
        <v>46093</v>
      </c>
      <c r="C982" s="171" t="s">
        <v>308</v>
      </c>
      <c r="D982" s="171" t="s">
        <v>129</v>
      </c>
      <c r="E982" s="171" t="s">
        <v>64</v>
      </c>
      <c r="F982" s="171" t="s">
        <v>721</v>
      </c>
      <c r="G982" s="171" t="s">
        <v>177</v>
      </c>
      <c r="H982" s="176">
        <v>1</v>
      </c>
      <c r="I982" s="177">
        <v>-4200</v>
      </c>
      <c r="J982" s="175">
        <v>46080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-21.34</v>
      </c>
    </row>
    <row r="983" spans="1:16" ht="19.5" hidden="1" customHeight="1">
      <c r="A983" s="171" t="s">
        <v>2152</v>
      </c>
      <c r="B983" s="175">
        <v>46093</v>
      </c>
      <c r="C983" s="171" t="s">
        <v>308</v>
      </c>
      <c r="D983" s="171" t="s">
        <v>130</v>
      </c>
      <c r="E983" s="171" t="s">
        <v>64</v>
      </c>
      <c r="F983" s="171" t="s">
        <v>721</v>
      </c>
      <c r="G983" s="171" t="s">
        <v>177</v>
      </c>
      <c r="H983" s="176">
        <v>1</v>
      </c>
      <c r="I983" s="177">
        <v>-4200</v>
      </c>
      <c r="J983" s="175">
        <v>46080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-2044.63</v>
      </c>
    </row>
    <row r="984" spans="1:16" ht="19.5" hidden="1" customHeight="1">
      <c r="A984" s="171" t="s">
        <v>2152</v>
      </c>
      <c r="B984" s="175">
        <v>46093</v>
      </c>
      <c r="C984" s="171" t="s">
        <v>131</v>
      </c>
      <c r="D984" s="171" t="s">
        <v>420</v>
      </c>
      <c r="E984" s="171" t="s">
        <v>64</v>
      </c>
      <c r="F984" s="171" t="s">
        <v>721</v>
      </c>
      <c r="G984" s="171" t="s">
        <v>177</v>
      </c>
      <c r="H984" s="176">
        <v>1</v>
      </c>
      <c r="I984" s="177">
        <v>-4200</v>
      </c>
      <c r="J984" s="175">
        <v>46080</v>
      </c>
      <c r="K984" s="171" t="s">
        <v>113</v>
      </c>
      <c r="L984" s="171" t="s">
        <v>114</v>
      </c>
      <c r="M984" s="178">
        <v>0.43</v>
      </c>
      <c r="N984" s="176"/>
      <c r="O984" s="176"/>
      <c r="P984" s="179">
        <v>1806</v>
      </c>
    </row>
    <row r="985" spans="1:16" ht="19.5" hidden="1" customHeight="1">
      <c r="A985" s="171" t="s">
        <v>2684</v>
      </c>
      <c r="B985" s="175">
        <v>46093</v>
      </c>
      <c r="C985" s="171" t="s">
        <v>2119</v>
      </c>
      <c r="D985" s="171" t="s">
        <v>135</v>
      </c>
      <c r="E985" s="171" t="s">
        <v>43</v>
      </c>
      <c r="F985" s="171" t="s">
        <v>481</v>
      </c>
      <c r="G985" s="171" t="s">
        <v>214</v>
      </c>
      <c r="H985" s="176">
        <v>1</v>
      </c>
      <c r="I985" s="177">
        <v>0</v>
      </c>
      <c r="J985" s="175">
        <v>46092</v>
      </c>
      <c r="K985" s="171" t="s">
        <v>125</v>
      </c>
      <c r="L985" s="171" t="s">
        <v>125</v>
      </c>
      <c r="M985" s="178">
        <v>0</v>
      </c>
      <c r="N985" s="176"/>
      <c r="O985" s="176"/>
      <c r="P985" s="179">
        <v>-18.170000000000002</v>
      </c>
    </row>
    <row r="986" spans="1:16" ht="19.5" customHeight="1">
      <c r="A986" s="171" t="s">
        <v>2152</v>
      </c>
      <c r="B986" s="175">
        <v>46093</v>
      </c>
      <c r="C986" s="171" t="s">
        <v>2119</v>
      </c>
      <c r="D986" s="171" t="s">
        <v>135</v>
      </c>
      <c r="E986" s="171" t="s">
        <v>64</v>
      </c>
      <c r="F986" s="171" t="s">
        <v>721</v>
      </c>
      <c r="G986" s="171" t="s">
        <v>177</v>
      </c>
      <c r="H986" s="176">
        <v>1</v>
      </c>
      <c r="I986" s="177">
        <v>0</v>
      </c>
      <c r="J986" s="175">
        <v>46080</v>
      </c>
      <c r="K986" s="171" t="s">
        <v>125</v>
      </c>
      <c r="L986" s="171" t="s">
        <v>125</v>
      </c>
      <c r="M986" s="178">
        <v>0</v>
      </c>
      <c r="N986" s="176"/>
      <c r="O986" s="176"/>
      <c r="P986" s="179">
        <v>40.549999999999997</v>
      </c>
    </row>
    <row r="987" spans="1:16" ht="19.5" hidden="1" customHeight="1">
      <c r="A987" s="171" t="s">
        <v>2685</v>
      </c>
      <c r="B987" s="175">
        <v>46093</v>
      </c>
      <c r="C987" s="171" t="s">
        <v>110</v>
      </c>
      <c r="D987" s="171" t="s">
        <v>24</v>
      </c>
      <c r="E987" s="171" t="s">
        <v>50</v>
      </c>
      <c r="F987" s="171" t="s">
        <v>413</v>
      </c>
      <c r="G987" s="171" t="s">
        <v>112</v>
      </c>
      <c r="H987" s="176">
        <v>1</v>
      </c>
      <c r="I987" s="177">
        <v>1408</v>
      </c>
      <c r="J987" s="175">
        <v>46085</v>
      </c>
      <c r="K987" s="171" t="s">
        <v>113</v>
      </c>
      <c r="L987" s="171" t="s">
        <v>114</v>
      </c>
      <c r="M987" s="178">
        <v>0.43</v>
      </c>
      <c r="N987" s="176"/>
      <c r="O987" s="176">
        <v>42</v>
      </c>
      <c r="P987" s="179">
        <v>-113.56</v>
      </c>
    </row>
    <row r="988" spans="1:16" ht="19.5" hidden="1" customHeight="1">
      <c r="A988" s="171" t="s">
        <v>2685</v>
      </c>
      <c r="B988" s="175">
        <v>46093</v>
      </c>
      <c r="C988" s="171" t="s">
        <v>127</v>
      </c>
      <c r="D988" s="171" t="s">
        <v>128</v>
      </c>
      <c r="E988" s="171" t="s">
        <v>50</v>
      </c>
      <c r="F988" s="171" t="s">
        <v>413</v>
      </c>
      <c r="G988" s="171" t="s">
        <v>112</v>
      </c>
      <c r="H988" s="176">
        <v>1</v>
      </c>
      <c r="I988" s="177">
        <v>1408</v>
      </c>
      <c r="J988" s="175">
        <v>46085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704.76</v>
      </c>
    </row>
    <row r="989" spans="1:16" ht="19.5" hidden="1" customHeight="1">
      <c r="A989" s="171" t="s">
        <v>2685</v>
      </c>
      <c r="B989" s="175">
        <v>46093</v>
      </c>
      <c r="C989" s="171" t="s">
        <v>127</v>
      </c>
      <c r="D989" s="171" t="s">
        <v>129</v>
      </c>
      <c r="E989" s="171" t="s">
        <v>50</v>
      </c>
      <c r="F989" s="171" t="s">
        <v>413</v>
      </c>
      <c r="G989" s="171" t="s">
        <v>112</v>
      </c>
      <c r="H989" s="176">
        <v>1</v>
      </c>
      <c r="I989" s="177">
        <v>1408</v>
      </c>
      <c r="J989" s="175">
        <v>46085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7.05</v>
      </c>
    </row>
    <row r="990" spans="1:16" ht="19.5" hidden="1" customHeight="1">
      <c r="A990" s="171" t="s">
        <v>2685</v>
      </c>
      <c r="B990" s="175">
        <v>46093</v>
      </c>
      <c r="C990" s="171" t="s">
        <v>127</v>
      </c>
      <c r="D990" s="171" t="s">
        <v>130</v>
      </c>
      <c r="E990" s="171" t="s">
        <v>50</v>
      </c>
      <c r="F990" s="171" t="s">
        <v>413</v>
      </c>
      <c r="G990" s="171" t="s">
        <v>112</v>
      </c>
      <c r="H990" s="176">
        <v>1</v>
      </c>
      <c r="I990" s="177">
        <v>1408</v>
      </c>
      <c r="J990" s="175">
        <v>46085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696.19</v>
      </c>
    </row>
    <row r="991" spans="1:16" ht="19.5" hidden="1" customHeight="1">
      <c r="A991" s="171" t="s">
        <v>2685</v>
      </c>
      <c r="B991" s="175">
        <v>46093</v>
      </c>
      <c r="C991" s="171" t="s">
        <v>131</v>
      </c>
      <c r="D991" s="171" t="s">
        <v>132</v>
      </c>
      <c r="E991" s="171" t="s">
        <v>50</v>
      </c>
      <c r="F991" s="171" t="s">
        <v>413</v>
      </c>
      <c r="G991" s="171" t="s">
        <v>112</v>
      </c>
      <c r="H991" s="176">
        <v>1</v>
      </c>
      <c r="I991" s="177">
        <v>1408</v>
      </c>
      <c r="J991" s="175">
        <v>46085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-605.44000000000005</v>
      </c>
    </row>
    <row r="992" spans="1:16" ht="19.5" hidden="1" customHeight="1">
      <c r="A992" s="171" t="s">
        <v>2685</v>
      </c>
      <c r="B992" s="175">
        <v>46093</v>
      </c>
      <c r="C992" s="171" t="s">
        <v>2119</v>
      </c>
      <c r="D992" s="171" t="s">
        <v>116</v>
      </c>
      <c r="E992" s="171" t="s">
        <v>50</v>
      </c>
      <c r="F992" s="171" t="s">
        <v>413</v>
      </c>
      <c r="G992" s="171" t="s">
        <v>112</v>
      </c>
      <c r="H992" s="176">
        <v>1</v>
      </c>
      <c r="I992" s="177">
        <v>1408</v>
      </c>
      <c r="J992" s="175">
        <v>46085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-8.61</v>
      </c>
    </row>
    <row r="993" spans="1:16" ht="19.5" hidden="1" customHeight="1">
      <c r="A993" s="171" t="s">
        <v>2686</v>
      </c>
      <c r="B993" s="175">
        <v>46093</v>
      </c>
      <c r="C993" s="171" t="s">
        <v>2119</v>
      </c>
      <c r="D993" s="171" t="s">
        <v>135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0</v>
      </c>
      <c r="J993" s="175">
        <v>46093</v>
      </c>
      <c r="K993" s="171" t="s">
        <v>125</v>
      </c>
      <c r="L993" s="171" t="s">
        <v>125</v>
      </c>
      <c r="M993" s="178">
        <v>0</v>
      </c>
      <c r="N993" s="176"/>
      <c r="O993" s="176"/>
      <c r="P993" s="179">
        <v>-8.34</v>
      </c>
    </row>
    <row r="994" spans="1:16" ht="19.5" hidden="1" customHeight="1">
      <c r="A994" s="171" t="s">
        <v>2685</v>
      </c>
      <c r="B994" s="175">
        <v>46093</v>
      </c>
      <c r="C994" s="171" t="s">
        <v>2119</v>
      </c>
      <c r="D994" s="171" t="s">
        <v>135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0</v>
      </c>
      <c r="J994" s="175">
        <v>46085</v>
      </c>
      <c r="K994" s="171" t="s">
        <v>125</v>
      </c>
      <c r="L994" s="171" t="s">
        <v>125</v>
      </c>
      <c r="M994" s="178">
        <v>0</v>
      </c>
      <c r="N994" s="176"/>
      <c r="O994" s="176"/>
      <c r="P994" s="179">
        <v>-13.39</v>
      </c>
    </row>
    <row r="995" spans="1:16" ht="19.5" hidden="1" customHeight="1">
      <c r="A995" s="171" t="s">
        <v>2507</v>
      </c>
      <c r="B995" s="175">
        <v>46093</v>
      </c>
      <c r="C995" s="171" t="s">
        <v>110</v>
      </c>
      <c r="D995" s="171" t="s">
        <v>24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0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>
        <v>43</v>
      </c>
      <c r="P995" s="179">
        <v>-56.94</v>
      </c>
    </row>
    <row r="996" spans="1:16" ht="19.5" customHeight="1">
      <c r="A996" s="171" t="s">
        <v>2507</v>
      </c>
      <c r="B996" s="175">
        <v>46093</v>
      </c>
      <c r="C996" s="171" t="s">
        <v>2119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0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-10.44</v>
      </c>
    </row>
    <row r="997" spans="1:16" ht="19.5" hidden="1" customHeight="1">
      <c r="A997" s="171" t="s">
        <v>2507</v>
      </c>
      <c r="B997" s="175">
        <v>46093</v>
      </c>
      <c r="C997" s="171" t="s">
        <v>110</v>
      </c>
      <c r="D997" s="171" t="s">
        <v>117</v>
      </c>
      <c r="E997" s="171" t="s">
        <v>61</v>
      </c>
      <c r="F997" s="171" t="s">
        <v>776</v>
      </c>
      <c r="G997" s="171" t="s">
        <v>177</v>
      </c>
      <c r="H997" s="176">
        <v>1</v>
      </c>
      <c r="I997" s="177">
        <v>0</v>
      </c>
      <c r="J997" s="175">
        <v>46084</v>
      </c>
      <c r="K997" s="171" t="s">
        <v>113</v>
      </c>
      <c r="L997" s="171" t="s">
        <v>114</v>
      </c>
      <c r="M997" s="178">
        <v>0</v>
      </c>
      <c r="N997" s="176"/>
      <c r="O997" s="176"/>
      <c r="P997" s="179">
        <v>0</v>
      </c>
    </row>
    <row r="998" spans="1:16" ht="19.5" hidden="1" customHeight="1">
      <c r="A998" s="171" t="s">
        <v>2507</v>
      </c>
      <c r="B998" s="175">
        <v>46093</v>
      </c>
      <c r="C998" s="171" t="s">
        <v>110</v>
      </c>
      <c r="D998" s="171" t="s">
        <v>118</v>
      </c>
      <c r="E998" s="171" t="s">
        <v>61</v>
      </c>
      <c r="F998" s="171" t="s">
        <v>776</v>
      </c>
      <c r="G998" s="171" t="s">
        <v>177</v>
      </c>
      <c r="H998" s="176">
        <v>1</v>
      </c>
      <c r="I998" s="177">
        <v>0</v>
      </c>
      <c r="J998" s="175">
        <v>46084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-56.94</v>
      </c>
    </row>
    <row r="999" spans="1:16" ht="19.5" customHeight="1">
      <c r="A999" s="171" t="s">
        <v>2507</v>
      </c>
      <c r="B999" s="175">
        <v>46093</v>
      </c>
      <c r="C999" s="171" t="s">
        <v>2119</v>
      </c>
      <c r="D999" s="171" t="s">
        <v>119</v>
      </c>
      <c r="E999" s="171" t="s">
        <v>61</v>
      </c>
      <c r="F999" s="171" t="s">
        <v>776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-15</v>
      </c>
    </row>
    <row r="1000" spans="1:16" ht="19.5" hidden="1" customHeight="1">
      <c r="A1000" s="171" t="s">
        <v>2687</v>
      </c>
      <c r="B1000" s="175">
        <v>46093</v>
      </c>
      <c r="C1000" s="171" t="s">
        <v>2119</v>
      </c>
      <c r="D1000" s="171" t="s">
        <v>135</v>
      </c>
      <c r="E1000" s="171" t="s">
        <v>39</v>
      </c>
      <c r="F1000" s="171" t="s">
        <v>141</v>
      </c>
      <c r="G1000" s="171" t="s">
        <v>112</v>
      </c>
      <c r="H1000" s="176">
        <v>1</v>
      </c>
      <c r="I1000" s="177">
        <v>0</v>
      </c>
      <c r="J1000" s="175">
        <v>46093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-20.92</v>
      </c>
    </row>
    <row r="1001" spans="1:16" ht="19.5" hidden="1" customHeight="1">
      <c r="A1001" s="171" t="s">
        <v>2688</v>
      </c>
      <c r="B1001" s="175">
        <v>46093</v>
      </c>
      <c r="C1001" s="171" t="s">
        <v>1315</v>
      </c>
      <c r="D1001" s="171" t="s">
        <v>508</v>
      </c>
      <c r="E1001" s="171" t="s">
        <v>79</v>
      </c>
      <c r="F1001" s="171" t="s">
        <v>441</v>
      </c>
      <c r="G1001" s="171" t="s">
        <v>177</v>
      </c>
      <c r="H1001" s="176">
        <v>1</v>
      </c>
      <c r="I1001" s="177">
        <v>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-5</v>
      </c>
    </row>
    <row r="1002" spans="1:16" ht="19.5" customHeight="1">
      <c r="A1002" s="171" t="s">
        <v>2688</v>
      </c>
      <c r="B1002" s="175">
        <v>46093</v>
      </c>
      <c r="C1002" s="171" t="s">
        <v>2119</v>
      </c>
      <c r="D1002" s="171" t="s">
        <v>510</v>
      </c>
      <c r="E1002" s="171" t="s">
        <v>79</v>
      </c>
      <c r="F1002" s="171" t="s">
        <v>441</v>
      </c>
      <c r="G1002" s="171" t="s">
        <v>177</v>
      </c>
      <c r="H1002" s="176">
        <v>1</v>
      </c>
      <c r="I1002" s="177">
        <v>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-10</v>
      </c>
    </row>
    <row r="1003" spans="1:16" ht="19.5" hidden="1" customHeight="1">
      <c r="A1003" s="171" t="s">
        <v>2689</v>
      </c>
      <c r="B1003" s="175">
        <v>46093</v>
      </c>
      <c r="C1003" s="171" t="s">
        <v>110</v>
      </c>
      <c r="D1003" s="171" t="s">
        <v>117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0</v>
      </c>
      <c r="J1003" s="175">
        <v>46090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0</v>
      </c>
    </row>
    <row r="1004" spans="1:16" ht="19.5" hidden="1" customHeight="1">
      <c r="A1004" s="171" t="s">
        <v>2689</v>
      </c>
      <c r="B1004" s="175">
        <v>46093</v>
      </c>
      <c r="C1004" s="171" t="s">
        <v>110</v>
      </c>
      <c r="D1004" s="171" t="s">
        <v>118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0</v>
      </c>
      <c r="J1004" s="175">
        <v>46090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-56.94</v>
      </c>
    </row>
    <row r="1005" spans="1:16" ht="19.5" customHeight="1">
      <c r="A1005" s="171" t="s">
        <v>2689</v>
      </c>
      <c r="B1005" s="175">
        <v>46093</v>
      </c>
      <c r="C1005" s="171" t="s">
        <v>2119</v>
      </c>
      <c r="D1005" s="171" t="s">
        <v>119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0</v>
      </c>
      <c r="J1005" s="175">
        <v>46090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-15</v>
      </c>
    </row>
    <row r="1006" spans="1:16" ht="19.5" hidden="1" customHeight="1">
      <c r="A1006" s="171" t="s">
        <v>2689</v>
      </c>
      <c r="B1006" s="175">
        <v>46093</v>
      </c>
      <c r="C1006" s="171" t="s">
        <v>110</v>
      </c>
      <c r="D1006" s="171" t="s">
        <v>24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0</v>
      </c>
      <c r="J1006" s="175">
        <v>46090</v>
      </c>
      <c r="K1006" s="171" t="s">
        <v>113</v>
      </c>
      <c r="L1006" s="171" t="s">
        <v>114</v>
      </c>
      <c r="M1006" s="178">
        <v>0</v>
      </c>
      <c r="N1006" s="176"/>
      <c r="O1006" s="176">
        <v>43</v>
      </c>
      <c r="P1006" s="179">
        <v>-56.94</v>
      </c>
    </row>
    <row r="1007" spans="1:16" ht="19.5" customHeight="1">
      <c r="A1007" s="171" t="s">
        <v>2689</v>
      </c>
      <c r="B1007" s="175">
        <v>46093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0</v>
      </c>
      <c r="J1007" s="175">
        <v>46090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-15.82</v>
      </c>
    </row>
    <row r="1008" spans="1:16" ht="19.5" hidden="1" customHeight="1">
      <c r="A1008" s="171" t="s">
        <v>2690</v>
      </c>
      <c r="B1008" s="175">
        <v>46093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46093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-6.42</v>
      </c>
    </row>
    <row r="1009" spans="1:16" ht="19.5" hidden="1" customHeight="1">
      <c r="A1009" s="171" t="s">
        <v>2691</v>
      </c>
      <c r="B1009" s="175">
        <v>46093</v>
      </c>
      <c r="C1009" s="171" t="s">
        <v>2119</v>
      </c>
      <c r="D1009" s="171" t="s">
        <v>135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46093</v>
      </c>
      <c r="K1009" s="171" t="s">
        <v>125</v>
      </c>
      <c r="L1009" s="171" t="s">
        <v>125</v>
      </c>
      <c r="M1009" s="178">
        <v>0</v>
      </c>
      <c r="N1009" s="176"/>
      <c r="O1009" s="176"/>
      <c r="P1009" s="179">
        <v>-7.04</v>
      </c>
    </row>
    <row r="1010" spans="1:16" ht="19.5" hidden="1" customHeight="1">
      <c r="A1010" s="171" t="s">
        <v>2692</v>
      </c>
      <c r="B1010" s="175">
        <v>46093</v>
      </c>
      <c r="C1010" s="171" t="s">
        <v>110</v>
      </c>
      <c r="D1010" s="171" t="s">
        <v>24</v>
      </c>
      <c r="E1010" s="171" t="s">
        <v>42</v>
      </c>
      <c r="F1010" s="171" t="s">
        <v>248</v>
      </c>
      <c r="G1010" s="171" t="s">
        <v>112</v>
      </c>
      <c r="H1010" s="176">
        <v>1</v>
      </c>
      <c r="I1010" s="177">
        <v>0</v>
      </c>
      <c r="J1010" s="175">
        <v>46089</v>
      </c>
      <c r="K1010" s="171" t="s">
        <v>113</v>
      </c>
      <c r="L1010" s="171" t="s">
        <v>114</v>
      </c>
      <c r="M1010" s="178">
        <v>0</v>
      </c>
      <c r="N1010" s="176"/>
      <c r="O1010" s="176">
        <v>43</v>
      </c>
      <c r="P1010" s="179">
        <v>-46.77</v>
      </c>
    </row>
    <row r="1011" spans="1:16" ht="19.5" hidden="1" customHeight="1">
      <c r="A1011" s="171" t="s">
        <v>2692</v>
      </c>
      <c r="B1011" s="175">
        <v>46093</v>
      </c>
      <c r="C1011" s="171" t="s">
        <v>2119</v>
      </c>
      <c r="D1011" s="171" t="s">
        <v>116</v>
      </c>
      <c r="E1011" s="171" t="s">
        <v>42</v>
      </c>
      <c r="F1011" s="171" t="s">
        <v>248</v>
      </c>
      <c r="G1011" s="171" t="s">
        <v>112</v>
      </c>
      <c r="H1011" s="176">
        <v>1</v>
      </c>
      <c r="I1011" s="177">
        <v>0</v>
      </c>
      <c r="J1011" s="175">
        <v>46089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-25</v>
      </c>
    </row>
    <row r="1012" spans="1:16" ht="19.5" hidden="1" customHeight="1">
      <c r="A1012" s="171" t="s">
        <v>2692</v>
      </c>
      <c r="B1012" s="175">
        <v>46093</v>
      </c>
      <c r="C1012" s="171" t="s">
        <v>110</v>
      </c>
      <c r="D1012" s="171" t="s">
        <v>117</v>
      </c>
      <c r="E1012" s="171" t="s">
        <v>42</v>
      </c>
      <c r="F1012" s="171" t="s">
        <v>248</v>
      </c>
      <c r="G1012" s="171" t="s">
        <v>112</v>
      </c>
      <c r="H1012" s="176">
        <v>1</v>
      </c>
      <c r="I1012" s="177">
        <v>0</v>
      </c>
      <c r="J1012" s="175">
        <v>46089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2692</v>
      </c>
      <c r="B1013" s="175">
        <v>46093</v>
      </c>
      <c r="C1013" s="171" t="s">
        <v>110</v>
      </c>
      <c r="D1013" s="171" t="s">
        <v>118</v>
      </c>
      <c r="E1013" s="171" t="s">
        <v>42</v>
      </c>
      <c r="F1013" s="171" t="s">
        <v>248</v>
      </c>
      <c r="G1013" s="171" t="s">
        <v>112</v>
      </c>
      <c r="H1013" s="176">
        <v>1</v>
      </c>
      <c r="I1013" s="177">
        <v>0</v>
      </c>
      <c r="J1013" s="175">
        <v>46089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2692</v>
      </c>
      <c r="B1014" s="175">
        <v>46093</v>
      </c>
      <c r="C1014" s="171" t="s">
        <v>2119</v>
      </c>
      <c r="D1014" s="171" t="s">
        <v>119</v>
      </c>
      <c r="E1014" s="171" t="s">
        <v>42</v>
      </c>
      <c r="F1014" s="171" t="s">
        <v>248</v>
      </c>
      <c r="G1014" s="171" t="s">
        <v>112</v>
      </c>
      <c r="H1014" s="176">
        <v>1</v>
      </c>
      <c r="I1014" s="177">
        <v>0</v>
      </c>
      <c r="J1014" s="175">
        <v>46089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2693</v>
      </c>
      <c r="B1015" s="175">
        <v>46093</v>
      </c>
      <c r="C1015" s="171" t="s">
        <v>110</v>
      </c>
      <c r="D1015" s="171" t="s">
        <v>117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46086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2693</v>
      </c>
      <c r="B1016" s="175">
        <v>46093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46086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customHeight="1">
      <c r="A1017" s="171" t="s">
        <v>2693</v>
      </c>
      <c r="B1017" s="175">
        <v>46093</v>
      </c>
      <c r="C1017" s="171" t="s">
        <v>2119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46086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2693</v>
      </c>
      <c r="B1018" s="175">
        <v>46093</v>
      </c>
      <c r="C1018" s="171" t="s">
        <v>110</v>
      </c>
      <c r="D1018" s="171" t="s">
        <v>24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46086</v>
      </c>
      <c r="K1018" s="171" t="s">
        <v>113</v>
      </c>
      <c r="L1018" s="171" t="s">
        <v>114</v>
      </c>
      <c r="M1018" s="178">
        <v>0</v>
      </c>
      <c r="N1018" s="176"/>
      <c r="O1018" s="176">
        <v>43</v>
      </c>
      <c r="P1018" s="179">
        <v>-56.94</v>
      </c>
    </row>
    <row r="1019" spans="1:16" ht="19.5" customHeight="1">
      <c r="A1019" s="171" t="s">
        <v>2693</v>
      </c>
      <c r="B1019" s="175">
        <v>46093</v>
      </c>
      <c r="C1019" s="171" t="s">
        <v>2119</v>
      </c>
      <c r="D1019" s="171" t="s">
        <v>116</v>
      </c>
      <c r="E1019" s="171" t="s">
        <v>79</v>
      </c>
      <c r="F1019" s="171" t="s">
        <v>441</v>
      </c>
      <c r="G1019" s="171" t="s">
        <v>177</v>
      </c>
      <c r="H1019" s="176">
        <v>1</v>
      </c>
      <c r="I1019" s="177">
        <v>0</v>
      </c>
      <c r="J1019" s="175">
        <v>46086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-16</v>
      </c>
    </row>
    <row r="1020" spans="1:16" ht="19.5" hidden="1" customHeight="1">
      <c r="A1020" s="171" t="s">
        <v>2381</v>
      </c>
      <c r="B1020" s="175">
        <v>46093</v>
      </c>
      <c r="C1020" s="171" t="s">
        <v>151</v>
      </c>
      <c r="D1020" s="171" t="s">
        <v>152</v>
      </c>
      <c r="E1020" s="171" t="s">
        <v>125</v>
      </c>
      <c r="F1020" s="171" t="s">
        <v>125</v>
      </c>
      <c r="G1020" s="171" t="s">
        <v>125</v>
      </c>
      <c r="H1020" s="176">
        <v>0</v>
      </c>
      <c r="I1020" s="177">
        <v>0</v>
      </c>
      <c r="J1020" s="175">
        <v>46093</v>
      </c>
      <c r="K1020" s="171" t="s">
        <v>125</v>
      </c>
      <c r="L1020" s="171" t="s">
        <v>125</v>
      </c>
      <c r="M1020" s="178">
        <v>0</v>
      </c>
      <c r="N1020" s="176"/>
      <c r="O1020" s="176"/>
      <c r="P1020" s="179">
        <v>-515.86</v>
      </c>
    </row>
    <row r="1021" spans="1:16" ht="19.5" hidden="1" customHeight="1">
      <c r="A1021" s="171" t="s">
        <v>2004</v>
      </c>
      <c r="B1021" s="175">
        <v>46093</v>
      </c>
      <c r="C1021" s="171" t="s">
        <v>151</v>
      </c>
      <c r="D1021" s="171" t="s">
        <v>152</v>
      </c>
      <c r="E1021" s="171" t="s">
        <v>125</v>
      </c>
      <c r="F1021" s="171" t="s">
        <v>125</v>
      </c>
      <c r="G1021" s="171" t="s">
        <v>125</v>
      </c>
      <c r="H1021" s="176">
        <v>0</v>
      </c>
      <c r="I1021" s="177">
        <v>0</v>
      </c>
      <c r="J1021" s="175">
        <v>46093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-665.9</v>
      </c>
    </row>
    <row r="1022" spans="1:16" ht="19.5" hidden="1" customHeight="1">
      <c r="A1022" s="171" t="s">
        <v>1547</v>
      </c>
      <c r="B1022" s="175">
        <v>46093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46093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-583.75</v>
      </c>
    </row>
    <row r="1023" spans="1:16" ht="19.5" hidden="1" customHeight="1">
      <c r="A1023" s="171" t="s">
        <v>150</v>
      </c>
      <c r="B1023" s="175">
        <v>46093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46093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-1302.82</v>
      </c>
    </row>
    <row r="1024" spans="1:16" ht="19.5" hidden="1" customHeight="1">
      <c r="A1024" s="171" t="s">
        <v>155</v>
      </c>
      <c r="B1024" s="175">
        <v>46093</v>
      </c>
      <c r="C1024" s="171" t="s">
        <v>151</v>
      </c>
      <c r="D1024" s="171" t="s">
        <v>156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46093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-11559.84</v>
      </c>
    </row>
    <row r="1025" spans="1:16" ht="19.5" hidden="1" customHeight="1">
      <c r="A1025" s="171" t="s">
        <v>2694</v>
      </c>
      <c r="B1025" s="175">
        <v>46094</v>
      </c>
      <c r="C1025" s="171" t="s">
        <v>110</v>
      </c>
      <c r="D1025" s="171" t="s">
        <v>24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46079</v>
      </c>
      <c r="K1025" s="171" t="s">
        <v>113</v>
      </c>
      <c r="L1025" s="171" t="s">
        <v>114</v>
      </c>
      <c r="M1025" s="178">
        <v>0</v>
      </c>
      <c r="N1025" s="176"/>
      <c r="O1025" s="176">
        <v>41</v>
      </c>
      <c r="P1025" s="179">
        <v>-46.77</v>
      </c>
    </row>
    <row r="1026" spans="1:16" ht="19.5" hidden="1" customHeight="1">
      <c r="A1026" s="171" t="s">
        <v>2694</v>
      </c>
      <c r="B1026" s="175">
        <v>46094</v>
      </c>
      <c r="C1026" s="171" t="s">
        <v>2119</v>
      </c>
      <c r="D1026" s="171" t="s">
        <v>116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46079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-19.190000000000001</v>
      </c>
    </row>
    <row r="1027" spans="1:16" ht="19.5" hidden="1" customHeight="1">
      <c r="A1027" s="171" t="s">
        <v>2695</v>
      </c>
      <c r="B1027" s="175">
        <v>46094</v>
      </c>
      <c r="C1027" s="171" t="s">
        <v>2119</v>
      </c>
      <c r="D1027" s="171" t="s">
        <v>135</v>
      </c>
      <c r="E1027" s="171" t="s">
        <v>45</v>
      </c>
      <c r="F1027" s="171" t="s">
        <v>162</v>
      </c>
      <c r="G1027" s="171" t="s">
        <v>163</v>
      </c>
      <c r="H1027" s="176">
        <v>1</v>
      </c>
      <c r="I1027" s="177">
        <v>0</v>
      </c>
      <c r="J1027" s="175">
        <v>46093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-19.04</v>
      </c>
    </row>
    <row r="1028" spans="1:16" ht="19.5" hidden="1" customHeight="1">
      <c r="A1028" s="171" t="s">
        <v>2694</v>
      </c>
      <c r="B1028" s="175">
        <v>46094</v>
      </c>
      <c r="C1028" s="171" t="s">
        <v>110</v>
      </c>
      <c r="D1028" s="171" t="s">
        <v>117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0</v>
      </c>
      <c r="J1028" s="175">
        <v>46079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0</v>
      </c>
    </row>
    <row r="1029" spans="1:16" ht="19.5" hidden="1" customHeight="1">
      <c r="A1029" s="171" t="s">
        <v>2694</v>
      </c>
      <c r="B1029" s="175">
        <v>46094</v>
      </c>
      <c r="C1029" s="171" t="s">
        <v>110</v>
      </c>
      <c r="D1029" s="171" t="s">
        <v>118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46079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-46.77</v>
      </c>
    </row>
    <row r="1030" spans="1:16" ht="19.5" hidden="1" customHeight="1">
      <c r="A1030" s="171" t="s">
        <v>2694</v>
      </c>
      <c r="B1030" s="175">
        <v>46094</v>
      </c>
      <c r="C1030" s="171" t="s">
        <v>2119</v>
      </c>
      <c r="D1030" s="171" t="s">
        <v>119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46079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-15</v>
      </c>
    </row>
    <row r="1031" spans="1:16" ht="19.5" hidden="1" customHeight="1">
      <c r="A1031" s="171" t="s">
        <v>2696</v>
      </c>
      <c r="B1031" s="175">
        <v>46094</v>
      </c>
      <c r="C1031" s="171" t="s">
        <v>110</v>
      </c>
      <c r="D1031" s="171" t="s">
        <v>24</v>
      </c>
      <c r="E1031" s="171" t="s">
        <v>45</v>
      </c>
      <c r="F1031" s="171" t="s">
        <v>162</v>
      </c>
      <c r="G1031" s="171" t="s">
        <v>163</v>
      </c>
      <c r="H1031" s="176">
        <v>1</v>
      </c>
      <c r="I1031" s="177">
        <v>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>
        <v>40</v>
      </c>
      <c r="P1031" s="179">
        <v>-46.77</v>
      </c>
    </row>
    <row r="1032" spans="1:16" ht="19.5" hidden="1" customHeight="1">
      <c r="A1032" s="171" t="s">
        <v>2696</v>
      </c>
      <c r="B1032" s="175">
        <v>46094</v>
      </c>
      <c r="C1032" s="171" t="s">
        <v>2119</v>
      </c>
      <c r="D1032" s="171" t="s">
        <v>116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-18.809999999999999</v>
      </c>
    </row>
    <row r="1033" spans="1:16" ht="19.5" hidden="1" customHeight="1">
      <c r="A1033" s="171" t="s">
        <v>2696</v>
      </c>
      <c r="B1033" s="175">
        <v>46094</v>
      </c>
      <c r="C1033" s="171" t="s">
        <v>110</v>
      </c>
      <c r="D1033" s="171" t="s">
        <v>117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0</v>
      </c>
      <c r="J1033" s="175">
        <v>46078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2696</v>
      </c>
      <c r="B1034" s="175">
        <v>46094</v>
      </c>
      <c r="C1034" s="171" t="s">
        <v>110</v>
      </c>
      <c r="D1034" s="171" t="s">
        <v>118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0</v>
      </c>
      <c r="J1034" s="175">
        <v>46078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-46.77</v>
      </c>
    </row>
    <row r="1035" spans="1:16" ht="19.5" hidden="1" customHeight="1">
      <c r="A1035" s="171" t="s">
        <v>2696</v>
      </c>
      <c r="B1035" s="175">
        <v>46094</v>
      </c>
      <c r="C1035" s="171" t="s">
        <v>2119</v>
      </c>
      <c r="D1035" s="171" t="s">
        <v>119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0</v>
      </c>
      <c r="J1035" s="175">
        <v>46078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-15</v>
      </c>
    </row>
    <row r="1036" spans="1:16" ht="19.5" hidden="1" customHeight="1">
      <c r="A1036" s="171" t="s">
        <v>2697</v>
      </c>
      <c r="B1036" s="175">
        <v>46094</v>
      </c>
      <c r="C1036" s="171" t="s">
        <v>110</v>
      </c>
      <c r="D1036" s="171" t="s">
        <v>117</v>
      </c>
      <c r="E1036" s="171" t="s">
        <v>41</v>
      </c>
      <c r="F1036" s="171" t="s">
        <v>138</v>
      </c>
      <c r="G1036" s="171" t="s">
        <v>112</v>
      </c>
      <c r="H1036" s="176">
        <v>1</v>
      </c>
      <c r="I1036" s="177">
        <v>0</v>
      </c>
      <c r="J1036" s="175">
        <v>46078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2697</v>
      </c>
      <c r="B1037" s="175">
        <v>46094</v>
      </c>
      <c r="C1037" s="171" t="s">
        <v>110</v>
      </c>
      <c r="D1037" s="171" t="s">
        <v>118</v>
      </c>
      <c r="E1037" s="171" t="s">
        <v>41</v>
      </c>
      <c r="F1037" s="171" t="s">
        <v>138</v>
      </c>
      <c r="G1037" s="171" t="s">
        <v>112</v>
      </c>
      <c r="H1037" s="176">
        <v>1</v>
      </c>
      <c r="I1037" s="177">
        <v>0</v>
      </c>
      <c r="J1037" s="175">
        <v>46078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2697</v>
      </c>
      <c r="B1038" s="175">
        <v>46094</v>
      </c>
      <c r="C1038" s="171" t="s">
        <v>2119</v>
      </c>
      <c r="D1038" s="171" t="s">
        <v>119</v>
      </c>
      <c r="E1038" s="171" t="s">
        <v>41</v>
      </c>
      <c r="F1038" s="171" t="s">
        <v>138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2540</v>
      </c>
      <c r="B1039" s="175">
        <v>46094</v>
      </c>
      <c r="C1039" s="171" t="s">
        <v>110</v>
      </c>
      <c r="D1039" s="171" t="s">
        <v>117</v>
      </c>
      <c r="E1039" s="171" t="s">
        <v>39</v>
      </c>
      <c r="F1039" s="171" t="s">
        <v>141</v>
      </c>
      <c r="G1039" s="171" t="s">
        <v>112</v>
      </c>
      <c r="H1039" s="176">
        <v>1</v>
      </c>
      <c r="I1039" s="177">
        <v>0</v>
      </c>
      <c r="J1039" s="175">
        <v>46078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0</v>
      </c>
    </row>
    <row r="1040" spans="1:16" ht="19.5" hidden="1" customHeight="1">
      <c r="A1040" s="171" t="s">
        <v>2540</v>
      </c>
      <c r="B1040" s="175">
        <v>46094</v>
      </c>
      <c r="C1040" s="171" t="s">
        <v>110</v>
      </c>
      <c r="D1040" s="171" t="s">
        <v>118</v>
      </c>
      <c r="E1040" s="171" t="s">
        <v>39</v>
      </c>
      <c r="F1040" s="171" t="s">
        <v>141</v>
      </c>
      <c r="G1040" s="171" t="s">
        <v>112</v>
      </c>
      <c r="H1040" s="176">
        <v>1</v>
      </c>
      <c r="I1040" s="177">
        <v>0</v>
      </c>
      <c r="J1040" s="175">
        <v>46078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-46.77</v>
      </c>
    </row>
    <row r="1041" spans="1:16" ht="19.5" hidden="1" customHeight="1">
      <c r="A1041" s="171" t="s">
        <v>2540</v>
      </c>
      <c r="B1041" s="175">
        <v>46094</v>
      </c>
      <c r="C1041" s="171" t="s">
        <v>2119</v>
      </c>
      <c r="D1041" s="171" t="s">
        <v>119</v>
      </c>
      <c r="E1041" s="171" t="s">
        <v>39</v>
      </c>
      <c r="F1041" s="171" t="s">
        <v>141</v>
      </c>
      <c r="G1041" s="171" t="s">
        <v>112</v>
      </c>
      <c r="H1041" s="176">
        <v>1</v>
      </c>
      <c r="I1041" s="177">
        <v>0</v>
      </c>
      <c r="J1041" s="175">
        <v>46078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-15</v>
      </c>
    </row>
    <row r="1042" spans="1:16" ht="19.5" hidden="1" customHeight="1">
      <c r="A1042" s="171" t="s">
        <v>2540</v>
      </c>
      <c r="B1042" s="175">
        <v>46094</v>
      </c>
      <c r="C1042" s="171" t="s">
        <v>110</v>
      </c>
      <c r="D1042" s="171" t="s">
        <v>24</v>
      </c>
      <c r="E1042" s="171" t="s">
        <v>39</v>
      </c>
      <c r="F1042" s="171" t="s">
        <v>141</v>
      </c>
      <c r="G1042" s="171" t="s">
        <v>112</v>
      </c>
      <c r="H1042" s="176">
        <v>1</v>
      </c>
      <c r="I1042" s="177">
        <v>0</v>
      </c>
      <c r="J1042" s="175">
        <v>46078</v>
      </c>
      <c r="K1042" s="171" t="s">
        <v>113</v>
      </c>
      <c r="L1042" s="171" t="s">
        <v>114</v>
      </c>
      <c r="M1042" s="178">
        <v>0</v>
      </c>
      <c r="N1042" s="176"/>
      <c r="O1042" s="176">
        <v>40</v>
      </c>
      <c r="P1042" s="179">
        <v>-46.77</v>
      </c>
    </row>
    <row r="1043" spans="1:16" ht="19.5" hidden="1" customHeight="1">
      <c r="A1043" s="171" t="s">
        <v>2540</v>
      </c>
      <c r="B1043" s="175">
        <v>46094</v>
      </c>
      <c r="C1043" s="171" t="s">
        <v>2119</v>
      </c>
      <c r="D1043" s="171" t="s">
        <v>116</v>
      </c>
      <c r="E1043" s="171" t="s">
        <v>39</v>
      </c>
      <c r="F1043" s="171" t="s">
        <v>141</v>
      </c>
      <c r="G1043" s="171" t="s">
        <v>112</v>
      </c>
      <c r="H1043" s="176">
        <v>1</v>
      </c>
      <c r="I1043" s="177">
        <v>0</v>
      </c>
      <c r="J1043" s="175">
        <v>46078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-16.75</v>
      </c>
    </row>
    <row r="1044" spans="1:16" ht="19.5" hidden="1" customHeight="1">
      <c r="A1044" s="171" t="s">
        <v>2697</v>
      </c>
      <c r="B1044" s="175">
        <v>46094</v>
      </c>
      <c r="C1044" s="171" t="s">
        <v>110</v>
      </c>
      <c r="D1044" s="171" t="s">
        <v>24</v>
      </c>
      <c r="E1044" s="171" t="s">
        <v>41</v>
      </c>
      <c r="F1044" s="171" t="s">
        <v>138</v>
      </c>
      <c r="G1044" s="171" t="s">
        <v>112</v>
      </c>
      <c r="H1044" s="176">
        <v>1</v>
      </c>
      <c r="I1044" s="177">
        <v>0</v>
      </c>
      <c r="J1044" s="175">
        <v>46078</v>
      </c>
      <c r="K1044" s="171" t="s">
        <v>113</v>
      </c>
      <c r="L1044" s="171" t="s">
        <v>114</v>
      </c>
      <c r="M1044" s="178">
        <v>0</v>
      </c>
      <c r="N1044" s="176"/>
      <c r="O1044" s="176">
        <v>40</v>
      </c>
      <c r="P1044" s="179">
        <v>-46.77</v>
      </c>
    </row>
    <row r="1045" spans="1:16" ht="19.5" hidden="1" customHeight="1">
      <c r="A1045" s="171" t="s">
        <v>2697</v>
      </c>
      <c r="B1045" s="175">
        <v>46094</v>
      </c>
      <c r="C1045" s="171" t="s">
        <v>2119</v>
      </c>
      <c r="D1045" s="171" t="s">
        <v>116</v>
      </c>
      <c r="E1045" s="171" t="s">
        <v>41</v>
      </c>
      <c r="F1045" s="171" t="s">
        <v>138</v>
      </c>
      <c r="G1045" s="171" t="s">
        <v>112</v>
      </c>
      <c r="H1045" s="176">
        <v>1</v>
      </c>
      <c r="I1045" s="177">
        <v>0</v>
      </c>
      <c r="J1045" s="175">
        <v>46078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-16.75</v>
      </c>
    </row>
    <row r="1046" spans="1:16" ht="19.5" hidden="1" customHeight="1">
      <c r="A1046" s="171" t="s">
        <v>2698</v>
      </c>
      <c r="B1046" s="175">
        <v>46094</v>
      </c>
      <c r="C1046" s="171" t="s">
        <v>2119</v>
      </c>
      <c r="D1046" s="171" t="s">
        <v>135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46094</v>
      </c>
      <c r="K1046" s="171" t="s">
        <v>125</v>
      </c>
      <c r="L1046" s="171" t="s">
        <v>125</v>
      </c>
      <c r="M1046" s="178">
        <v>0</v>
      </c>
      <c r="N1046" s="176"/>
      <c r="O1046" s="176"/>
      <c r="P1046" s="179">
        <v>-19.98</v>
      </c>
    </row>
    <row r="1047" spans="1:16" ht="19.5" hidden="1" customHeight="1">
      <c r="A1047" s="171" t="s">
        <v>2699</v>
      </c>
      <c r="B1047" s="175">
        <v>46094</v>
      </c>
      <c r="C1047" s="171" t="s">
        <v>110</v>
      </c>
      <c r="D1047" s="171" t="s">
        <v>24</v>
      </c>
      <c r="E1047" s="171" t="s">
        <v>45</v>
      </c>
      <c r="F1047" s="171" t="s">
        <v>162</v>
      </c>
      <c r="G1047" s="171" t="s">
        <v>163</v>
      </c>
      <c r="H1047" s="176">
        <v>1</v>
      </c>
      <c r="I1047" s="177">
        <v>0</v>
      </c>
      <c r="J1047" s="175">
        <v>46077</v>
      </c>
      <c r="K1047" s="171" t="s">
        <v>113</v>
      </c>
      <c r="L1047" s="171" t="s">
        <v>114</v>
      </c>
      <c r="M1047" s="178">
        <v>0</v>
      </c>
      <c r="N1047" s="176"/>
      <c r="O1047" s="176">
        <v>40</v>
      </c>
      <c r="P1047" s="179">
        <v>-46.77</v>
      </c>
    </row>
    <row r="1048" spans="1:16" ht="19.5" hidden="1" customHeight="1">
      <c r="A1048" s="171" t="s">
        <v>2699</v>
      </c>
      <c r="B1048" s="175">
        <v>46094</v>
      </c>
      <c r="C1048" s="171" t="s">
        <v>2119</v>
      </c>
      <c r="D1048" s="171" t="s">
        <v>116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46077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-24.55</v>
      </c>
    </row>
    <row r="1049" spans="1:16" ht="19.5" hidden="1" customHeight="1">
      <c r="A1049" s="171" t="s">
        <v>2699</v>
      </c>
      <c r="B1049" s="175">
        <v>46094</v>
      </c>
      <c r="C1049" s="171" t="s">
        <v>110</v>
      </c>
      <c r="D1049" s="171" t="s">
        <v>117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46077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0</v>
      </c>
    </row>
    <row r="1050" spans="1:16" ht="19.5" hidden="1" customHeight="1">
      <c r="A1050" s="171" t="s">
        <v>2699</v>
      </c>
      <c r="B1050" s="175">
        <v>46094</v>
      </c>
      <c r="C1050" s="171" t="s">
        <v>110</v>
      </c>
      <c r="D1050" s="171" t="s">
        <v>118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46077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-46.77</v>
      </c>
    </row>
    <row r="1051" spans="1:16" ht="19.5" hidden="1" customHeight="1">
      <c r="A1051" s="171" t="s">
        <v>2699</v>
      </c>
      <c r="B1051" s="175">
        <v>46094</v>
      </c>
      <c r="C1051" s="171" t="s">
        <v>2119</v>
      </c>
      <c r="D1051" s="171" t="s">
        <v>119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46077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-15</v>
      </c>
    </row>
    <row r="1052" spans="1:16" ht="19.5" hidden="1" customHeight="1">
      <c r="A1052" s="171" t="s">
        <v>2700</v>
      </c>
      <c r="B1052" s="175">
        <v>46094</v>
      </c>
      <c r="C1052" s="171" t="s">
        <v>110</v>
      </c>
      <c r="D1052" s="171" t="s">
        <v>24</v>
      </c>
      <c r="E1052" s="171" t="s">
        <v>66</v>
      </c>
      <c r="F1052" s="171" t="s">
        <v>601</v>
      </c>
      <c r="G1052" s="171" t="s">
        <v>177</v>
      </c>
      <c r="H1052" s="176">
        <v>1</v>
      </c>
      <c r="I1052" s="177">
        <v>0</v>
      </c>
      <c r="J1052" s="175">
        <v>46085</v>
      </c>
      <c r="K1052" s="171" t="s">
        <v>113</v>
      </c>
      <c r="L1052" s="171" t="s">
        <v>114</v>
      </c>
      <c r="M1052" s="178">
        <v>0</v>
      </c>
      <c r="N1052" s="176"/>
      <c r="O1052" s="176">
        <v>42</v>
      </c>
      <c r="P1052" s="179">
        <v>-56.94</v>
      </c>
    </row>
    <row r="1053" spans="1:16" ht="19.5" customHeight="1">
      <c r="A1053" s="171" t="s">
        <v>2700</v>
      </c>
      <c r="B1053" s="175">
        <v>46094</v>
      </c>
      <c r="C1053" s="171" t="s">
        <v>2119</v>
      </c>
      <c r="D1053" s="171" t="s">
        <v>116</v>
      </c>
      <c r="E1053" s="171" t="s">
        <v>66</v>
      </c>
      <c r="F1053" s="171" t="s">
        <v>601</v>
      </c>
      <c r="G1053" s="171" t="s">
        <v>177</v>
      </c>
      <c r="H1053" s="176">
        <v>1</v>
      </c>
      <c r="I1053" s="177">
        <v>0</v>
      </c>
      <c r="J1053" s="175">
        <v>46085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-11.45</v>
      </c>
    </row>
    <row r="1054" spans="1:16" ht="19.5" hidden="1" customHeight="1">
      <c r="A1054" s="171" t="s">
        <v>2700</v>
      </c>
      <c r="B1054" s="175">
        <v>46094</v>
      </c>
      <c r="C1054" s="171" t="s">
        <v>110</v>
      </c>
      <c r="D1054" s="171" t="s">
        <v>117</v>
      </c>
      <c r="E1054" s="171" t="s">
        <v>66</v>
      </c>
      <c r="F1054" s="171" t="s">
        <v>601</v>
      </c>
      <c r="G1054" s="171" t="s">
        <v>177</v>
      </c>
      <c r="H1054" s="176">
        <v>1</v>
      </c>
      <c r="I1054" s="177">
        <v>0</v>
      </c>
      <c r="J1054" s="175">
        <v>46085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0</v>
      </c>
    </row>
    <row r="1055" spans="1:16" ht="19.5" hidden="1" customHeight="1">
      <c r="A1055" s="171" t="s">
        <v>2700</v>
      </c>
      <c r="B1055" s="175">
        <v>46094</v>
      </c>
      <c r="C1055" s="171" t="s">
        <v>110</v>
      </c>
      <c r="D1055" s="171" t="s">
        <v>118</v>
      </c>
      <c r="E1055" s="171" t="s">
        <v>66</v>
      </c>
      <c r="F1055" s="171" t="s">
        <v>601</v>
      </c>
      <c r="G1055" s="171" t="s">
        <v>177</v>
      </c>
      <c r="H1055" s="176">
        <v>1</v>
      </c>
      <c r="I1055" s="177">
        <v>0</v>
      </c>
      <c r="J1055" s="175">
        <v>46085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-56.94</v>
      </c>
    </row>
    <row r="1056" spans="1:16" ht="19.5" customHeight="1">
      <c r="A1056" s="171" t="s">
        <v>2700</v>
      </c>
      <c r="B1056" s="175">
        <v>46094</v>
      </c>
      <c r="C1056" s="171" t="s">
        <v>2119</v>
      </c>
      <c r="D1056" s="171" t="s">
        <v>119</v>
      </c>
      <c r="E1056" s="171" t="s">
        <v>66</v>
      </c>
      <c r="F1056" s="171" t="s">
        <v>601</v>
      </c>
      <c r="G1056" s="171" t="s">
        <v>177</v>
      </c>
      <c r="H1056" s="176">
        <v>1</v>
      </c>
      <c r="I1056" s="177">
        <v>0</v>
      </c>
      <c r="J1056" s="175">
        <v>46085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-15</v>
      </c>
    </row>
    <row r="1057" spans="1:16" ht="19.5" hidden="1" customHeight="1">
      <c r="A1057" s="171" t="s">
        <v>2701</v>
      </c>
      <c r="B1057" s="175">
        <v>46094</v>
      </c>
      <c r="C1057" s="171" t="s">
        <v>110</v>
      </c>
      <c r="D1057" s="171" t="s">
        <v>24</v>
      </c>
      <c r="E1057" s="171" t="s">
        <v>66</v>
      </c>
      <c r="F1057" s="171" t="s">
        <v>601</v>
      </c>
      <c r="G1057" s="171" t="s">
        <v>177</v>
      </c>
      <c r="H1057" s="176">
        <v>1</v>
      </c>
      <c r="I1057" s="177">
        <v>4110</v>
      </c>
      <c r="J1057" s="175">
        <v>46080</v>
      </c>
      <c r="K1057" s="171" t="s">
        <v>113</v>
      </c>
      <c r="L1057" s="171" t="s">
        <v>114</v>
      </c>
      <c r="M1057" s="178">
        <v>0.43</v>
      </c>
      <c r="N1057" s="176"/>
      <c r="O1057" s="176">
        <v>41</v>
      </c>
      <c r="P1057" s="179">
        <v>-198.66</v>
      </c>
    </row>
    <row r="1058" spans="1:16" ht="19.5" hidden="1" customHeight="1">
      <c r="A1058" s="171" t="s">
        <v>2701</v>
      </c>
      <c r="B1058" s="175">
        <v>46094</v>
      </c>
      <c r="C1058" s="171" t="s">
        <v>127</v>
      </c>
      <c r="D1058" s="171" t="s">
        <v>128</v>
      </c>
      <c r="E1058" s="171" t="s">
        <v>66</v>
      </c>
      <c r="F1058" s="171" t="s">
        <v>601</v>
      </c>
      <c r="G1058" s="171" t="s">
        <v>177</v>
      </c>
      <c r="H1058" s="176">
        <v>1</v>
      </c>
      <c r="I1058" s="177">
        <v>4110</v>
      </c>
      <c r="J1058" s="175">
        <v>46080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1474.29</v>
      </c>
    </row>
    <row r="1059" spans="1:16" ht="19.5" hidden="1" customHeight="1">
      <c r="A1059" s="171" t="s">
        <v>2701</v>
      </c>
      <c r="B1059" s="175">
        <v>46094</v>
      </c>
      <c r="C1059" s="171" t="s">
        <v>127</v>
      </c>
      <c r="D1059" s="171" t="s">
        <v>129</v>
      </c>
      <c r="E1059" s="171" t="s">
        <v>66</v>
      </c>
      <c r="F1059" s="171" t="s">
        <v>601</v>
      </c>
      <c r="G1059" s="171" t="s">
        <v>177</v>
      </c>
      <c r="H1059" s="176">
        <v>1</v>
      </c>
      <c r="I1059" s="177">
        <v>4110</v>
      </c>
      <c r="J1059" s="175">
        <v>46080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14.74</v>
      </c>
    </row>
    <row r="1060" spans="1:16" ht="19.5" hidden="1" customHeight="1">
      <c r="A1060" s="171" t="s">
        <v>2701</v>
      </c>
      <c r="B1060" s="175">
        <v>46094</v>
      </c>
      <c r="C1060" s="171" t="s">
        <v>127</v>
      </c>
      <c r="D1060" s="171" t="s">
        <v>130</v>
      </c>
      <c r="E1060" s="171" t="s">
        <v>66</v>
      </c>
      <c r="F1060" s="171" t="s">
        <v>601</v>
      </c>
      <c r="G1060" s="171" t="s">
        <v>177</v>
      </c>
      <c r="H1060" s="176">
        <v>1</v>
      </c>
      <c r="I1060" s="177">
        <v>4110</v>
      </c>
      <c r="J1060" s="175">
        <v>46080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2620.9699999999998</v>
      </c>
    </row>
    <row r="1061" spans="1:16" ht="19.5" hidden="1" customHeight="1">
      <c r="A1061" s="171" t="s">
        <v>2701</v>
      </c>
      <c r="B1061" s="175">
        <v>46094</v>
      </c>
      <c r="C1061" s="171" t="s">
        <v>131</v>
      </c>
      <c r="D1061" s="171" t="s">
        <v>132</v>
      </c>
      <c r="E1061" s="171" t="s">
        <v>66</v>
      </c>
      <c r="F1061" s="171" t="s">
        <v>601</v>
      </c>
      <c r="G1061" s="171" t="s">
        <v>177</v>
      </c>
      <c r="H1061" s="176">
        <v>1</v>
      </c>
      <c r="I1061" s="177">
        <v>4110</v>
      </c>
      <c r="J1061" s="175">
        <v>46080</v>
      </c>
      <c r="K1061" s="171" t="s">
        <v>113</v>
      </c>
      <c r="L1061" s="171" t="s">
        <v>114</v>
      </c>
      <c r="M1061" s="178">
        <v>0.43</v>
      </c>
      <c r="N1061" s="176"/>
      <c r="O1061" s="176"/>
      <c r="P1061" s="179">
        <v>-1767.3</v>
      </c>
    </row>
    <row r="1062" spans="1:16" ht="19.5" hidden="1" customHeight="1">
      <c r="A1062" s="171" t="s">
        <v>2702</v>
      </c>
      <c r="B1062" s="175">
        <v>46094</v>
      </c>
      <c r="C1062" s="171" t="s">
        <v>110</v>
      </c>
      <c r="D1062" s="171" t="s">
        <v>24</v>
      </c>
      <c r="E1062" s="171" t="s">
        <v>42</v>
      </c>
      <c r="F1062" s="171" t="s">
        <v>248</v>
      </c>
      <c r="G1062" s="171" t="s">
        <v>112</v>
      </c>
      <c r="H1062" s="176">
        <v>1</v>
      </c>
      <c r="I1062" s="177">
        <v>0</v>
      </c>
      <c r="J1062" s="175">
        <v>46079</v>
      </c>
      <c r="K1062" s="171" t="s">
        <v>113</v>
      </c>
      <c r="L1062" s="171" t="s">
        <v>114</v>
      </c>
      <c r="M1062" s="178">
        <v>0</v>
      </c>
      <c r="N1062" s="176"/>
      <c r="O1062" s="176">
        <v>41</v>
      </c>
      <c r="P1062" s="179">
        <v>-46.77</v>
      </c>
    </row>
    <row r="1063" spans="1:16" ht="19.5" hidden="1" customHeight="1">
      <c r="A1063" s="171" t="s">
        <v>2702</v>
      </c>
      <c r="B1063" s="175">
        <v>46094</v>
      </c>
      <c r="C1063" s="171" t="s">
        <v>2119</v>
      </c>
      <c r="D1063" s="171" t="s">
        <v>116</v>
      </c>
      <c r="E1063" s="171" t="s">
        <v>42</v>
      </c>
      <c r="F1063" s="171" t="s">
        <v>248</v>
      </c>
      <c r="G1063" s="171" t="s">
        <v>112</v>
      </c>
      <c r="H1063" s="176">
        <v>1</v>
      </c>
      <c r="I1063" s="177">
        <v>0</v>
      </c>
      <c r="J1063" s="175">
        <v>46079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-14.5</v>
      </c>
    </row>
    <row r="1064" spans="1:16" ht="19.5" hidden="1" customHeight="1">
      <c r="A1064" s="171" t="s">
        <v>2702</v>
      </c>
      <c r="B1064" s="175">
        <v>46094</v>
      </c>
      <c r="C1064" s="171" t="s">
        <v>110</v>
      </c>
      <c r="D1064" s="171" t="s">
        <v>117</v>
      </c>
      <c r="E1064" s="171" t="s">
        <v>42</v>
      </c>
      <c r="F1064" s="171" t="s">
        <v>248</v>
      </c>
      <c r="G1064" s="171" t="s">
        <v>112</v>
      </c>
      <c r="H1064" s="176">
        <v>1</v>
      </c>
      <c r="I1064" s="177">
        <v>0</v>
      </c>
      <c r="J1064" s="175">
        <v>46079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2702</v>
      </c>
      <c r="B1065" s="175">
        <v>46094</v>
      </c>
      <c r="C1065" s="171" t="s">
        <v>110</v>
      </c>
      <c r="D1065" s="171" t="s">
        <v>118</v>
      </c>
      <c r="E1065" s="171" t="s">
        <v>42</v>
      </c>
      <c r="F1065" s="171" t="s">
        <v>248</v>
      </c>
      <c r="G1065" s="171" t="s">
        <v>112</v>
      </c>
      <c r="H1065" s="176">
        <v>1</v>
      </c>
      <c r="I1065" s="177">
        <v>0</v>
      </c>
      <c r="J1065" s="175">
        <v>46079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-46.77</v>
      </c>
    </row>
    <row r="1066" spans="1:16" ht="19.5" hidden="1" customHeight="1">
      <c r="A1066" s="171" t="s">
        <v>2702</v>
      </c>
      <c r="B1066" s="175">
        <v>46094</v>
      </c>
      <c r="C1066" s="171" t="s">
        <v>2119</v>
      </c>
      <c r="D1066" s="171" t="s">
        <v>119</v>
      </c>
      <c r="E1066" s="171" t="s">
        <v>42</v>
      </c>
      <c r="F1066" s="171" t="s">
        <v>248</v>
      </c>
      <c r="G1066" s="171" t="s">
        <v>112</v>
      </c>
      <c r="H1066" s="176">
        <v>1</v>
      </c>
      <c r="I1066" s="177">
        <v>0</v>
      </c>
      <c r="J1066" s="175">
        <v>46079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-15</v>
      </c>
    </row>
    <row r="1067" spans="1:16" ht="19.5" hidden="1" customHeight="1">
      <c r="A1067" s="171" t="s">
        <v>2703</v>
      </c>
      <c r="B1067" s="175">
        <v>46094</v>
      </c>
      <c r="C1067" s="171" t="s">
        <v>110</v>
      </c>
      <c r="D1067" s="171" t="s">
        <v>117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0</v>
      </c>
      <c r="J1067" s="175">
        <v>46079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2703</v>
      </c>
      <c r="B1068" s="175">
        <v>46094</v>
      </c>
      <c r="C1068" s="171" t="s">
        <v>110</v>
      </c>
      <c r="D1068" s="171" t="s">
        <v>118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0</v>
      </c>
      <c r="J1068" s="175">
        <v>46079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2703</v>
      </c>
      <c r="B1069" s="175">
        <v>46094</v>
      </c>
      <c r="C1069" s="171" t="s">
        <v>2119</v>
      </c>
      <c r="D1069" s="171" t="s">
        <v>119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46079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2703</v>
      </c>
      <c r="B1070" s="175">
        <v>46094</v>
      </c>
      <c r="C1070" s="171" t="s">
        <v>110</v>
      </c>
      <c r="D1070" s="171" t="s">
        <v>24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46079</v>
      </c>
      <c r="K1070" s="171" t="s">
        <v>113</v>
      </c>
      <c r="L1070" s="171" t="s">
        <v>114</v>
      </c>
      <c r="M1070" s="178">
        <v>0</v>
      </c>
      <c r="N1070" s="176"/>
      <c r="O1070" s="176">
        <v>41</v>
      </c>
      <c r="P1070" s="179">
        <v>-46.77</v>
      </c>
    </row>
    <row r="1071" spans="1:16" ht="19.5" hidden="1" customHeight="1">
      <c r="A1071" s="171" t="s">
        <v>2703</v>
      </c>
      <c r="B1071" s="175">
        <v>46094</v>
      </c>
      <c r="C1071" s="171" t="s">
        <v>2119</v>
      </c>
      <c r="D1071" s="171" t="s">
        <v>116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46079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-14.5</v>
      </c>
    </row>
    <row r="1072" spans="1:16" ht="19.5" hidden="1" customHeight="1">
      <c r="A1072" s="171" t="s">
        <v>2704</v>
      </c>
      <c r="B1072" s="175">
        <v>46094</v>
      </c>
      <c r="C1072" s="171" t="s">
        <v>110</v>
      </c>
      <c r="D1072" s="171" t="s">
        <v>24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0</v>
      </c>
      <c r="J1072" s="175">
        <v>46090</v>
      </c>
      <c r="K1072" s="171" t="s">
        <v>113</v>
      </c>
      <c r="L1072" s="171" t="s">
        <v>114</v>
      </c>
      <c r="M1072" s="178">
        <v>0</v>
      </c>
      <c r="N1072" s="176"/>
      <c r="O1072" s="176">
        <v>43</v>
      </c>
      <c r="P1072" s="179">
        <v>-56.94</v>
      </c>
    </row>
    <row r="1073" spans="1:16" ht="19.5" hidden="1" customHeight="1">
      <c r="A1073" s="171" t="s">
        <v>2704</v>
      </c>
      <c r="B1073" s="175">
        <v>46094</v>
      </c>
      <c r="C1073" s="171" t="s">
        <v>110</v>
      </c>
      <c r="D1073" s="171" t="s">
        <v>117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0</v>
      </c>
      <c r="J1073" s="175">
        <v>46090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0</v>
      </c>
    </row>
    <row r="1074" spans="1:16" ht="19.5" hidden="1" customHeight="1">
      <c r="A1074" s="171" t="s">
        <v>2704</v>
      </c>
      <c r="B1074" s="175">
        <v>46094</v>
      </c>
      <c r="C1074" s="171" t="s">
        <v>110</v>
      </c>
      <c r="D1074" s="171" t="s">
        <v>118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0</v>
      </c>
      <c r="J1074" s="175">
        <v>46090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-56.94</v>
      </c>
    </row>
    <row r="1075" spans="1:16" ht="19.5" hidden="1" customHeight="1">
      <c r="A1075" s="171" t="s">
        <v>2705</v>
      </c>
      <c r="B1075" s="175">
        <v>46094</v>
      </c>
      <c r="C1075" s="171" t="s">
        <v>110</v>
      </c>
      <c r="D1075" s="171" t="s">
        <v>117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46086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2705</v>
      </c>
      <c r="B1076" s="175">
        <v>46094</v>
      </c>
      <c r="C1076" s="171" t="s">
        <v>110</v>
      </c>
      <c r="D1076" s="171" t="s">
        <v>118</v>
      </c>
      <c r="E1076" s="171" t="s">
        <v>78</v>
      </c>
      <c r="F1076" s="171" t="s">
        <v>176</v>
      </c>
      <c r="G1076" s="171" t="s">
        <v>177</v>
      </c>
      <c r="H1076" s="176">
        <v>1</v>
      </c>
      <c r="I1076" s="177">
        <v>0</v>
      </c>
      <c r="J1076" s="175">
        <v>46086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-56.94</v>
      </c>
    </row>
    <row r="1077" spans="1:16" ht="19.5" customHeight="1">
      <c r="A1077" s="171" t="s">
        <v>2705</v>
      </c>
      <c r="B1077" s="175">
        <v>46094</v>
      </c>
      <c r="C1077" s="171" t="s">
        <v>2119</v>
      </c>
      <c r="D1077" s="171" t="s">
        <v>119</v>
      </c>
      <c r="E1077" s="171" t="s">
        <v>78</v>
      </c>
      <c r="F1077" s="171" t="s">
        <v>176</v>
      </c>
      <c r="G1077" s="171" t="s">
        <v>177</v>
      </c>
      <c r="H1077" s="176">
        <v>1</v>
      </c>
      <c r="I1077" s="177">
        <v>0</v>
      </c>
      <c r="J1077" s="175">
        <v>46086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2705</v>
      </c>
      <c r="B1078" s="175">
        <v>46094</v>
      </c>
      <c r="C1078" s="171" t="s">
        <v>110</v>
      </c>
      <c r="D1078" s="171" t="s">
        <v>24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46086</v>
      </c>
      <c r="K1078" s="171" t="s">
        <v>113</v>
      </c>
      <c r="L1078" s="171" t="s">
        <v>114</v>
      </c>
      <c r="M1078" s="178">
        <v>0</v>
      </c>
      <c r="N1078" s="176"/>
      <c r="O1078" s="176">
        <v>43</v>
      </c>
      <c r="P1078" s="179">
        <v>-56.94</v>
      </c>
    </row>
    <row r="1079" spans="1:16" ht="19.5" customHeight="1">
      <c r="A1079" s="171" t="s">
        <v>2705</v>
      </c>
      <c r="B1079" s="175">
        <v>46094</v>
      </c>
      <c r="C1079" s="171" t="s">
        <v>2119</v>
      </c>
      <c r="D1079" s="171" t="s">
        <v>116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46086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-11.86</v>
      </c>
    </row>
    <row r="1080" spans="1:16" ht="19.5" hidden="1" customHeight="1">
      <c r="A1080" s="171" t="s">
        <v>2706</v>
      </c>
      <c r="B1080" s="175">
        <v>46094</v>
      </c>
      <c r="C1080" s="171" t="s">
        <v>2119</v>
      </c>
      <c r="D1080" s="171" t="s">
        <v>135</v>
      </c>
      <c r="E1080" s="171" t="s">
        <v>39</v>
      </c>
      <c r="F1080" s="171" t="s">
        <v>141</v>
      </c>
      <c r="G1080" s="171" t="s">
        <v>112</v>
      </c>
      <c r="H1080" s="176">
        <v>1</v>
      </c>
      <c r="I1080" s="177">
        <v>0</v>
      </c>
      <c r="J1080" s="175">
        <v>46094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-20.92</v>
      </c>
    </row>
    <row r="1081" spans="1:16" ht="19.5" hidden="1" customHeight="1">
      <c r="A1081" s="171" t="s">
        <v>2707</v>
      </c>
      <c r="B1081" s="175">
        <v>46094</v>
      </c>
      <c r="C1081" s="171" t="s">
        <v>110</v>
      </c>
      <c r="D1081" s="171" t="s">
        <v>117</v>
      </c>
      <c r="E1081" s="171" t="s">
        <v>42</v>
      </c>
      <c r="F1081" s="171" t="s">
        <v>248</v>
      </c>
      <c r="G1081" s="171" t="s">
        <v>112</v>
      </c>
      <c r="H1081" s="176">
        <v>1</v>
      </c>
      <c r="I1081" s="177">
        <v>0</v>
      </c>
      <c r="J1081" s="175">
        <v>46075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2707</v>
      </c>
      <c r="B1082" s="175">
        <v>46094</v>
      </c>
      <c r="C1082" s="171" t="s">
        <v>110</v>
      </c>
      <c r="D1082" s="171" t="s">
        <v>118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46075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-46.77</v>
      </c>
    </row>
    <row r="1083" spans="1:16" ht="19.5" hidden="1" customHeight="1">
      <c r="A1083" s="171" t="s">
        <v>2707</v>
      </c>
      <c r="B1083" s="175">
        <v>46094</v>
      </c>
      <c r="C1083" s="171" t="s">
        <v>2119</v>
      </c>
      <c r="D1083" s="171" t="s">
        <v>119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46075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2707</v>
      </c>
      <c r="B1084" s="175">
        <v>46094</v>
      </c>
      <c r="C1084" s="171" t="s">
        <v>110</v>
      </c>
      <c r="D1084" s="171" t="s">
        <v>24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113</v>
      </c>
      <c r="L1084" s="171" t="s">
        <v>114</v>
      </c>
      <c r="M1084" s="178">
        <v>0</v>
      </c>
      <c r="N1084" s="176"/>
      <c r="O1084" s="176">
        <v>41</v>
      </c>
      <c r="P1084" s="179">
        <v>-46.77</v>
      </c>
    </row>
    <row r="1085" spans="1:16" ht="19.5" hidden="1" customHeight="1">
      <c r="A1085" s="171" t="s">
        <v>2707</v>
      </c>
      <c r="B1085" s="175">
        <v>46094</v>
      </c>
      <c r="C1085" s="171" t="s">
        <v>2119</v>
      </c>
      <c r="D1085" s="171" t="s">
        <v>116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46075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-10.48</v>
      </c>
    </row>
    <row r="1086" spans="1:16" ht="19.5" hidden="1" customHeight="1">
      <c r="A1086" s="171" t="s">
        <v>2708</v>
      </c>
      <c r="B1086" s="175">
        <v>46094</v>
      </c>
      <c r="C1086" s="171" t="s">
        <v>110</v>
      </c>
      <c r="D1086" s="171" t="s">
        <v>24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46087</v>
      </c>
      <c r="K1086" s="171" t="s">
        <v>113</v>
      </c>
      <c r="L1086" s="171" t="s">
        <v>114</v>
      </c>
      <c r="M1086" s="178">
        <v>0</v>
      </c>
      <c r="N1086" s="176"/>
      <c r="O1086" s="176">
        <v>44</v>
      </c>
      <c r="P1086" s="179">
        <v>-46.77</v>
      </c>
    </row>
    <row r="1087" spans="1:16" ht="19.5" hidden="1" customHeight="1">
      <c r="A1087" s="171" t="s">
        <v>2708</v>
      </c>
      <c r="B1087" s="175">
        <v>46094</v>
      </c>
      <c r="C1087" s="171" t="s">
        <v>2119</v>
      </c>
      <c r="D1087" s="171" t="s">
        <v>116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46087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-11.61</v>
      </c>
    </row>
    <row r="1088" spans="1:16" ht="19.5" hidden="1" customHeight="1">
      <c r="A1088" s="171" t="s">
        <v>2708</v>
      </c>
      <c r="B1088" s="175">
        <v>46094</v>
      </c>
      <c r="C1088" s="171" t="s">
        <v>110</v>
      </c>
      <c r="D1088" s="171" t="s">
        <v>117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2708</v>
      </c>
      <c r="B1089" s="175">
        <v>46094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46087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2708</v>
      </c>
      <c r="B1090" s="175">
        <v>46094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46087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hidden="1" customHeight="1">
      <c r="A1091" s="171" t="s">
        <v>2709</v>
      </c>
      <c r="B1091" s="175">
        <v>46094</v>
      </c>
      <c r="C1091" s="171" t="s">
        <v>110</v>
      </c>
      <c r="D1091" s="171" t="s">
        <v>24</v>
      </c>
      <c r="E1091" s="171" t="s">
        <v>50</v>
      </c>
      <c r="F1091" s="171" t="s">
        <v>413</v>
      </c>
      <c r="G1091" s="171" t="s">
        <v>112</v>
      </c>
      <c r="H1091" s="176">
        <v>1</v>
      </c>
      <c r="I1091" s="177">
        <v>0</v>
      </c>
      <c r="J1091" s="175">
        <v>46089</v>
      </c>
      <c r="K1091" s="171" t="s">
        <v>113</v>
      </c>
      <c r="L1091" s="171" t="s">
        <v>114</v>
      </c>
      <c r="M1091" s="178">
        <v>0</v>
      </c>
      <c r="N1091" s="176"/>
      <c r="O1091" s="176">
        <v>43</v>
      </c>
      <c r="P1091" s="179">
        <v>-46.77</v>
      </c>
    </row>
    <row r="1092" spans="1:16" ht="19.5" hidden="1" customHeight="1">
      <c r="A1092" s="171" t="s">
        <v>2709</v>
      </c>
      <c r="B1092" s="175">
        <v>46094</v>
      </c>
      <c r="C1092" s="171" t="s">
        <v>2119</v>
      </c>
      <c r="D1092" s="171" t="s">
        <v>116</v>
      </c>
      <c r="E1092" s="171" t="s">
        <v>50</v>
      </c>
      <c r="F1092" s="171" t="s">
        <v>413</v>
      </c>
      <c r="G1092" s="171" t="s">
        <v>112</v>
      </c>
      <c r="H1092" s="176">
        <v>1</v>
      </c>
      <c r="I1092" s="177">
        <v>0</v>
      </c>
      <c r="J1092" s="175">
        <v>46089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-8.48</v>
      </c>
    </row>
    <row r="1093" spans="1:16" ht="19.5" hidden="1" customHeight="1">
      <c r="A1093" s="171" t="s">
        <v>2709</v>
      </c>
      <c r="B1093" s="175">
        <v>46094</v>
      </c>
      <c r="C1093" s="171" t="s">
        <v>110</v>
      </c>
      <c r="D1093" s="171" t="s">
        <v>117</v>
      </c>
      <c r="E1093" s="171" t="s">
        <v>50</v>
      </c>
      <c r="F1093" s="171" t="s">
        <v>413</v>
      </c>
      <c r="G1093" s="171" t="s">
        <v>112</v>
      </c>
      <c r="H1093" s="176">
        <v>1</v>
      </c>
      <c r="I1093" s="177">
        <v>0</v>
      </c>
      <c r="J1093" s="175">
        <v>46089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2709</v>
      </c>
      <c r="B1094" s="175">
        <v>46094</v>
      </c>
      <c r="C1094" s="171" t="s">
        <v>110</v>
      </c>
      <c r="D1094" s="171" t="s">
        <v>118</v>
      </c>
      <c r="E1094" s="171" t="s">
        <v>50</v>
      </c>
      <c r="F1094" s="171" t="s">
        <v>413</v>
      </c>
      <c r="G1094" s="171" t="s">
        <v>112</v>
      </c>
      <c r="H1094" s="176">
        <v>1</v>
      </c>
      <c r="I1094" s="177">
        <v>0</v>
      </c>
      <c r="J1094" s="175">
        <v>46089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2709</v>
      </c>
      <c r="B1095" s="175">
        <v>46094</v>
      </c>
      <c r="C1095" s="171" t="s">
        <v>2119</v>
      </c>
      <c r="D1095" s="171" t="s">
        <v>119</v>
      </c>
      <c r="E1095" s="171" t="s">
        <v>50</v>
      </c>
      <c r="F1095" s="171" t="s">
        <v>413</v>
      </c>
      <c r="G1095" s="171" t="s">
        <v>112</v>
      </c>
      <c r="H1095" s="176">
        <v>1</v>
      </c>
      <c r="I1095" s="177">
        <v>0</v>
      </c>
      <c r="J1095" s="175">
        <v>46089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2444</v>
      </c>
      <c r="B1096" s="175">
        <v>46094</v>
      </c>
      <c r="C1096" s="171" t="s">
        <v>110</v>
      </c>
      <c r="D1096" s="171" t="s">
        <v>24</v>
      </c>
      <c r="E1096" s="171" t="s">
        <v>75</v>
      </c>
      <c r="F1096" s="171" t="s">
        <v>474</v>
      </c>
      <c r="G1096" s="171" t="s">
        <v>177</v>
      </c>
      <c r="H1096" s="176">
        <v>1</v>
      </c>
      <c r="I1096" s="177">
        <v>0</v>
      </c>
      <c r="J1096" s="175">
        <v>46080</v>
      </c>
      <c r="K1096" s="171" t="s">
        <v>113</v>
      </c>
      <c r="L1096" s="171" t="s">
        <v>114</v>
      </c>
      <c r="M1096" s="178">
        <v>0</v>
      </c>
      <c r="N1096" s="176"/>
      <c r="O1096" s="176">
        <v>41</v>
      </c>
      <c r="P1096" s="179">
        <v>-56.94</v>
      </c>
    </row>
    <row r="1097" spans="1:16" ht="19.5" customHeight="1">
      <c r="A1097" s="171" t="s">
        <v>2444</v>
      </c>
      <c r="B1097" s="175">
        <v>46094</v>
      </c>
      <c r="C1097" s="171" t="s">
        <v>2119</v>
      </c>
      <c r="D1097" s="171" t="s">
        <v>116</v>
      </c>
      <c r="E1097" s="171" t="s">
        <v>75</v>
      </c>
      <c r="F1097" s="171" t="s">
        <v>474</v>
      </c>
      <c r="G1097" s="171" t="s">
        <v>177</v>
      </c>
      <c r="H1097" s="176">
        <v>1</v>
      </c>
      <c r="I1097" s="177">
        <v>0</v>
      </c>
      <c r="J1097" s="175">
        <v>46080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-25</v>
      </c>
    </row>
    <row r="1098" spans="1:16" ht="19.5" hidden="1" customHeight="1">
      <c r="A1098" s="171" t="s">
        <v>2710</v>
      </c>
      <c r="B1098" s="175">
        <v>46094</v>
      </c>
      <c r="C1098" s="171" t="s">
        <v>2119</v>
      </c>
      <c r="D1098" s="171" t="s">
        <v>135</v>
      </c>
      <c r="E1098" s="171" t="s">
        <v>41</v>
      </c>
      <c r="F1098" s="171" t="s">
        <v>138</v>
      </c>
      <c r="G1098" s="171" t="s">
        <v>112</v>
      </c>
      <c r="H1098" s="176">
        <v>1</v>
      </c>
      <c r="I1098" s="177">
        <v>0</v>
      </c>
      <c r="J1098" s="175">
        <v>46094</v>
      </c>
      <c r="K1098" s="171" t="s">
        <v>125</v>
      </c>
      <c r="L1098" s="171" t="s">
        <v>125</v>
      </c>
      <c r="M1098" s="178">
        <v>0</v>
      </c>
      <c r="N1098" s="176"/>
      <c r="O1098" s="176"/>
      <c r="P1098" s="179">
        <v>-6.48</v>
      </c>
    </row>
    <row r="1099" spans="1:16" ht="19.5" hidden="1" customHeight="1">
      <c r="A1099" s="171" t="s">
        <v>2711</v>
      </c>
      <c r="B1099" s="175">
        <v>46094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46094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-19.98</v>
      </c>
    </row>
    <row r="1100" spans="1:16" ht="19.5" hidden="1" customHeight="1">
      <c r="A1100" s="171" t="s">
        <v>2444</v>
      </c>
      <c r="B1100" s="175">
        <v>46094</v>
      </c>
      <c r="C1100" s="171" t="s">
        <v>110</v>
      </c>
      <c r="D1100" s="171" t="s">
        <v>117</v>
      </c>
      <c r="E1100" s="171" t="s">
        <v>75</v>
      </c>
      <c r="F1100" s="171" t="s">
        <v>474</v>
      </c>
      <c r="G1100" s="171" t="s">
        <v>177</v>
      </c>
      <c r="H1100" s="176">
        <v>1</v>
      </c>
      <c r="I1100" s="177">
        <v>0</v>
      </c>
      <c r="J1100" s="175">
        <v>46080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0</v>
      </c>
    </row>
    <row r="1101" spans="1:16" ht="19.5" hidden="1" customHeight="1">
      <c r="A1101" s="171" t="s">
        <v>2444</v>
      </c>
      <c r="B1101" s="175">
        <v>46094</v>
      </c>
      <c r="C1101" s="171" t="s">
        <v>110</v>
      </c>
      <c r="D1101" s="171" t="s">
        <v>118</v>
      </c>
      <c r="E1101" s="171" t="s">
        <v>75</v>
      </c>
      <c r="F1101" s="171" t="s">
        <v>474</v>
      </c>
      <c r="G1101" s="171" t="s">
        <v>177</v>
      </c>
      <c r="H1101" s="176">
        <v>1</v>
      </c>
      <c r="I1101" s="177">
        <v>0</v>
      </c>
      <c r="J1101" s="175">
        <v>46080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-56.94</v>
      </c>
    </row>
    <row r="1102" spans="1:16" ht="19.5" customHeight="1">
      <c r="A1102" s="171" t="s">
        <v>2444</v>
      </c>
      <c r="B1102" s="175">
        <v>46094</v>
      </c>
      <c r="C1102" s="171" t="s">
        <v>2119</v>
      </c>
      <c r="D1102" s="171" t="s">
        <v>119</v>
      </c>
      <c r="E1102" s="171" t="s">
        <v>75</v>
      </c>
      <c r="F1102" s="171" t="s">
        <v>474</v>
      </c>
      <c r="G1102" s="171" t="s">
        <v>177</v>
      </c>
      <c r="H1102" s="176">
        <v>1</v>
      </c>
      <c r="I1102" s="177">
        <v>0</v>
      </c>
      <c r="J1102" s="175">
        <v>46080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-15</v>
      </c>
    </row>
    <row r="1103" spans="1:16" ht="19.5" hidden="1" customHeight="1">
      <c r="A1103" s="171" t="s">
        <v>2712</v>
      </c>
      <c r="B1103" s="175">
        <v>46094</v>
      </c>
      <c r="C1103" s="171" t="s">
        <v>2119</v>
      </c>
      <c r="D1103" s="171" t="s">
        <v>135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46094</v>
      </c>
      <c r="K1103" s="171" t="s">
        <v>125</v>
      </c>
      <c r="L1103" s="171" t="s">
        <v>125</v>
      </c>
      <c r="M1103" s="178">
        <v>0</v>
      </c>
      <c r="N1103" s="176"/>
      <c r="O1103" s="176"/>
      <c r="P1103" s="179">
        <v>-19.84</v>
      </c>
    </row>
    <row r="1104" spans="1:16" ht="19.5" hidden="1" customHeight="1">
      <c r="A1104" s="171" t="s">
        <v>2713</v>
      </c>
      <c r="B1104" s="175">
        <v>46094</v>
      </c>
      <c r="C1104" s="171" t="s">
        <v>110</v>
      </c>
      <c r="D1104" s="171" t="s">
        <v>24</v>
      </c>
      <c r="E1104" s="171" t="s">
        <v>42</v>
      </c>
      <c r="F1104" s="171" t="s">
        <v>248</v>
      </c>
      <c r="G1104" s="171" t="s">
        <v>112</v>
      </c>
      <c r="H1104" s="176">
        <v>1</v>
      </c>
      <c r="I1104" s="177">
        <v>0</v>
      </c>
      <c r="J1104" s="175">
        <v>46087</v>
      </c>
      <c r="K1104" s="171" t="s">
        <v>113</v>
      </c>
      <c r="L1104" s="171" t="s">
        <v>114</v>
      </c>
      <c r="M1104" s="178">
        <v>0</v>
      </c>
      <c r="N1104" s="176"/>
      <c r="O1104" s="176">
        <v>44</v>
      </c>
      <c r="P1104" s="179">
        <v>-46.77</v>
      </c>
    </row>
    <row r="1105" spans="1:16" ht="19.5" hidden="1" customHeight="1">
      <c r="A1105" s="171" t="s">
        <v>2713</v>
      </c>
      <c r="B1105" s="175">
        <v>46094</v>
      </c>
      <c r="C1105" s="171" t="s">
        <v>2119</v>
      </c>
      <c r="D1105" s="171" t="s">
        <v>116</v>
      </c>
      <c r="E1105" s="171" t="s">
        <v>42</v>
      </c>
      <c r="F1105" s="171" t="s">
        <v>248</v>
      </c>
      <c r="G1105" s="171" t="s">
        <v>112</v>
      </c>
      <c r="H1105" s="176">
        <v>1</v>
      </c>
      <c r="I1105" s="177">
        <v>0</v>
      </c>
      <c r="J1105" s="175">
        <v>46087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-14.94</v>
      </c>
    </row>
    <row r="1106" spans="1:16" ht="19.5" hidden="1" customHeight="1">
      <c r="A1106" s="171" t="s">
        <v>2714</v>
      </c>
      <c r="B1106" s="175">
        <v>46094</v>
      </c>
      <c r="C1106" s="171" t="s">
        <v>2119</v>
      </c>
      <c r="D1106" s="171" t="s">
        <v>135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46094</v>
      </c>
      <c r="K1106" s="171" t="s">
        <v>125</v>
      </c>
      <c r="L1106" s="171" t="s">
        <v>125</v>
      </c>
      <c r="M1106" s="178">
        <v>0</v>
      </c>
      <c r="N1106" s="176"/>
      <c r="O1106" s="176"/>
      <c r="P1106" s="179">
        <v>-18.82</v>
      </c>
    </row>
    <row r="1107" spans="1:16" ht="19.5" hidden="1" customHeight="1">
      <c r="A1107" s="171" t="s">
        <v>2713</v>
      </c>
      <c r="B1107" s="175">
        <v>46094</v>
      </c>
      <c r="C1107" s="171" t="s">
        <v>110</v>
      </c>
      <c r="D1107" s="171" t="s">
        <v>117</v>
      </c>
      <c r="E1107" s="171" t="s">
        <v>42</v>
      </c>
      <c r="F1107" s="171" t="s">
        <v>248</v>
      </c>
      <c r="G1107" s="171" t="s">
        <v>112</v>
      </c>
      <c r="H1107" s="176">
        <v>1</v>
      </c>
      <c r="I1107" s="177">
        <v>0</v>
      </c>
      <c r="J1107" s="175">
        <v>46087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2713</v>
      </c>
      <c r="B1108" s="175">
        <v>46094</v>
      </c>
      <c r="C1108" s="171" t="s">
        <v>110</v>
      </c>
      <c r="D1108" s="171" t="s">
        <v>118</v>
      </c>
      <c r="E1108" s="171" t="s">
        <v>42</v>
      </c>
      <c r="F1108" s="171" t="s">
        <v>248</v>
      </c>
      <c r="G1108" s="171" t="s">
        <v>112</v>
      </c>
      <c r="H1108" s="176">
        <v>1</v>
      </c>
      <c r="I1108" s="177">
        <v>0</v>
      </c>
      <c r="J1108" s="175">
        <v>46087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2713</v>
      </c>
      <c r="B1109" s="175">
        <v>46094</v>
      </c>
      <c r="C1109" s="171" t="s">
        <v>2119</v>
      </c>
      <c r="D1109" s="171" t="s">
        <v>119</v>
      </c>
      <c r="E1109" s="171" t="s">
        <v>42</v>
      </c>
      <c r="F1109" s="171" t="s">
        <v>248</v>
      </c>
      <c r="G1109" s="171" t="s">
        <v>112</v>
      </c>
      <c r="H1109" s="176">
        <v>1</v>
      </c>
      <c r="I1109" s="177">
        <v>0</v>
      </c>
      <c r="J1109" s="175">
        <v>46087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customHeight="1">
      <c r="A1110" s="171" t="s">
        <v>2715</v>
      </c>
      <c r="B1110" s="175">
        <v>46094</v>
      </c>
      <c r="C1110" s="171" t="s">
        <v>2119</v>
      </c>
      <c r="D1110" s="171" t="s">
        <v>135</v>
      </c>
      <c r="E1110" s="171" t="s">
        <v>79</v>
      </c>
      <c r="F1110" s="171" t="s">
        <v>441</v>
      </c>
      <c r="G1110" s="171" t="s">
        <v>177</v>
      </c>
      <c r="H1110" s="176">
        <v>1</v>
      </c>
      <c r="I1110" s="177">
        <v>0</v>
      </c>
      <c r="J1110" s="175">
        <v>46094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-31.29</v>
      </c>
    </row>
    <row r="1111" spans="1:16" ht="19.5" hidden="1" customHeight="1">
      <c r="A1111" s="171" t="s">
        <v>2716</v>
      </c>
      <c r="B1111" s="175">
        <v>46094</v>
      </c>
      <c r="C1111" s="171" t="s">
        <v>2119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46094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-10.46</v>
      </c>
    </row>
    <row r="1112" spans="1:16" ht="19.5" hidden="1" customHeight="1">
      <c r="A1112" s="171" t="s">
        <v>2717</v>
      </c>
      <c r="B1112" s="175">
        <v>46094</v>
      </c>
      <c r="C1112" s="171" t="s">
        <v>2119</v>
      </c>
      <c r="D1112" s="171" t="s">
        <v>135</v>
      </c>
      <c r="E1112" s="171" t="s">
        <v>46</v>
      </c>
      <c r="F1112" s="171" t="s">
        <v>680</v>
      </c>
      <c r="G1112" s="171" t="s">
        <v>112</v>
      </c>
      <c r="H1112" s="176">
        <v>1</v>
      </c>
      <c r="I1112" s="177">
        <v>0</v>
      </c>
      <c r="J1112" s="175">
        <v>46094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-4</v>
      </c>
    </row>
    <row r="1113" spans="1:16" ht="19.5" hidden="1" customHeight="1">
      <c r="A1113" s="171" t="s">
        <v>2718</v>
      </c>
      <c r="B1113" s="175">
        <v>46094</v>
      </c>
      <c r="C1113" s="171" t="s">
        <v>2119</v>
      </c>
      <c r="D1113" s="171" t="s">
        <v>135</v>
      </c>
      <c r="E1113" s="171" t="s">
        <v>51</v>
      </c>
      <c r="F1113" s="171" t="s">
        <v>227</v>
      </c>
      <c r="G1113" s="171" t="s">
        <v>112</v>
      </c>
      <c r="H1113" s="176">
        <v>1</v>
      </c>
      <c r="I1113" s="177">
        <v>0</v>
      </c>
      <c r="J1113" s="175">
        <v>46094</v>
      </c>
      <c r="K1113" s="171" t="s">
        <v>125</v>
      </c>
      <c r="L1113" s="171" t="s">
        <v>125</v>
      </c>
      <c r="M1113" s="178">
        <v>0</v>
      </c>
      <c r="N1113" s="176"/>
      <c r="O1113" s="176"/>
      <c r="P1113" s="179">
        <v>-6.73</v>
      </c>
    </row>
    <row r="1114" spans="1:16" ht="19.5" hidden="1" customHeight="1">
      <c r="A1114" s="171" t="s">
        <v>2719</v>
      </c>
      <c r="B1114" s="175">
        <v>46094</v>
      </c>
      <c r="C1114" s="171" t="s">
        <v>1315</v>
      </c>
      <c r="D1114" s="171" t="s">
        <v>508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46088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-5</v>
      </c>
    </row>
    <row r="1115" spans="1:16" ht="19.5" hidden="1" customHeight="1">
      <c r="A1115" s="171" t="s">
        <v>2719</v>
      </c>
      <c r="B1115" s="175">
        <v>46094</v>
      </c>
      <c r="C1115" s="171" t="s">
        <v>2119</v>
      </c>
      <c r="D1115" s="171" t="s">
        <v>510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46088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-10</v>
      </c>
    </row>
    <row r="1116" spans="1:16" ht="19.5" hidden="1" customHeight="1">
      <c r="A1116" s="171" t="s">
        <v>2720</v>
      </c>
      <c r="B1116" s="175">
        <v>46094</v>
      </c>
      <c r="C1116" s="171" t="s">
        <v>110</v>
      </c>
      <c r="D1116" s="171" t="s">
        <v>24</v>
      </c>
      <c r="E1116" s="171" t="s">
        <v>42</v>
      </c>
      <c r="F1116" s="171" t="s">
        <v>248</v>
      </c>
      <c r="G1116" s="171" t="s">
        <v>112</v>
      </c>
      <c r="H1116" s="176">
        <v>1</v>
      </c>
      <c r="I1116" s="177">
        <v>2650</v>
      </c>
      <c r="J1116" s="175">
        <v>46092</v>
      </c>
      <c r="K1116" s="171" t="s">
        <v>113</v>
      </c>
      <c r="L1116" s="171" t="s">
        <v>114</v>
      </c>
      <c r="M1116" s="178">
        <v>0.43</v>
      </c>
      <c r="N1116" s="176"/>
      <c r="O1116" s="176">
        <v>42</v>
      </c>
      <c r="P1116" s="179">
        <v>-148.96</v>
      </c>
    </row>
    <row r="1117" spans="1:16" ht="19.5" hidden="1" customHeight="1">
      <c r="A1117" s="171" t="s">
        <v>2720</v>
      </c>
      <c r="B1117" s="175">
        <v>46094</v>
      </c>
      <c r="C1117" s="171" t="s">
        <v>127</v>
      </c>
      <c r="D1117" s="171" t="s">
        <v>128</v>
      </c>
      <c r="E1117" s="171" t="s">
        <v>42</v>
      </c>
      <c r="F1117" s="171" t="s">
        <v>248</v>
      </c>
      <c r="G1117" s="171" t="s">
        <v>112</v>
      </c>
      <c r="H1117" s="176">
        <v>1</v>
      </c>
      <c r="I1117" s="177">
        <v>2650</v>
      </c>
      <c r="J1117" s="175">
        <v>46092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1199.05</v>
      </c>
    </row>
    <row r="1118" spans="1:16" ht="19.5" hidden="1" customHeight="1">
      <c r="A1118" s="171" t="s">
        <v>2720</v>
      </c>
      <c r="B1118" s="175">
        <v>46094</v>
      </c>
      <c r="C1118" s="171" t="s">
        <v>127</v>
      </c>
      <c r="D1118" s="171" t="s">
        <v>129</v>
      </c>
      <c r="E1118" s="171" t="s">
        <v>42</v>
      </c>
      <c r="F1118" s="171" t="s">
        <v>248</v>
      </c>
      <c r="G1118" s="171" t="s">
        <v>112</v>
      </c>
      <c r="H1118" s="176">
        <v>1</v>
      </c>
      <c r="I1118" s="177">
        <v>2650</v>
      </c>
      <c r="J1118" s="175">
        <v>46092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11.99</v>
      </c>
    </row>
    <row r="1119" spans="1:16" ht="19.5" hidden="1" customHeight="1">
      <c r="A1119" s="171" t="s">
        <v>2720</v>
      </c>
      <c r="B1119" s="175">
        <v>46094</v>
      </c>
      <c r="C1119" s="171" t="s">
        <v>127</v>
      </c>
      <c r="D1119" s="171" t="s">
        <v>130</v>
      </c>
      <c r="E1119" s="171" t="s">
        <v>42</v>
      </c>
      <c r="F1119" s="171" t="s">
        <v>248</v>
      </c>
      <c r="G1119" s="171" t="s">
        <v>112</v>
      </c>
      <c r="H1119" s="176">
        <v>1</v>
      </c>
      <c r="I1119" s="177">
        <v>2650</v>
      </c>
      <c r="J1119" s="175">
        <v>46092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1438.96</v>
      </c>
    </row>
    <row r="1120" spans="1:16" ht="19.5" hidden="1" customHeight="1">
      <c r="A1120" s="171" t="s">
        <v>2720</v>
      </c>
      <c r="B1120" s="175">
        <v>46094</v>
      </c>
      <c r="C1120" s="171" t="s">
        <v>131</v>
      </c>
      <c r="D1120" s="171" t="s">
        <v>132</v>
      </c>
      <c r="E1120" s="171" t="s">
        <v>42</v>
      </c>
      <c r="F1120" s="171" t="s">
        <v>248</v>
      </c>
      <c r="G1120" s="171" t="s">
        <v>112</v>
      </c>
      <c r="H1120" s="176">
        <v>1</v>
      </c>
      <c r="I1120" s="177">
        <v>2650</v>
      </c>
      <c r="J1120" s="175">
        <v>46092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-1139.5</v>
      </c>
    </row>
    <row r="1121" spans="1:16" ht="19.5" hidden="1" customHeight="1">
      <c r="A1121" s="171" t="s">
        <v>2720</v>
      </c>
      <c r="B1121" s="175">
        <v>46094</v>
      </c>
      <c r="C1121" s="171" t="s">
        <v>2119</v>
      </c>
      <c r="D1121" s="171" t="s">
        <v>116</v>
      </c>
      <c r="E1121" s="171" t="s">
        <v>42</v>
      </c>
      <c r="F1121" s="171" t="s">
        <v>248</v>
      </c>
      <c r="G1121" s="171" t="s">
        <v>112</v>
      </c>
      <c r="H1121" s="176">
        <v>1</v>
      </c>
      <c r="I1121" s="177">
        <v>2650</v>
      </c>
      <c r="J1121" s="175">
        <v>46092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-25</v>
      </c>
    </row>
    <row r="1122" spans="1:16" ht="19.5" hidden="1" customHeight="1">
      <c r="A1122" s="171" t="s">
        <v>2720</v>
      </c>
      <c r="B1122" s="175">
        <v>46094</v>
      </c>
      <c r="C1122" s="171" t="s">
        <v>308</v>
      </c>
      <c r="D1122" s="171" t="s">
        <v>419</v>
      </c>
      <c r="E1122" s="171" t="s">
        <v>42</v>
      </c>
      <c r="F1122" s="171" t="s">
        <v>248</v>
      </c>
      <c r="G1122" s="171" t="s">
        <v>112</v>
      </c>
      <c r="H1122" s="176">
        <v>1</v>
      </c>
      <c r="I1122" s="177">
        <v>-2650</v>
      </c>
      <c r="J1122" s="175">
        <v>46092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-1199.05</v>
      </c>
    </row>
    <row r="1123" spans="1:16" ht="19.5" hidden="1" customHeight="1">
      <c r="A1123" s="171" t="s">
        <v>2720</v>
      </c>
      <c r="B1123" s="175">
        <v>46094</v>
      </c>
      <c r="C1123" s="171" t="s">
        <v>308</v>
      </c>
      <c r="D1123" s="171" t="s">
        <v>129</v>
      </c>
      <c r="E1123" s="171" t="s">
        <v>42</v>
      </c>
      <c r="F1123" s="171" t="s">
        <v>248</v>
      </c>
      <c r="G1123" s="171" t="s">
        <v>112</v>
      </c>
      <c r="H1123" s="176">
        <v>1</v>
      </c>
      <c r="I1123" s="177">
        <v>-2650</v>
      </c>
      <c r="J1123" s="175">
        <v>46092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-11.99</v>
      </c>
    </row>
    <row r="1124" spans="1:16" ht="19.5" hidden="1" customHeight="1">
      <c r="A1124" s="171" t="s">
        <v>2720</v>
      </c>
      <c r="B1124" s="175">
        <v>46094</v>
      </c>
      <c r="C1124" s="171" t="s">
        <v>308</v>
      </c>
      <c r="D1124" s="171" t="s">
        <v>130</v>
      </c>
      <c r="E1124" s="171" t="s">
        <v>42</v>
      </c>
      <c r="F1124" s="171" t="s">
        <v>248</v>
      </c>
      <c r="G1124" s="171" t="s">
        <v>112</v>
      </c>
      <c r="H1124" s="176">
        <v>1</v>
      </c>
      <c r="I1124" s="177">
        <v>-2650</v>
      </c>
      <c r="J1124" s="175">
        <v>46092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-1438.96</v>
      </c>
    </row>
    <row r="1125" spans="1:16" ht="19.5" hidden="1" customHeight="1">
      <c r="A1125" s="171" t="s">
        <v>2720</v>
      </c>
      <c r="B1125" s="175">
        <v>46094</v>
      </c>
      <c r="C1125" s="171" t="s">
        <v>131</v>
      </c>
      <c r="D1125" s="171" t="s">
        <v>420</v>
      </c>
      <c r="E1125" s="171" t="s">
        <v>42</v>
      </c>
      <c r="F1125" s="171" t="s">
        <v>248</v>
      </c>
      <c r="G1125" s="171" t="s">
        <v>112</v>
      </c>
      <c r="H1125" s="176">
        <v>1</v>
      </c>
      <c r="I1125" s="177">
        <v>-2650</v>
      </c>
      <c r="J1125" s="175">
        <v>46092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1139.5</v>
      </c>
    </row>
    <row r="1126" spans="1:16" ht="19.5" hidden="1" customHeight="1">
      <c r="A1126" s="171" t="s">
        <v>2625</v>
      </c>
      <c r="B1126" s="175">
        <v>46094</v>
      </c>
      <c r="C1126" s="171" t="s">
        <v>2119</v>
      </c>
      <c r="D1126" s="171" t="s">
        <v>135</v>
      </c>
      <c r="E1126" s="171" t="s">
        <v>42</v>
      </c>
      <c r="F1126" s="171" t="s">
        <v>248</v>
      </c>
      <c r="G1126" s="171" t="s">
        <v>112</v>
      </c>
      <c r="H1126" s="176">
        <v>1</v>
      </c>
      <c r="I1126" s="177">
        <v>0</v>
      </c>
      <c r="J1126" s="175">
        <v>46092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22.78</v>
      </c>
    </row>
    <row r="1127" spans="1:16" ht="19.5" hidden="1" customHeight="1">
      <c r="A1127" s="171" t="s">
        <v>2721</v>
      </c>
      <c r="B1127" s="175">
        <v>46094</v>
      </c>
      <c r="C1127" s="171" t="s">
        <v>110</v>
      </c>
      <c r="D1127" s="171" t="s">
        <v>24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46085</v>
      </c>
      <c r="K1127" s="171" t="s">
        <v>113</v>
      </c>
      <c r="L1127" s="171" t="s">
        <v>114</v>
      </c>
      <c r="M1127" s="178">
        <v>0</v>
      </c>
      <c r="N1127" s="176"/>
      <c r="O1127" s="176">
        <v>42</v>
      </c>
      <c r="P1127" s="179">
        <v>-46.77</v>
      </c>
    </row>
    <row r="1128" spans="1:16" ht="19.5" hidden="1" customHeight="1">
      <c r="A1128" s="171" t="s">
        <v>2721</v>
      </c>
      <c r="B1128" s="175">
        <v>46094</v>
      </c>
      <c r="C1128" s="171" t="s">
        <v>2119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46085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-11.15</v>
      </c>
    </row>
    <row r="1129" spans="1:16" ht="19.5" hidden="1" customHeight="1">
      <c r="A1129" s="171" t="s">
        <v>2721</v>
      </c>
      <c r="B1129" s="175">
        <v>46094</v>
      </c>
      <c r="C1129" s="171" t="s">
        <v>110</v>
      </c>
      <c r="D1129" s="171" t="s">
        <v>117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46085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0</v>
      </c>
    </row>
    <row r="1130" spans="1:16" ht="19.5" hidden="1" customHeight="1">
      <c r="A1130" s="171" t="s">
        <v>2721</v>
      </c>
      <c r="B1130" s="175">
        <v>46094</v>
      </c>
      <c r="C1130" s="171" t="s">
        <v>110</v>
      </c>
      <c r="D1130" s="171" t="s">
        <v>118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46085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-46.77</v>
      </c>
    </row>
    <row r="1131" spans="1:16" ht="19.5" hidden="1" customHeight="1">
      <c r="A1131" s="171" t="s">
        <v>2721</v>
      </c>
      <c r="B1131" s="175">
        <v>46094</v>
      </c>
      <c r="C1131" s="171" t="s">
        <v>2119</v>
      </c>
      <c r="D1131" s="171" t="s">
        <v>119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46085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-15</v>
      </c>
    </row>
    <row r="1132" spans="1:16" ht="19.5" hidden="1" customHeight="1">
      <c r="A1132" s="171" t="s">
        <v>2722</v>
      </c>
      <c r="B1132" s="175">
        <v>46094</v>
      </c>
      <c r="C1132" s="171" t="s">
        <v>2119</v>
      </c>
      <c r="D1132" s="171" t="s">
        <v>135</v>
      </c>
      <c r="E1132" s="171" t="s">
        <v>42</v>
      </c>
      <c r="F1132" s="171" t="s">
        <v>248</v>
      </c>
      <c r="G1132" s="171" t="s">
        <v>112</v>
      </c>
      <c r="H1132" s="176">
        <v>1</v>
      </c>
      <c r="I1132" s="177">
        <v>0</v>
      </c>
      <c r="J1132" s="175">
        <v>46094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-10.57</v>
      </c>
    </row>
    <row r="1133" spans="1:16" ht="19.5" hidden="1" customHeight="1">
      <c r="A1133" s="171" t="s">
        <v>2723</v>
      </c>
      <c r="B1133" s="175">
        <v>46094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2750</v>
      </c>
      <c r="J1133" s="175">
        <v>46093</v>
      </c>
      <c r="K1133" s="171" t="s">
        <v>113</v>
      </c>
      <c r="L1133" s="171" t="s">
        <v>114</v>
      </c>
      <c r="M1133" s="178">
        <v>0.43</v>
      </c>
      <c r="N1133" s="176"/>
      <c r="O1133" s="176">
        <v>40</v>
      </c>
      <c r="P1133" s="179">
        <v>-140.75</v>
      </c>
    </row>
    <row r="1134" spans="1:16" ht="19.5" hidden="1" customHeight="1">
      <c r="A1134" s="171" t="s">
        <v>2723</v>
      </c>
      <c r="B1134" s="175">
        <v>46094</v>
      </c>
      <c r="C1134" s="171" t="s">
        <v>127</v>
      </c>
      <c r="D1134" s="171" t="s">
        <v>128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2750</v>
      </c>
      <c r="J1134" s="175">
        <v>46093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1047.3900000000001</v>
      </c>
    </row>
    <row r="1135" spans="1:16" ht="19.5" hidden="1" customHeight="1">
      <c r="A1135" s="171" t="s">
        <v>2723</v>
      </c>
      <c r="B1135" s="175">
        <v>46094</v>
      </c>
      <c r="C1135" s="171" t="s">
        <v>127</v>
      </c>
      <c r="D1135" s="171" t="s">
        <v>129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2750</v>
      </c>
      <c r="J1135" s="175">
        <v>46093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10.47</v>
      </c>
    </row>
    <row r="1136" spans="1:16" ht="19.5" hidden="1" customHeight="1">
      <c r="A1136" s="171" t="s">
        <v>2723</v>
      </c>
      <c r="B1136" s="175">
        <v>46094</v>
      </c>
      <c r="C1136" s="171" t="s">
        <v>127</v>
      </c>
      <c r="D1136" s="171" t="s">
        <v>130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2750</v>
      </c>
      <c r="J1136" s="175">
        <v>46093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1692.14</v>
      </c>
    </row>
    <row r="1137" spans="1:16" ht="19.5" hidden="1" customHeight="1">
      <c r="A1137" s="171" t="s">
        <v>2723</v>
      </c>
      <c r="B1137" s="175">
        <v>46094</v>
      </c>
      <c r="C1137" s="171" t="s">
        <v>131</v>
      </c>
      <c r="D1137" s="171" t="s">
        <v>132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2750</v>
      </c>
      <c r="J1137" s="175">
        <v>46093</v>
      </c>
      <c r="K1137" s="171" t="s">
        <v>113</v>
      </c>
      <c r="L1137" s="171" t="s">
        <v>114</v>
      </c>
      <c r="M1137" s="178">
        <v>0.43</v>
      </c>
      <c r="N1137" s="176"/>
      <c r="O1137" s="176"/>
      <c r="P1137" s="179">
        <v>-1182.5</v>
      </c>
    </row>
    <row r="1138" spans="1:16" ht="19.5" hidden="1" customHeight="1">
      <c r="A1138" s="171" t="s">
        <v>2723</v>
      </c>
      <c r="B1138" s="175">
        <v>46094</v>
      </c>
      <c r="C1138" s="171" t="s">
        <v>2119</v>
      </c>
      <c r="D1138" s="171" t="s">
        <v>116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46093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-13.47</v>
      </c>
    </row>
    <row r="1139" spans="1:16" ht="19.5" hidden="1" customHeight="1">
      <c r="A1139" s="171" t="s">
        <v>2724</v>
      </c>
      <c r="B1139" s="175">
        <v>46094</v>
      </c>
      <c r="C1139" s="171" t="s">
        <v>110</v>
      </c>
      <c r="D1139" s="171" t="s">
        <v>24</v>
      </c>
      <c r="E1139" s="171" t="s">
        <v>41</v>
      </c>
      <c r="F1139" s="171" t="s">
        <v>138</v>
      </c>
      <c r="G1139" s="171" t="s">
        <v>112</v>
      </c>
      <c r="H1139" s="176">
        <v>1</v>
      </c>
      <c r="I1139" s="177">
        <v>2650</v>
      </c>
      <c r="J1139" s="175">
        <v>46088</v>
      </c>
      <c r="K1139" s="171" t="s">
        <v>113</v>
      </c>
      <c r="L1139" s="171" t="s">
        <v>114</v>
      </c>
      <c r="M1139" s="178">
        <v>0.43</v>
      </c>
      <c r="N1139" s="176"/>
      <c r="O1139" s="176">
        <v>43</v>
      </c>
      <c r="P1139" s="179">
        <v>-154.33000000000001</v>
      </c>
    </row>
    <row r="1140" spans="1:16" ht="19.5" hidden="1" customHeight="1">
      <c r="A1140" s="171" t="s">
        <v>2724</v>
      </c>
      <c r="B1140" s="175">
        <v>46094</v>
      </c>
      <c r="C1140" s="171" t="s">
        <v>127</v>
      </c>
      <c r="D1140" s="171" t="s">
        <v>128</v>
      </c>
      <c r="E1140" s="171" t="s">
        <v>41</v>
      </c>
      <c r="F1140" s="171" t="s">
        <v>138</v>
      </c>
      <c r="G1140" s="171" t="s">
        <v>112</v>
      </c>
      <c r="H1140" s="176">
        <v>1</v>
      </c>
      <c r="I1140" s="177">
        <v>2650</v>
      </c>
      <c r="J1140" s="175">
        <v>46088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1190.1099999999999</v>
      </c>
    </row>
    <row r="1141" spans="1:16" ht="19.5" hidden="1" customHeight="1">
      <c r="A1141" s="171" t="s">
        <v>2724</v>
      </c>
      <c r="B1141" s="175">
        <v>46094</v>
      </c>
      <c r="C1141" s="171" t="s">
        <v>127</v>
      </c>
      <c r="D1141" s="171" t="s">
        <v>129</v>
      </c>
      <c r="E1141" s="171" t="s">
        <v>41</v>
      </c>
      <c r="F1141" s="171" t="s">
        <v>138</v>
      </c>
      <c r="G1141" s="171" t="s">
        <v>112</v>
      </c>
      <c r="H1141" s="176">
        <v>1</v>
      </c>
      <c r="I1141" s="177">
        <v>2650</v>
      </c>
      <c r="J1141" s="175">
        <v>46088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0</v>
      </c>
    </row>
    <row r="1142" spans="1:16" ht="19.5" hidden="1" customHeight="1">
      <c r="A1142" s="171" t="s">
        <v>2724</v>
      </c>
      <c r="B1142" s="175">
        <v>46094</v>
      </c>
      <c r="C1142" s="171" t="s">
        <v>127</v>
      </c>
      <c r="D1142" s="171" t="s">
        <v>130</v>
      </c>
      <c r="E1142" s="171" t="s">
        <v>41</v>
      </c>
      <c r="F1142" s="171" t="s">
        <v>138</v>
      </c>
      <c r="G1142" s="171" t="s">
        <v>112</v>
      </c>
      <c r="H1142" s="176">
        <v>1</v>
      </c>
      <c r="I1142" s="177">
        <v>2650</v>
      </c>
      <c r="J1142" s="175">
        <v>46088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1459.89</v>
      </c>
    </row>
    <row r="1143" spans="1:16" ht="19.5" hidden="1" customHeight="1">
      <c r="A1143" s="171" t="s">
        <v>2724</v>
      </c>
      <c r="B1143" s="175">
        <v>46094</v>
      </c>
      <c r="C1143" s="171" t="s">
        <v>131</v>
      </c>
      <c r="D1143" s="171" t="s">
        <v>132</v>
      </c>
      <c r="E1143" s="171" t="s">
        <v>41</v>
      </c>
      <c r="F1143" s="171" t="s">
        <v>138</v>
      </c>
      <c r="G1143" s="171" t="s">
        <v>112</v>
      </c>
      <c r="H1143" s="176">
        <v>1</v>
      </c>
      <c r="I1143" s="177">
        <v>2650</v>
      </c>
      <c r="J1143" s="175">
        <v>46088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-1139.5</v>
      </c>
    </row>
    <row r="1144" spans="1:16" ht="19.5" hidden="1" customHeight="1">
      <c r="A1144" s="171" t="s">
        <v>2724</v>
      </c>
      <c r="B1144" s="175">
        <v>46094</v>
      </c>
      <c r="C1144" s="171" t="s">
        <v>2119</v>
      </c>
      <c r="D1144" s="171" t="s">
        <v>116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2650</v>
      </c>
      <c r="J1144" s="175">
        <v>46088</v>
      </c>
      <c r="K1144" s="171" t="s">
        <v>113</v>
      </c>
      <c r="L1144" s="171" t="s">
        <v>114</v>
      </c>
      <c r="M1144" s="178">
        <v>0.43</v>
      </c>
      <c r="N1144" s="176"/>
      <c r="O1144" s="176"/>
      <c r="P1144" s="179">
        <v>-25</v>
      </c>
    </row>
    <row r="1145" spans="1:16" ht="19.5" hidden="1" customHeight="1">
      <c r="A1145" s="171" t="s">
        <v>2725</v>
      </c>
      <c r="B1145" s="175">
        <v>46094</v>
      </c>
      <c r="C1145" s="171" t="s">
        <v>110</v>
      </c>
      <c r="D1145" s="171" t="s">
        <v>24</v>
      </c>
      <c r="E1145" s="171" t="s">
        <v>79</v>
      </c>
      <c r="F1145" s="171" t="s">
        <v>441</v>
      </c>
      <c r="G1145" s="171" t="s">
        <v>177</v>
      </c>
      <c r="H1145" s="176">
        <v>1</v>
      </c>
      <c r="I1145" s="177">
        <v>4500</v>
      </c>
      <c r="J1145" s="175">
        <v>46091</v>
      </c>
      <c r="K1145" s="171" t="s">
        <v>113</v>
      </c>
      <c r="L1145" s="171" t="s">
        <v>114</v>
      </c>
      <c r="M1145" s="178">
        <v>0.43</v>
      </c>
      <c r="N1145" s="176"/>
      <c r="O1145" s="176">
        <v>43</v>
      </c>
      <c r="P1145" s="179">
        <v>-226.1</v>
      </c>
    </row>
    <row r="1146" spans="1:16" ht="19.5" hidden="1" customHeight="1">
      <c r="A1146" s="171" t="s">
        <v>2725</v>
      </c>
      <c r="B1146" s="175">
        <v>46094</v>
      </c>
      <c r="C1146" s="171" t="s">
        <v>127</v>
      </c>
      <c r="D1146" s="171" t="s">
        <v>128</v>
      </c>
      <c r="E1146" s="171" t="s">
        <v>79</v>
      </c>
      <c r="F1146" s="171" t="s">
        <v>441</v>
      </c>
      <c r="G1146" s="171" t="s">
        <v>177</v>
      </c>
      <c r="H1146" s="176">
        <v>1</v>
      </c>
      <c r="I1146" s="177">
        <v>4500</v>
      </c>
      <c r="J1146" s="175">
        <v>46091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1568.57</v>
      </c>
    </row>
    <row r="1147" spans="1:16" ht="19.5" hidden="1" customHeight="1">
      <c r="A1147" s="171" t="s">
        <v>2725</v>
      </c>
      <c r="B1147" s="175">
        <v>46094</v>
      </c>
      <c r="C1147" s="171" t="s">
        <v>127</v>
      </c>
      <c r="D1147" s="171" t="s">
        <v>129</v>
      </c>
      <c r="E1147" s="171" t="s">
        <v>79</v>
      </c>
      <c r="F1147" s="171" t="s">
        <v>441</v>
      </c>
      <c r="G1147" s="171" t="s">
        <v>177</v>
      </c>
      <c r="H1147" s="176">
        <v>1</v>
      </c>
      <c r="I1147" s="177">
        <v>4500</v>
      </c>
      <c r="J1147" s="175">
        <v>46091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15.69</v>
      </c>
    </row>
    <row r="1148" spans="1:16" ht="19.5" hidden="1" customHeight="1">
      <c r="A1148" s="171" t="s">
        <v>2725</v>
      </c>
      <c r="B1148" s="175">
        <v>46094</v>
      </c>
      <c r="C1148" s="171" t="s">
        <v>127</v>
      </c>
      <c r="D1148" s="171" t="s">
        <v>130</v>
      </c>
      <c r="E1148" s="171" t="s">
        <v>79</v>
      </c>
      <c r="F1148" s="171" t="s">
        <v>441</v>
      </c>
      <c r="G1148" s="171" t="s">
        <v>177</v>
      </c>
      <c r="H1148" s="176">
        <v>1</v>
      </c>
      <c r="I1148" s="177">
        <v>4500</v>
      </c>
      <c r="J1148" s="175">
        <v>46091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2915.74</v>
      </c>
    </row>
    <row r="1149" spans="1:16" ht="19.5" hidden="1" customHeight="1">
      <c r="A1149" s="171" t="s">
        <v>2725</v>
      </c>
      <c r="B1149" s="175">
        <v>46094</v>
      </c>
      <c r="C1149" s="171" t="s">
        <v>131</v>
      </c>
      <c r="D1149" s="171" t="s">
        <v>132</v>
      </c>
      <c r="E1149" s="171" t="s">
        <v>79</v>
      </c>
      <c r="F1149" s="171" t="s">
        <v>441</v>
      </c>
      <c r="G1149" s="171" t="s">
        <v>177</v>
      </c>
      <c r="H1149" s="176">
        <v>1</v>
      </c>
      <c r="I1149" s="177">
        <v>4500</v>
      </c>
      <c r="J1149" s="175">
        <v>46091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-1935</v>
      </c>
    </row>
    <row r="1150" spans="1:16" ht="19.5" customHeight="1">
      <c r="A1150" s="171" t="s">
        <v>2725</v>
      </c>
      <c r="B1150" s="175">
        <v>46094</v>
      </c>
      <c r="C1150" s="171" t="s">
        <v>2119</v>
      </c>
      <c r="D1150" s="171" t="s">
        <v>116</v>
      </c>
      <c r="E1150" s="171" t="s">
        <v>79</v>
      </c>
      <c r="F1150" s="171" t="s">
        <v>441</v>
      </c>
      <c r="G1150" s="171" t="s">
        <v>177</v>
      </c>
      <c r="H1150" s="176">
        <v>1</v>
      </c>
      <c r="I1150" s="177">
        <v>4500</v>
      </c>
      <c r="J1150" s="175">
        <v>46091</v>
      </c>
      <c r="K1150" s="171" t="s">
        <v>113</v>
      </c>
      <c r="L1150" s="171" t="s">
        <v>114</v>
      </c>
      <c r="M1150" s="178">
        <v>0.43</v>
      </c>
      <c r="N1150" s="176"/>
      <c r="O1150" s="176"/>
      <c r="P1150" s="179">
        <v>-14.71</v>
      </c>
    </row>
    <row r="1151" spans="1:16" ht="19.5" hidden="1" customHeight="1">
      <c r="A1151" s="171" t="s">
        <v>2723</v>
      </c>
      <c r="B1151" s="175">
        <v>46094</v>
      </c>
      <c r="C1151" s="171" t="s">
        <v>2119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46093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-19.899999999999999</v>
      </c>
    </row>
    <row r="1152" spans="1:16" ht="19.5" hidden="1" customHeight="1">
      <c r="A1152" s="171" t="s">
        <v>2726</v>
      </c>
      <c r="B1152" s="175">
        <v>46094</v>
      </c>
      <c r="C1152" s="171" t="s">
        <v>2119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-18.8</v>
      </c>
    </row>
    <row r="1153" spans="1:16" ht="19.5" hidden="1" customHeight="1">
      <c r="A1153" s="171" t="s">
        <v>2727</v>
      </c>
      <c r="B1153" s="175">
        <v>46094</v>
      </c>
      <c r="C1153" s="171" t="s">
        <v>110</v>
      </c>
      <c r="D1153" s="171" t="s">
        <v>24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2750</v>
      </c>
      <c r="J1153" s="175">
        <v>46092</v>
      </c>
      <c r="K1153" s="171" t="s">
        <v>113</v>
      </c>
      <c r="L1153" s="171" t="s">
        <v>114</v>
      </c>
      <c r="M1153" s="178">
        <v>0.43</v>
      </c>
      <c r="N1153" s="176"/>
      <c r="O1153" s="176">
        <v>42</v>
      </c>
      <c r="P1153" s="179">
        <v>-151.81</v>
      </c>
    </row>
    <row r="1154" spans="1:16" ht="19.5" hidden="1" customHeight="1">
      <c r="A1154" s="171" t="s">
        <v>2727</v>
      </c>
      <c r="B1154" s="175">
        <v>46094</v>
      </c>
      <c r="C1154" s="171" t="s">
        <v>127</v>
      </c>
      <c r="D1154" s="171" t="s">
        <v>128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2750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958.1</v>
      </c>
    </row>
    <row r="1155" spans="1:16" ht="19.5" hidden="1" customHeight="1">
      <c r="A1155" s="171" t="s">
        <v>2727</v>
      </c>
      <c r="B1155" s="175">
        <v>46094</v>
      </c>
      <c r="C1155" s="171" t="s">
        <v>127</v>
      </c>
      <c r="D1155" s="171" t="s">
        <v>129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2750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9.58</v>
      </c>
    </row>
    <row r="1156" spans="1:16" ht="19.5" hidden="1" customHeight="1">
      <c r="A1156" s="171" t="s">
        <v>2727</v>
      </c>
      <c r="B1156" s="175">
        <v>46094</v>
      </c>
      <c r="C1156" s="171" t="s">
        <v>127</v>
      </c>
      <c r="D1156" s="171" t="s">
        <v>130</v>
      </c>
      <c r="E1156" s="171" t="s">
        <v>39</v>
      </c>
      <c r="F1156" s="171" t="s">
        <v>141</v>
      </c>
      <c r="G1156" s="171" t="s">
        <v>112</v>
      </c>
      <c r="H1156" s="176">
        <v>1</v>
      </c>
      <c r="I1156" s="177">
        <v>2750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1782.32</v>
      </c>
    </row>
    <row r="1157" spans="1:16" ht="19.5" hidden="1" customHeight="1">
      <c r="A1157" s="171" t="s">
        <v>2727</v>
      </c>
      <c r="B1157" s="175">
        <v>46094</v>
      </c>
      <c r="C1157" s="171" t="s">
        <v>131</v>
      </c>
      <c r="D1157" s="171" t="s">
        <v>132</v>
      </c>
      <c r="E1157" s="171" t="s">
        <v>39</v>
      </c>
      <c r="F1157" s="171" t="s">
        <v>141</v>
      </c>
      <c r="G1157" s="171" t="s">
        <v>112</v>
      </c>
      <c r="H1157" s="176">
        <v>1</v>
      </c>
      <c r="I1157" s="177">
        <v>2750</v>
      </c>
      <c r="J1157" s="175">
        <v>46092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-1182.5</v>
      </c>
    </row>
    <row r="1158" spans="1:16" ht="19.5" hidden="1" customHeight="1">
      <c r="A1158" s="171" t="s">
        <v>2727</v>
      </c>
      <c r="B1158" s="175">
        <v>46094</v>
      </c>
      <c r="C1158" s="171" t="s">
        <v>2119</v>
      </c>
      <c r="D1158" s="171" t="s">
        <v>116</v>
      </c>
      <c r="E1158" s="171" t="s">
        <v>39</v>
      </c>
      <c r="F1158" s="171" t="s">
        <v>141</v>
      </c>
      <c r="G1158" s="171" t="s">
        <v>112</v>
      </c>
      <c r="H1158" s="176">
        <v>1</v>
      </c>
      <c r="I1158" s="177">
        <v>2750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-12.39</v>
      </c>
    </row>
    <row r="1159" spans="1:16" ht="19.5" hidden="1" customHeight="1">
      <c r="A1159" s="171" t="s">
        <v>2728</v>
      </c>
      <c r="B1159" s="175">
        <v>46094</v>
      </c>
      <c r="C1159" s="171" t="s">
        <v>110</v>
      </c>
      <c r="D1159" s="171" t="s">
        <v>24</v>
      </c>
      <c r="E1159" s="171" t="s">
        <v>46</v>
      </c>
      <c r="F1159" s="171" t="s">
        <v>680</v>
      </c>
      <c r="G1159" s="171" t="s">
        <v>112</v>
      </c>
      <c r="H1159" s="176">
        <v>1</v>
      </c>
      <c r="I1159" s="177">
        <v>1571</v>
      </c>
      <c r="J1159" s="175">
        <v>46084</v>
      </c>
      <c r="K1159" s="171" t="s">
        <v>113</v>
      </c>
      <c r="L1159" s="171" t="s">
        <v>114</v>
      </c>
      <c r="M1159" s="178">
        <v>0.43</v>
      </c>
      <c r="N1159" s="176"/>
      <c r="O1159" s="176">
        <v>43</v>
      </c>
      <c r="P1159" s="179">
        <v>-121.96</v>
      </c>
    </row>
    <row r="1160" spans="1:16" ht="19.5" hidden="1" customHeight="1">
      <c r="A1160" s="171" t="s">
        <v>2728</v>
      </c>
      <c r="B1160" s="175">
        <v>46094</v>
      </c>
      <c r="C1160" s="171" t="s">
        <v>127</v>
      </c>
      <c r="D1160" s="171" t="s">
        <v>128</v>
      </c>
      <c r="E1160" s="171" t="s">
        <v>46</v>
      </c>
      <c r="F1160" s="171" t="s">
        <v>680</v>
      </c>
      <c r="G1160" s="171" t="s">
        <v>112</v>
      </c>
      <c r="H1160" s="176">
        <v>1</v>
      </c>
      <c r="I1160" s="177">
        <v>1571</v>
      </c>
      <c r="J1160" s="175">
        <v>46084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803.81</v>
      </c>
    </row>
    <row r="1161" spans="1:16" ht="19.5" hidden="1" customHeight="1">
      <c r="A1161" s="171" t="s">
        <v>2728</v>
      </c>
      <c r="B1161" s="175">
        <v>46094</v>
      </c>
      <c r="C1161" s="171" t="s">
        <v>127</v>
      </c>
      <c r="D1161" s="171" t="s">
        <v>129</v>
      </c>
      <c r="E1161" s="171" t="s">
        <v>46</v>
      </c>
      <c r="F1161" s="171" t="s">
        <v>680</v>
      </c>
      <c r="G1161" s="171" t="s">
        <v>112</v>
      </c>
      <c r="H1161" s="176">
        <v>1</v>
      </c>
      <c r="I1161" s="177">
        <v>1571</v>
      </c>
      <c r="J1161" s="175">
        <v>46084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8.0399999999999991</v>
      </c>
    </row>
    <row r="1162" spans="1:16" ht="19.5" hidden="1" customHeight="1">
      <c r="A1162" s="171" t="s">
        <v>2728</v>
      </c>
      <c r="B1162" s="175">
        <v>46094</v>
      </c>
      <c r="C1162" s="171" t="s">
        <v>127</v>
      </c>
      <c r="D1162" s="171" t="s">
        <v>130</v>
      </c>
      <c r="E1162" s="171" t="s">
        <v>46</v>
      </c>
      <c r="F1162" s="171" t="s">
        <v>680</v>
      </c>
      <c r="G1162" s="171" t="s">
        <v>112</v>
      </c>
      <c r="H1162" s="176">
        <v>1</v>
      </c>
      <c r="I1162" s="177">
        <v>1571</v>
      </c>
      <c r="J1162" s="175">
        <v>46084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759.15</v>
      </c>
    </row>
    <row r="1163" spans="1:16" ht="19.5" hidden="1" customHeight="1">
      <c r="A1163" s="171" t="s">
        <v>2728</v>
      </c>
      <c r="B1163" s="175">
        <v>46094</v>
      </c>
      <c r="C1163" s="171" t="s">
        <v>131</v>
      </c>
      <c r="D1163" s="171" t="s">
        <v>132</v>
      </c>
      <c r="E1163" s="171" t="s">
        <v>46</v>
      </c>
      <c r="F1163" s="171" t="s">
        <v>680</v>
      </c>
      <c r="G1163" s="171" t="s">
        <v>112</v>
      </c>
      <c r="H1163" s="176">
        <v>1</v>
      </c>
      <c r="I1163" s="177">
        <v>1571</v>
      </c>
      <c r="J1163" s="175">
        <v>46084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-675.53</v>
      </c>
    </row>
    <row r="1164" spans="1:16" ht="19.5" hidden="1" customHeight="1">
      <c r="A1164" s="171" t="s">
        <v>2729</v>
      </c>
      <c r="B1164" s="175">
        <v>46094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46085</v>
      </c>
      <c r="K1164" s="171" t="s">
        <v>113</v>
      </c>
      <c r="L1164" s="171" t="s">
        <v>114</v>
      </c>
      <c r="M1164" s="178">
        <v>0</v>
      </c>
      <c r="N1164" s="176"/>
      <c r="O1164" s="176">
        <v>42</v>
      </c>
      <c r="P1164" s="179">
        <v>-46.77</v>
      </c>
    </row>
    <row r="1165" spans="1:16" ht="19.5" hidden="1" customHeight="1">
      <c r="A1165" s="171" t="s">
        <v>2729</v>
      </c>
      <c r="B1165" s="175">
        <v>46094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46085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-10.56</v>
      </c>
    </row>
    <row r="1166" spans="1:16" ht="19.5" hidden="1" customHeight="1">
      <c r="A1166" s="171" t="s">
        <v>2729</v>
      </c>
      <c r="B1166" s="175">
        <v>46094</v>
      </c>
      <c r="C1166" s="171" t="s">
        <v>110</v>
      </c>
      <c r="D1166" s="171" t="s">
        <v>117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0</v>
      </c>
    </row>
    <row r="1167" spans="1:16" ht="19.5" hidden="1" customHeight="1">
      <c r="A1167" s="171" t="s">
        <v>2729</v>
      </c>
      <c r="B1167" s="175">
        <v>46094</v>
      </c>
      <c r="C1167" s="171" t="s">
        <v>110</v>
      </c>
      <c r="D1167" s="171" t="s">
        <v>118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-46.77</v>
      </c>
    </row>
    <row r="1168" spans="1:16" ht="19.5" hidden="1" customHeight="1">
      <c r="A1168" s="171" t="s">
        <v>2729</v>
      </c>
      <c r="B1168" s="175">
        <v>46094</v>
      </c>
      <c r="C1168" s="171" t="s">
        <v>2119</v>
      </c>
      <c r="D1168" s="171" t="s">
        <v>119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-15</v>
      </c>
    </row>
    <row r="1169" spans="1:16" ht="19.5" hidden="1" customHeight="1">
      <c r="A1169" s="171" t="s">
        <v>2730</v>
      </c>
      <c r="B1169" s="175">
        <v>46094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6500</v>
      </c>
      <c r="J1169" s="175">
        <v>46088</v>
      </c>
      <c r="K1169" s="171" t="s">
        <v>113</v>
      </c>
      <c r="L1169" s="171" t="s">
        <v>114</v>
      </c>
      <c r="M1169" s="178">
        <v>0.43</v>
      </c>
      <c r="N1169" s="176"/>
      <c r="O1169" s="176">
        <v>43</v>
      </c>
      <c r="P1169" s="179">
        <v>-286.10000000000002</v>
      </c>
    </row>
    <row r="1170" spans="1:16" ht="19.5" hidden="1" customHeight="1">
      <c r="A1170" s="171" t="s">
        <v>2730</v>
      </c>
      <c r="B1170" s="175">
        <v>46094</v>
      </c>
      <c r="C1170" s="171" t="s">
        <v>127</v>
      </c>
      <c r="D1170" s="171" t="s">
        <v>128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6500</v>
      </c>
      <c r="J1170" s="175">
        <v>46088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2314.29</v>
      </c>
    </row>
    <row r="1171" spans="1:16" ht="19.5" hidden="1" customHeight="1">
      <c r="A1171" s="171" t="s">
        <v>2730</v>
      </c>
      <c r="B1171" s="175">
        <v>46094</v>
      </c>
      <c r="C1171" s="171" t="s">
        <v>127</v>
      </c>
      <c r="D1171" s="171" t="s">
        <v>129</v>
      </c>
      <c r="E1171" s="171" t="s">
        <v>78</v>
      </c>
      <c r="F1171" s="171" t="s">
        <v>176</v>
      </c>
      <c r="G1171" s="171" t="s">
        <v>177</v>
      </c>
      <c r="H1171" s="176">
        <v>1</v>
      </c>
      <c r="I1171" s="177">
        <v>6500</v>
      </c>
      <c r="J1171" s="175">
        <v>46088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23.14</v>
      </c>
    </row>
    <row r="1172" spans="1:16" ht="19.5" hidden="1" customHeight="1">
      <c r="A1172" s="171" t="s">
        <v>2730</v>
      </c>
      <c r="B1172" s="175">
        <v>46094</v>
      </c>
      <c r="C1172" s="171" t="s">
        <v>127</v>
      </c>
      <c r="D1172" s="171" t="s">
        <v>130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6500</v>
      </c>
      <c r="J1172" s="175">
        <v>46088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4162.57</v>
      </c>
    </row>
    <row r="1173" spans="1:16" ht="19.5" hidden="1" customHeight="1">
      <c r="A1173" s="171" t="s">
        <v>2730</v>
      </c>
      <c r="B1173" s="175">
        <v>46094</v>
      </c>
      <c r="C1173" s="171" t="s">
        <v>131</v>
      </c>
      <c r="D1173" s="171" t="s">
        <v>132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6500</v>
      </c>
      <c r="J1173" s="175">
        <v>46088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-2795</v>
      </c>
    </row>
    <row r="1174" spans="1:16" ht="19.5" customHeight="1">
      <c r="A1174" s="171" t="s">
        <v>2730</v>
      </c>
      <c r="B1174" s="175">
        <v>46094</v>
      </c>
      <c r="C1174" s="171" t="s">
        <v>2119</v>
      </c>
      <c r="D1174" s="171" t="s">
        <v>116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6500</v>
      </c>
      <c r="J1174" s="175">
        <v>46088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-18.190000000000001</v>
      </c>
    </row>
    <row r="1175" spans="1:16" ht="19.5" customHeight="1">
      <c r="A1175" s="171" t="s">
        <v>2730</v>
      </c>
      <c r="B1175" s="175">
        <v>46094</v>
      </c>
      <c r="C1175" s="171" t="s">
        <v>2119</v>
      </c>
      <c r="D1175" s="171" t="s">
        <v>135</v>
      </c>
      <c r="E1175" s="171" t="s">
        <v>78</v>
      </c>
      <c r="F1175" s="171" t="s">
        <v>176</v>
      </c>
      <c r="G1175" s="171" t="s">
        <v>177</v>
      </c>
      <c r="H1175" s="176">
        <v>1</v>
      </c>
      <c r="I1175" s="177">
        <v>0</v>
      </c>
      <c r="J1175" s="175">
        <v>46088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-43.97</v>
      </c>
    </row>
    <row r="1176" spans="1:16" ht="19.5" hidden="1" customHeight="1">
      <c r="A1176" s="171" t="s">
        <v>2731</v>
      </c>
      <c r="B1176" s="175">
        <v>46094</v>
      </c>
      <c r="C1176" s="171" t="s">
        <v>110</v>
      </c>
      <c r="D1176" s="171" t="s">
        <v>24</v>
      </c>
      <c r="E1176" s="171" t="s">
        <v>61</v>
      </c>
      <c r="F1176" s="171" t="s">
        <v>776</v>
      </c>
      <c r="G1176" s="171" t="s">
        <v>177</v>
      </c>
      <c r="H1176" s="176">
        <v>1</v>
      </c>
      <c r="I1176" s="177">
        <v>4000</v>
      </c>
      <c r="J1176" s="175">
        <v>46091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-211.1</v>
      </c>
    </row>
    <row r="1177" spans="1:16" ht="19.5" hidden="1" customHeight="1">
      <c r="A1177" s="171" t="s">
        <v>2731</v>
      </c>
      <c r="B1177" s="175">
        <v>46094</v>
      </c>
      <c r="C1177" s="171" t="s">
        <v>127</v>
      </c>
      <c r="D1177" s="171" t="s">
        <v>128</v>
      </c>
      <c r="E1177" s="171" t="s">
        <v>61</v>
      </c>
      <c r="F1177" s="171" t="s">
        <v>776</v>
      </c>
      <c r="G1177" s="171" t="s">
        <v>177</v>
      </c>
      <c r="H1177" s="176">
        <v>1</v>
      </c>
      <c r="I1177" s="177">
        <v>4000</v>
      </c>
      <c r="J1177" s="175">
        <v>46091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1394.29</v>
      </c>
    </row>
    <row r="1178" spans="1:16" ht="19.5" hidden="1" customHeight="1">
      <c r="A1178" s="171" t="s">
        <v>2731</v>
      </c>
      <c r="B1178" s="175">
        <v>46094</v>
      </c>
      <c r="C1178" s="171" t="s">
        <v>127</v>
      </c>
      <c r="D1178" s="171" t="s">
        <v>129</v>
      </c>
      <c r="E1178" s="171" t="s">
        <v>61</v>
      </c>
      <c r="F1178" s="171" t="s">
        <v>776</v>
      </c>
      <c r="G1178" s="171" t="s">
        <v>177</v>
      </c>
      <c r="H1178" s="176">
        <v>1</v>
      </c>
      <c r="I1178" s="177">
        <v>4000</v>
      </c>
      <c r="J1178" s="175">
        <v>46091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13.94</v>
      </c>
    </row>
    <row r="1179" spans="1:16" ht="19.5" hidden="1" customHeight="1">
      <c r="A1179" s="171" t="s">
        <v>2731</v>
      </c>
      <c r="B1179" s="175">
        <v>46094</v>
      </c>
      <c r="C1179" s="171" t="s">
        <v>127</v>
      </c>
      <c r="D1179" s="171" t="s">
        <v>130</v>
      </c>
      <c r="E1179" s="171" t="s">
        <v>61</v>
      </c>
      <c r="F1179" s="171" t="s">
        <v>776</v>
      </c>
      <c r="G1179" s="171" t="s">
        <v>177</v>
      </c>
      <c r="H1179" s="176">
        <v>1</v>
      </c>
      <c r="I1179" s="177">
        <v>4000</v>
      </c>
      <c r="J1179" s="175">
        <v>46091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2591.77</v>
      </c>
    </row>
    <row r="1180" spans="1:16" ht="19.5" hidden="1" customHeight="1">
      <c r="A1180" s="171" t="s">
        <v>2731</v>
      </c>
      <c r="B1180" s="175">
        <v>46094</v>
      </c>
      <c r="C1180" s="171" t="s">
        <v>131</v>
      </c>
      <c r="D1180" s="171" t="s">
        <v>132</v>
      </c>
      <c r="E1180" s="171" t="s">
        <v>61</v>
      </c>
      <c r="F1180" s="171" t="s">
        <v>776</v>
      </c>
      <c r="G1180" s="171" t="s">
        <v>177</v>
      </c>
      <c r="H1180" s="176">
        <v>1</v>
      </c>
      <c r="I1180" s="177">
        <v>4000</v>
      </c>
      <c r="J1180" s="175">
        <v>46091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-1720</v>
      </c>
    </row>
    <row r="1181" spans="1:16" ht="19.5" customHeight="1">
      <c r="A1181" s="171" t="s">
        <v>2731</v>
      </c>
      <c r="B1181" s="175">
        <v>46094</v>
      </c>
      <c r="C1181" s="171" t="s">
        <v>2119</v>
      </c>
      <c r="D1181" s="171" t="s">
        <v>116</v>
      </c>
      <c r="E1181" s="171" t="s">
        <v>61</v>
      </c>
      <c r="F1181" s="171" t="s">
        <v>776</v>
      </c>
      <c r="G1181" s="171" t="s">
        <v>177</v>
      </c>
      <c r="H1181" s="176">
        <v>1</v>
      </c>
      <c r="I1181" s="177">
        <v>4000</v>
      </c>
      <c r="J1181" s="175">
        <v>46091</v>
      </c>
      <c r="K1181" s="171" t="s">
        <v>113</v>
      </c>
      <c r="L1181" s="171" t="s">
        <v>114</v>
      </c>
      <c r="M1181" s="178">
        <v>0.43</v>
      </c>
      <c r="N1181" s="176"/>
      <c r="O1181" s="176"/>
      <c r="P1181" s="179">
        <v>-14.6</v>
      </c>
    </row>
    <row r="1182" spans="1:16" ht="19.5" hidden="1" customHeight="1">
      <c r="A1182" s="171" t="s">
        <v>2732</v>
      </c>
      <c r="B1182" s="175">
        <v>46094</v>
      </c>
      <c r="C1182" s="171" t="s">
        <v>110</v>
      </c>
      <c r="D1182" s="171" t="s">
        <v>24</v>
      </c>
      <c r="E1182" s="171" t="s">
        <v>79</v>
      </c>
      <c r="F1182" s="171" t="s">
        <v>441</v>
      </c>
      <c r="G1182" s="171" t="s">
        <v>177</v>
      </c>
      <c r="H1182" s="176">
        <v>1</v>
      </c>
      <c r="I1182" s="177">
        <v>4055</v>
      </c>
      <c r="J1182" s="175">
        <v>46092</v>
      </c>
      <c r="K1182" s="171" t="s">
        <v>113</v>
      </c>
      <c r="L1182" s="171" t="s">
        <v>114</v>
      </c>
      <c r="M1182" s="178">
        <v>0.43</v>
      </c>
      <c r="N1182" s="176"/>
      <c r="O1182" s="176">
        <v>42</v>
      </c>
      <c r="P1182" s="179">
        <v>-204.97</v>
      </c>
    </row>
    <row r="1183" spans="1:16" ht="19.5" hidden="1" customHeight="1">
      <c r="A1183" s="171" t="s">
        <v>2732</v>
      </c>
      <c r="B1183" s="175">
        <v>46094</v>
      </c>
      <c r="C1183" s="171" t="s">
        <v>127</v>
      </c>
      <c r="D1183" s="171" t="s">
        <v>128</v>
      </c>
      <c r="E1183" s="171" t="s">
        <v>79</v>
      </c>
      <c r="F1183" s="171" t="s">
        <v>441</v>
      </c>
      <c r="G1183" s="171" t="s">
        <v>177</v>
      </c>
      <c r="H1183" s="176">
        <v>1</v>
      </c>
      <c r="I1183" s="177">
        <v>4055</v>
      </c>
      <c r="J1183" s="175">
        <v>46092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1413.33</v>
      </c>
    </row>
    <row r="1184" spans="1:16" ht="19.5" hidden="1" customHeight="1">
      <c r="A1184" s="171" t="s">
        <v>2732</v>
      </c>
      <c r="B1184" s="175">
        <v>46094</v>
      </c>
      <c r="C1184" s="171" t="s">
        <v>127</v>
      </c>
      <c r="D1184" s="171" t="s">
        <v>129</v>
      </c>
      <c r="E1184" s="171" t="s">
        <v>79</v>
      </c>
      <c r="F1184" s="171" t="s">
        <v>441</v>
      </c>
      <c r="G1184" s="171" t="s">
        <v>177</v>
      </c>
      <c r="H1184" s="176">
        <v>1</v>
      </c>
      <c r="I1184" s="177">
        <v>4055</v>
      </c>
      <c r="J1184" s="175">
        <v>46092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14.13</v>
      </c>
    </row>
    <row r="1185" spans="1:16" ht="19.5" hidden="1" customHeight="1">
      <c r="A1185" s="171" t="s">
        <v>2732</v>
      </c>
      <c r="B1185" s="175">
        <v>46094</v>
      </c>
      <c r="C1185" s="171" t="s">
        <v>127</v>
      </c>
      <c r="D1185" s="171" t="s">
        <v>130</v>
      </c>
      <c r="E1185" s="171" t="s">
        <v>79</v>
      </c>
      <c r="F1185" s="171" t="s">
        <v>441</v>
      </c>
      <c r="G1185" s="171" t="s">
        <v>177</v>
      </c>
      <c r="H1185" s="176">
        <v>1</v>
      </c>
      <c r="I1185" s="177">
        <v>4055</v>
      </c>
      <c r="J1185" s="175">
        <v>46092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2627.54</v>
      </c>
    </row>
    <row r="1186" spans="1:16" ht="19.5" hidden="1" customHeight="1">
      <c r="A1186" s="171" t="s">
        <v>2732</v>
      </c>
      <c r="B1186" s="175">
        <v>46094</v>
      </c>
      <c r="C1186" s="171" t="s">
        <v>131</v>
      </c>
      <c r="D1186" s="171" t="s">
        <v>132</v>
      </c>
      <c r="E1186" s="171" t="s">
        <v>79</v>
      </c>
      <c r="F1186" s="171" t="s">
        <v>441</v>
      </c>
      <c r="G1186" s="171" t="s">
        <v>177</v>
      </c>
      <c r="H1186" s="176">
        <v>1</v>
      </c>
      <c r="I1186" s="177">
        <v>4055</v>
      </c>
      <c r="J1186" s="175">
        <v>46092</v>
      </c>
      <c r="K1186" s="171" t="s">
        <v>113</v>
      </c>
      <c r="L1186" s="171" t="s">
        <v>114</v>
      </c>
      <c r="M1186" s="178">
        <v>0.43</v>
      </c>
      <c r="N1186" s="176"/>
      <c r="O1186" s="176"/>
      <c r="P1186" s="179">
        <v>-1743.65</v>
      </c>
    </row>
    <row r="1187" spans="1:16" ht="19.5" customHeight="1">
      <c r="A1187" s="171" t="s">
        <v>2732</v>
      </c>
      <c r="B1187" s="175">
        <v>46094</v>
      </c>
      <c r="C1187" s="171" t="s">
        <v>2119</v>
      </c>
      <c r="D1187" s="171" t="s">
        <v>116</v>
      </c>
      <c r="E1187" s="171" t="s">
        <v>79</v>
      </c>
      <c r="F1187" s="171" t="s">
        <v>441</v>
      </c>
      <c r="G1187" s="171" t="s">
        <v>177</v>
      </c>
      <c r="H1187" s="176">
        <v>1</v>
      </c>
      <c r="I1187" s="177">
        <v>4055</v>
      </c>
      <c r="J1187" s="175">
        <v>46092</v>
      </c>
      <c r="K1187" s="171" t="s">
        <v>113</v>
      </c>
      <c r="L1187" s="171" t="s">
        <v>114</v>
      </c>
      <c r="M1187" s="178">
        <v>0.43</v>
      </c>
      <c r="N1187" s="176"/>
      <c r="O1187" s="176"/>
      <c r="P1187" s="179">
        <v>-18.05</v>
      </c>
    </row>
    <row r="1188" spans="1:16" ht="19.5" customHeight="1">
      <c r="A1188" s="171" t="s">
        <v>2731</v>
      </c>
      <c r="B1188" s="175">
        <v>46094</v>
      </c>
      <c r="C1188" s="171" t="s">
        <v>2119</v>
      </c>
      <c r="D1188" s="171" t="s">
        <v>135</v>
      </c>
      <c r="E1188" s="171" t="s">
        <v>61</v>
      </c>
      <c r="F1188" s="171" t="s">
        <v>776</v>
      </c>
      <c r="G1188" s="171" t="s">
        <v>177</v>
      </c>
      <c r="H1188" s="176">
        <v>1</v>
      </c>
      <c r="I1188" s="177">
        <v>0</v>
      </c>
      <c r="J1188" s="175">
        <v>46091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-26.49</v>
      </c>
    </row>
    <row r="1189" spans="1:16" ht="19.5" customHeight="1">
      <c r="A1189" s="171" t="s">
        <v>2732</v>
      </c>
      <c r="B1189" s="175">
        <v>46094</v>
      </c>
      <c r="C1189" s="171" t="s">
        <v>2119</v>
      </c>
      <c r="D1189" s="171" t="s">
        <v>135</v>
      </c>
      <c r="E1189" s="171" t="s">
        <v>79</v>
      </c>
      <c r="F1189" s="171" t="s">
        <v>441</v>
      </c>
      <c r="G1189" s="171" t="s">
        <v>177</v>
      </c>
      <c r="H1189" s="176">
        <v>1</v>
      </c>
      <c r="I1189" s="177">
        <v>0</v>
      </c>
      <c r="J1189" s="175">
        <v>46092</v>
      </c>
      <c r="K1189" s="171" t="s">
        <v>125</v>
      </c>
      <c r="L1189" s="171" t="s">
        <v>125</v>
      </c>
      <c r="M1189" s="178">
        <v>0</v>
      </c>
      <c r="N1189" s="176"/>
      <c r="O1189" s="176"/>
      <c r="P1189" s="179">
        <v>-26.85</v>
      </c>
    </row>
    <row r="1190" spans="1:16" ht="19.5" hidden="1" customHeight="1">
      <c r="A1190" s="171" t="s">
        <v>2733</v>
      </c>
      <c r="B1190" s="175">
        <v>46094</v>
      </c>
      <c r="C1190" s="171" t="s">
        <v>110</v>
      </c>
      <c r="D1190" s="171" t="s">
        <v>24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2750</v>
      </c>
      <c r="J1190" s="175">
        <v>46092</v>
      </c>
      <c r="K1190" s="171" t="s">
        <v>113</v>
      </c>
      <c r="L1190" s="171" t="s">
        <v>114</v>
      </c>
      <c r="M1190" s="178">
        <v>0.43</v>
      </c>
      <c r="N1190" s="176"/>
      <c r="O1190" s="176">
        <v>42</v>
      </c>
      <c r="P1190" s="179">
        <v>-151.81</v>
      </c>
    </row>
    <row r="1191" spans="1:16" ht="19.5" hidden="1" customHeight="1">
      <c r="A1191" s="171" t="s">
        <v>2733</v>
      </c>
      <c r="B1191" s="175">
        <v>46094</v>
      </c>
      <c r="C1191" s="171" t="s">
        <v>127</v>
      </c>
      <c r="D1191" s="171" t="s">
        <v>128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2750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1107.1099999999999</v>
      </c>
    </row>
    <row r="1192" spans="1:16" ht="19.5" hidden="1" customHeight="1">
      <c r="A1192" s="171" t="s">
        <v>2733</v>
      </c>
      <c r="B1192" s="175">
        <v>46094</v>
      </c>
      <c r="C1192" s="171" t="s">
        <v>127</v>
      </c>
      <c r="D1192" s="171" t="s">
        <v>129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2750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11.07</v>
      </c>
    </row>
    <row r="1193" spans="1:16" ht="19.5" hidden="1" customHeight="1">
      <c r="A1193" s="171" t="s">
        <v>2733</v>
      </c>
      <c r="B1193" s="175">
        <v>46094</v>
      </c>
      <c r="C1193" s="171" t="s">
        <v>127</v>
      </c>
      <c r="D1193" s="171" t="s">
        <v>130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2750</v>
      </c>
      <c r="J1193" s="175">
        <v>46092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1631.82</v>
      </c>
    </row>
    <row r="1194" spans="1:16" ht="19.5" hidden="1" customHeight="1">
      <c r="A1194" s="171" t="s">
        <v>2733</v>
      </c>
      <c r="B1194" s="175">
        <v>46094</v>
      </c>
      <c r="C1194" s="171" t="s">
        <v>131</v>
      </c>
      <c r="D1194" s="171" t="s">
        <v>132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2750</v>
      </c>
      <c r="J1194" s="175">
        <v>46092</v>
      </c>
      <c r="K1194" s="171" t="s">
        <v>113</v>
      </c>
      <c r="L1194" s="171" t="s">
        <v>114</v>
      </c>
      <c r="M1194" s="178">
        <v>0.43</v>
      </c>
      <c r="N1194" s="176"/>
      <c r="O1194" s="176"/>
      <c r="P1194" s="179">
        <v>-1182.5</v>
      </c>
    </row>
    <row r="1195" spans="1:16" ht="19.5" hidden="1" customHeight="1">
      <c r="A1195" s="171" t="s">
        <v>2733</v>
      </c>
      <c r="B1195" s="175">
        <v>46094</v>
      </c>
      <c r="C1195" s="171" t="s">
        <v>2119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2750</v>
      </c>
      <c r="J1195" s="175">
        <v>46092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-15.37</v>
      </c>
    </row>
    <row r="1196" spans="1:16" ht="19.5" hidden="1" customHeight="1">
      <c r="A1196" s="171" t="s">
        <v>2734</v>
      </c>
      <c r="B1196" s="175">
        <v>46094</v>
      </c>
      <c r="C1196" s="171" t="s">
        <v>110</v>
      </c>
      <c r="D1196" s="171" t="s">
        <v>24</v>
      </c>
      <c r="E1196" s="171" t="s">
        <v>41</v>
      </c>
      <c r="F1196" s="171" t="s">
        <v>138</v>
      </c>
      <c r="G1196" s="171" t="s">
        <v>112</v>
      </c>
      <c r="H1196" s="176">
        <v>1</v>
      </c>
      <c r="I1196" s="177">
        <v>2650</v>
      </c>
      <c r="J1196" s="175">
        <v>46085</v>
      </c>
      <c r="K1196" s="171" t="s">
        <v>113</v>
      </c>
      <c r="L1196" s="171" t="s">
        <v>114</v>
      </c>
      <c r="M1196" s="178">
        <v>0.43</v>
      </c>
      <c r="N1196" s="176"/>
      <c r="O1196" s="176">
        <v>42</v>
      </c>
      <c r="P1196" s="179">
        <v>-148.96</v>
      </c>
    </row>
    <row r="1197" spans="1:16" ht="19.5" hidden="1" customHeight="1">
      <c r="A1197" s="171" t="s">
        <v>2734</v>
      </c>
      <c r="B1197" s="175">
        <v>46094</v>
      </c>
      <c r="C1197" s="171" t="s">
        <v>127</v>
      </c>
      <c r="D1197" s="171" t="s">
        <v>128</v>
      </c>
      <c r="E1197" s="171" t="s">
        <v>41</v>
      </c>
      <c r="F1197" s="171" t="s">
        <v>138</v>
      </c>
      <c r="G1197" s="171" t="s">
        <v>112</v>
      </c>
      <c r="H1197" s="176">
        <v>1</v>
      </c>
      <c r="I1197" s="177">
        <v>2650</v>
      </c>
      <c r="J1197" s="175">
        <v>46085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1307.03</v>
      </c>
    </row>
    <row r="1198" spans="1:16" ht="19.5" hidden="1" customHeight="1">
      <c r="A1198" s="171" t="s">
        <v>2734</v>
      </c>
      <c r="B1198" s="175">
        <v>46094</v>
      </c>
      <c r="C1198" s="171" t="s">
        <v>127</v>
      </c>
      <c r="D1198" s="171" t="s">
        <v>129</v>
      </c>
      <c r="E1198" s="171" t="s">
        <v>41</v>
      </c>
      <c r="F1198" s="171" t="s">
        <v>138</v>
      </c>
      <c r="G1198" s="171" t="s">
        <v>112</v>
      </c>
      <c r="H1198" s="176">
        <v>1</v>
      </c>
      <c r="I1198" s="177">
        <v>2650</v>
      </c>
      <c r="J1198" s="175">
        <v>46085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13.07</v>
      </c>
    </row>
    <row r="1199" spans="1:16" ht="19.5" hidden="1" customHeight="1">
      <c r="A1199" s="171" t="s">
        <v>2734</v>
      </c>
      <c r="B1199" s="175">
        <v>46094</v>
      </c>
      <c r="C1199" s="171" t="s">
        <v>127</v>
      </c>
      <c r="D1199" s="171" t="s">
        <v>130</v>
      </c>
      <c r="E1199" s="171" t="s">
        <v>41</v>
      </c>
      <c r="F1199" s="171" t="s">
        <v>138</v>
      </c>
      <c r="G1199" s="171" t="s">
        <v>112</v>
      </c>
      <c r="H1199" s="176">
        <v>1</v>
      </c>
      <c r="I1199" s="177">
        <v>2650</v>
      </c>
      <c r="J1199" s="175">
        <v>46085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1329.9</v>
      </c>
    </row>
    <row r="1200" spans="1:16" ht="19.5" hidden="1" customHeight="1">
      <c r="A1200" s="171" t="s">
        <v>2734</v>
      </c>
      <c r="B1200" s="175">
        <v>46094</v>
      </c>
      <c r="C1200" s="171" t="s">
        <v>131</v>
      </c>
      <c r="D1200" s="171" t="s">
        <v>132</v>
      </c>
      <c r="E1200" s="171" t="s">
        <v>41</v>
      </c>
      <c r="F1200" s="171" t="s">
        <v>138</v>
      </c>
      <c r="G1200" s="171" t="s">
        <v>112</v>
      </c>
      <c r="H1200" s="176">
        <v>1</v>
      </c>
      <c r="I1200" s="177">
        <v>2650</v>
      </c>
      <c r="J1200" s="175">
        <v>46085</v>
      </c>
      <c r="K1200" s="171" t="s">
        <v>113</v>
      </c>
      <c r="L1200" s="171" t="s">
        <v>114</v>
      </c>
      <c r="M1200" s="178">
        <v>0.43</v>
      </c>
      <c r="N1200" s="176"/>
      <c r="O1200" s="176"/>
      <c r="P1200" s="179">
        <v>-1139.5</v>
      </c>
    </row>
    <row r="1201" spans="1:16" ht="19.5" hidden="1" customHeight="1">
      <c r="A1201" s="171" t="s">
        <v>2734</v>
      </c>
      <c r="B1201" s="175">
        <v>46094</v>
      </c>
      <c r="C1201" s="171" t="s">
        <v>2119</v>
      </c>
      <c r="D1201" s="171" t="s">
        <v>116</v>
      </c>
      <c r="E1201" s="171" t="s">
        <v>41</v>
      </c>
      <c r="F1201" s="171" t="s">
        <v>138</v>
      </c>
      <c r="G1201" s="171" t="s">
        <v>112</v>
      </c>
      <c r="H1201" s="176">
        <v>1</v>
      </c>
      <c r="I1201" s="177">
        <v>2650</v>
      </c>
      <c r="J1201" s="175">
        <v>46085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-24.79</v>
      </c>
    </row>
    <row r="1202" spans="1:16" ht="19.5" hidden="1" customHeight="1">
      <c r="A1202" s="171" t="s">
        <v>2733</v>
      </c>
      <c r="B1202" s="175">
        <v>46094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46092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-21.04</v>
      </c>
    </row>
    <row r="1203" spans="1:16" ht="19.5" hidden="1" customHeight="1">
      <c r="A1203" s="171" t="s">
        <v>2735</v>
      </c>
      <c r="B1203" s="175">
        <v>46094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2650</v>
      </c>
      <c r="J1203" s="175">
        <v>46090</v>
      </c>
      <c r="K1203" s="171" t="s">
        <v>113</v>
      </c>
      <c r="L1203" s="171" t="s">
        <v>114</v>
      </c>
      <c r="M1203" s="178">
        <v>0.43</v>
      </c>
      <c r="N1203" s="176"/>
      <c r="O1203" s="176">
        <v>43</v>
      </c>
      <c r="P1203" s="179">
        <v>-154.33000000000001</v>
      </c>
    </row>
    <row r="1204" spans="1:16" ht="19.5" hidden="1" customHeight="1">
      <c r="A1204" s="171" t="s">
        <v>2735</v>
      </c>
      <c r="B1204" s="175">
        <v>46094</v>
      </c>
      <c r="C1204" s="171" t="s">
        <v>127</v>
      </c>
      <c r="D1204" s="171" t="s">
        <v>128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2650</v>
      </c>
      <c r="J1204" s="175">
        <v>46090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1258.0999999999999</v>
      </c>
    </row>
    <row r="1205" spans="1:16" ht="19.5" hidden="1" customHeight="1">
      <c r="A1205" s="171" t="s">
        <v>2735</v>
      </c>
      <c r="B1205" s="175">
        <v>46094</v>
      </c>
      <c r="C1205" s="171" t="s">
        <v>127</v>
      </c>
      <c r="D1205" s="171" t="s">
        <v>129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2650</v>
      </c>
      <c r="J1205" s="175">
        <v>46090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12.58</v>
      </c>
    </row>
    <row r="1206" spans="1:16" ht="19.5" hidden="1" customHeight="1">
      <c r="A1206" s="171" t="s">
        <v>2735</v>
      </c>
      <c r="B1206" s="175">
        <v>46094</v>
      </c>
      <c r="C1206" s="171" t="s">
        <v>127</v>
      </c>
      <c r="D1206" s="171" t="s">
        <v>130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2650</v>
      </c>
      <c r="J1206" s="175">
        <v>46090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1379.32</v>
      </c>
    </row>
    <row r="1207" spans="1:16" ht="19.5" hidden="1" customHeight="1">
      <c r="A1207" s="171" t="s">
        <v>2735</v>
      </c>
      <c r="B1207" s="175">
        <v>46094</v>
      </c>
      <c r="C1207" s="171" t="s">
        <v>131</v>
      </c>
      <c r="D1207" s="171" t="s">
        <v>132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2650</v>
      </c>
      <c r="J1207" s="175">
        <v>46090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-1139.5</v>
      </c>
    </row>
    <row r="1208" spans="1:16" ht="19.5" hidden="1" customHeight="1">
      <c r="A1208" s="171" t="s">
        <v>2735</v>
      </c>
      <c r="B1208" s="175">
        <v>46094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2650</v>
      </c>
      <c r="J1208" s="175">
        <v>46090</v>
      </c>
      <c r="K1208" s="171" t="s">
        <v>113</v>
      </c>
      <c r="L1208" s="171" t="s">
        <v>114</v>
      </c>
      <c r="M1208" s="178">
        <v>0.43</v>
      </c>
      <c r="N1208" s="176"/>
      <c r="O1208" s="176"/>
      <c r="P1208" s="179">
        <v>-12.83</v>
      </c>
    </row>
    <row r="1209" spans="1:16" ht="19.5" hidden="1" customHeight="1">
      <c r="A1209" s="171" t="s">
        <v>2734</v>
      </c>
      <c r="B1209" s="175">
        <v>46094</v>
      </c>
      <c r="C1209" s="171" t="s">
        <v>2119</v>
      </c>
      <c r="D1209" s="171" t="s">
        <v>135</v>
      </c>
      <c r="E1209" s="171" t="s">
        <v>41</v>
      </c>
      <c r="F1209" s="171" t="s">
        <v>138</v>
      </c>
      <c r="G1209" s="171" t="s">
        <v>112</v>
      </c>
      <c r="H1209" s="176">
        <v>1</v>
      </c>
      <c r="I1209" s="177">
        <v>0</v>
      </c>
      <c r="J1209" s="175">
        <v>46085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-24.83</v>
      </c>
    </row>
    <row r="1210" spans="1:16" ht="19.5" hidden="1" customHeight="1">
      <c r="A1210" s="171" t="s">
        <v>2736</v>
      </c>
      <c r="B1210" s="175">
        <v>46094</v>
      </c>
      <c r="C1210" s="171" t="s">
        <v>110</v>
      </c>
      <c r="D1210" s="171" t="s">
        <v>24</v>
      </c>
      <c r="E1210" s="171" t="s">
        <v>42</v>
      </c>
      <c r="F1210" s="171" t="s">
        <v>248</v>
      </c>
      <c r="G1210" s="171" t="s">
        <v>112</v>
      </c>
      <c r="H1210" s="176">
        <v>1</v>
      </c>
      <c r="I1210" s="177">
        <v>2650</v>
      </c>
      <c r="J1210" s="175">
        <v>46091</v>
      </c>
      <c r="K1210" s="171" t="s">
        <v>113</v>
      </c>
      <c r="L1210" s="171" t="s">
        <v>114</v>
      </c>
      <c r="M1210" s="178">
        <v>0.43</v>
      </c>
      <c r="N1210" s="176"/>
      <c r="O1210" s="176">
        <v>43</v>
      </c>
      <c r="P1210" s="179">
        <v>-154.33000000000001</v>
      </c>
    </row>
    <row r="1211" spans="1:16" ht="19.5" hidden="1" customHeight="1">
      <c r="A1211" s="171" t="s">
        <v>2736</v>
      </c>
      <c r="B1211" s="175">
        <v>46094</v>
      </c>
      <c r="C1211" s="171" t="s">
        <v>127</v>
      </c>
      <c r="D1211" s="171" t="s">
        <v>128</v>
      </c>
      <c r="E1211" s="171" t="s">
        <v>42</v>
      </c>
      <c r="F1211" s="171" t="s">
        <v>248</v>
      </c>
      <c r="G1211" s="171" t="s">
        <v>112</v>
      </c>
      <c r="H1211" s="176">
        <v>1</v>
      </c>
      <c r="I1211" s="177">
        <v>2650</v>
      </c>
      <c r="J1211" s="175">
        <v>46091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1390.48</v>
      </c>
    </row>
    <row r="1212" spans="1:16" ht="19.5" hidden="1" customHeight="1">
      <c r="A1212" s="171" t="s">
        <v>2736</v>
      </c>
      <c r="B1212" s="175">
        <v>46094</v>
      </c>
      <c r="C1212" s="171" t="s">
        <v>127</v>
      </c>
      <c r="D1212" s="171" t="s">
        <v>129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2650</v>
      </c>
      <c r="J1212" s="175">
        <v>46091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2736</v>
      </c>
      <c r="B1213" s="175">
        <v>46094</v>
      </c>
      <c r="C1213" s="171" t="s">
        <v>127</v>
      </c>
      <c r="D1213" s="171" t="s">
        <v>130</v>
      </c>
      <c r="E1213" s="171" t="s">
        <v>42</v>
      </c>
      <c r="F1213" s="171" t="s">
        <v>248</v>
      </c>
      <c r="G1213" s="171" t="s">
        <v>112</v>
      </c>
      <c r="H1213" s="176">
        <v>1</v>
      </c>
      <c r="I1213" s="177">
        <v>2650</v>
      </c>
      <c r="J1213" s="175">
        <v>46091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1259.52</v>
      </c>
    </row>
    <row r="1214" spans="1:16" ht="19.5" hidden="1" customHeight="1">
      <c r="A1214" s="171" t="s">
        <v>2736</v>
      </c>
      <c r="B1214" s="175">
        <v>46094</v>
      </c>
      <c r="C1214" s="171" t="s">
        <v>131</v>
      </c>
      <c r="D1214" s="171" t="s">
        <v>132</v>
      </c>
      <c r="E1214" s="171" t="s">
        <v>42</v>
      </c>
      <c r="F1214" s="171" t="s">
        <v>248</v>
      </c>
      <c r="G1214" s="171" t="s">
        <v>112</v>
      </c>
      <c r="H1214" s="176">
        <v>1</v>
      </c>
      <c r="I1214" s="177">
        <v>2650</v>
      </c>
      <c r="J1214" s="175">
        <v>46091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-1139.5</v>
      </c>
    </row>
    <row r="1215" spans="1:16" ht="19.5" hidden="1" customHeight="1">
      <c r="A1215" s="171" t="s">
        <v>2736</v>
      </c>
      <c r="B1215" s="175">
        <v>46094</v>
      </c>
      <c r="C1215" s="171" t="s">
        <v>2119</v>
      </c>
      <c r="D1215" s="171" t="s">
        <v>116</v>
      </c>
      <c r="E1215" s="171" t="s">
        <v>42</v>
      </c>
      <c r="F1215" s="171" t="s">
        <v>248</v>
      </c>
      <c r="G1215" s="171" t="s">
        <v>112</v>
      </c>
      <c r="H1215" s="176">
        <v>1</v>
      </c>
      <c r="I1215" s="177">
        <v>2650</v>
      </c>
      <c r="J1215" s="175">
        <v>46091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-16.170000000000002</v>
      </c>
    </row>
    <row r="1216" spans="1:16" ht="19.5" hidden="1" customHeight="1">
      <c r="A1216" s="171" t="s">
        <v>2735</v>
      </c>
      <c r="B1216" s="175">
        <v>46094</v>
      </c>
      <c r="C1216" s="171" t="s">
        <v>2119</v>
      </c>
      <c r="D1216" s="171" t="s">
        <v>135</v>
      </c>
      <c r="E1216" s="171" t="s">
        <v>42</v>
      </c>
      <c r="F1216" s="171" t="s">
        <v>248</v>
      </c>
      <c r="G1216" s="171" t="s">
        <v>112</v>
      </c>
      <c r="H1216" s="176">
        <v>1</v>
      </c>
      <c r="I1216" s="177">
        <v>0</v>
      </c>
      <c r="J1216" s="175">
        <v>46090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-23.9</v>
      </c>
    </row>
    <row r="1217" spans="1:16" ht="19.5" hidden="1" customHeight="1">
      <c r="A1217" s="171" t="s">
        <v>2737</v>
      </c>
      <c r="B1217" s="175">
        <v>46094</v>
      </c>
      <c r="C1217" s="171" t="s">
        <v>110</v>
      </c>
      <c r="D1217" s="171" t="s">
        <v>24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2750</v>
      </c>
      <c r="J1217" s="175">
        <v>46092</v>
      </c>
      <c r="K1217" s="171" t="s">
        <v>113</v>
      </c>
      <c r="L1217" s="171" t="s">
        <v>114</v>
      </c>
      <c r="M1217" s="178">
        <v>0.43</v>
      </c>
      <c r="N1217" s="176"/>
      <c r="O1217" s="176">
        <v>42</v>
      </c>
      <c r="P1217" s="179">
        <v>-151.81</v>
      </c>
    </row>
    <row r="1218" spans="1:16" ht="19.5" hidden="1" customHeight="1">
      <c r="A1218" s="171" t="s">
        <v>2737</v>
      </c>
      <c r="B1218" s="175">
        <v>46094</v>
      </c>
      <c r="C1218" s="171" t="s">
        <v>127</v>
      </c>
      <c r="D1218" s="171" t="s">
        <v>128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2750</v>
      </c>
      <c r="J1218" s="175">
        <v>46092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1050.3800000000001</v>
      </c>
    </row>
    <row r="1219" spans="1:16" ht="19.5" hidden="1" customHeight="1">
      <c r="A1219" s="171" t="s">
        <v>2737</v>
      </c>
      <c r="B1219" s="175">
        <v>46094</v>
      </c>
      <c r="C1219" s="171" t="s">
        <v>127</v>
      </c>
      <c r="D1219" s="171" t="s">
        <v>129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2750</v>
      </c>
      <c r="J1219" s="175">
        <v>46092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10.5</v>
      </c>
    </row>
    <row r="1220" spans="1:16" ht="19.5" hidden="1" customHeight="1">
      <c r="A1220" s="171" t="s">
        <v>2737</v>
      </c>
      <c r="B1220" s="175">
        <v>46094</v>
      </c>
      <c r="C1220" s="171" t="s">
        <v>127</v>
      </c>
      <c r="D1220" s="171" t="s">
        <v>130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2750</v>
      </c>
      <c r="J1220" s="175">
        <v>46092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1689.12</v>
      </c>
    </row>
    <row r="1221" spans="1:16" ht="19.5" hidden="1" customHeight="1">
      <c r="A1221" s="171" t="s">
        <v>2737</v>
      </c>
      <c r="B1221" s="175">
        <v>46094</v>
      </c>
      <c r="C1221" s="171" t="s">
        <v>131</v>
      </c>
      <c r="D1221" s="171" t="s">
        <v>132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2750</v>
      </c>
      <c r="J1221" s="175">
        <v>46092</v>
      </c>
      <c r="K1221" s="171" t="s">
        <v>113</v>
      </c>
      <c r="L1221" s="171" t="s">
        <v>114</v>
      </c>
      <c r="M1221" s="178">
        <v>0.43</v>
      </c>
      <c r="N1221" s="176"/>
      <c r="O1221" s="176"/>
      <c r="P1221" s="179">
        <v>-1182.5</v>
      </c>
    </row>
    <row r="1222" spans="1:16" ht="19.5" hidden="1" customHeight="1">
      <c r="A1222" s="171" t="s">
        <v>2737</v>
      </c>
      <c r="B1222" s="175">
        <v>46094</v>
      </c>
      <c r="C1222" s="171" t="s">
        <v>2119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2750</v>
      </c>
      <c r="J1222" s="175">
        <v>46092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-11.7</v>
      </c>
    </row>
    <row r="1223" spans="1:16" ht="19.5" hidden="1" customHeight="1">
      <c r="A1223" s="171" t="s">
        <v>2738</v>
      </c>
      <c r="B1223" s="175">
        <v>46094</v>
      </c>
      <c r="C1223" s="171" t="s">
        <v>110</v>
      </c>
      <c r="D1223" s="171" t="s">
        <v>24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2700</v>
      </c>
      <c r="J1223" s="175">
        <v>46091</v>
      </c>
      <c r="K1223" s="171" t="s">
        <v>113</v>
      </c>
      <c r="L1223" s="171" t="s">
        <v>114</v>
      </c>
      <c r="M1223" s="178">
        <v>0.43</v>
      </c>
      <c r="N1223" s="176"/>
      <c r="O1223" s="176">
        <v>43</v>
      </c>
      <c r="P1223" s="179">
        <v>-155.83000000000001</v>
      </c>
    </row>
    <row r="1224" spans="1:16" ht="19.5" hidden="1" customHeight="1">
      <c r="A1224" s="171" t="s">
        <v>2738</v>
      </c>
      <c r="B1224" s="175">
        <v>46094</v>
      </c>
      <c r="C1224" s="171" t="s">
        <v>127</v>
      </c>
      <c r="D1224" s="171" t="s">
        <v>128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2700</v>
      </c>
      <c r="J1224" s="175">
        <v>46091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1098.0999999999999</v>
      </c>
    </row>
    <row r="1225" spans="1:16" ht="19.5" hidden="1" customHeight="1">
      <c r="A1225" s="171" t="s">
        <v>2738</v>
      </c>
      <c r="B1225" s="175">
        <v>46094</v>
      </c>
      <c r="C1225" s="171" t="s">
        <v>127</v>
      </c>
      <c r="D1225" s="171" t="s">
        <v>129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2700</v>
      </c>
      <c r="J1225" s="175">
        <v>46091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10.98</v>
      </c>
    </row>
    <row r="1226" spans="1:16" ht="19.5" hidden="1" customHeight="1">
      <c r="A1226" s="171" t="s">
        <v>2738</v>
      </c>
      <c r="B1226" s="175">
        <v>46094</v>
      </c>
      <c r="C1226" s="171" t="s">
        <v>127</v>
      </c>
      <c r="D1226" s="171" t="s">
        <v>130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2700</v>
      </c>
      <c r="J1226" s="175">
        <v>46091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1590.92</v>
      </c>
    </row>
    <row r="1227" spans="1:16" ht="19.5" hidden="1" customHeight="1">
      <c r="A1227" s="171" t="s">
        <v>2738</v>
      </c>
      <c r="B1227" s="175">
        <v>46094</v>
      </c>
      <c r="C1227" s="171" t="s">
        <v>131</v>
      </c>
      <c r="D1227" s="171" t="s">
        <v>132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2700</v>
      </c>
      <c r="J1227" s="175">
        <v>46091</v>
      </c>
      <c r="K1227" s="171" t="s">
        <v>113</v>
      </c>
      <c r="L1227" s="171" t="s">
        <v>114</v>
      </c>
      <c r="M1227" s="178">
        <v>0.43</v>
      </c>
      <c r="N1227" s="176"/>
      <c r="O1227" s="176"/>
      <c r="P1227" s="179">
        <v>-1161</v>
      </c>
    </row>
    <row r="1228" spans="1:16" ht="19.5" hidden="1" customHeight="1">
      <c r="A1228" s="171" t="s">
        <v>2739</v>
      </c>
      <c r="B1228" s="175">
        <v>46094</v>
      </c>
      <c r="C1228" s="171" t="s">
        <v>110</v>
      </c>
      <c r="D1228" s="171" t="s">
        <v>24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0</v>
      </c>
      <c r="J1228" s="175">
        <v>46091</v>
      </c>
      <c r="K1228" s="171" t="s">
        <v>113</v>
      </c>
      <c r="L1228" s="171" t="s">
        <v>114</v>
      </c>
      <c r="M1228" s="178">
        <v>0</v>
      </c>
      <c r="N1228" s="176"/>
      <c r="O1228" s="176">
        <v>43</v>
      </c>
      <c r="P1228" s="179">
        <v>-46.77</v>
      </c>
    </row>
    <row r="1229" spans="1:16" ht="19.5" hidden="1" customHeight="1">
      <c r="A1229" s="171" t="s">
        <v>2739</v>
      </c>
      <c r="B1229" s="175">
        <v>46094</v>
      </c>
      <c r="C1229" s="171" t="s">
        <v>2119</v>
      </c>
      <c r="D1229" s="171" t="s">
        <v>116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0</v>
      </c>
      <c r="J1229" s="175">
        <v>46091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-12.5</v>
      </c>
    </row>
    <row r="1230" spans="1:16" ht="19.5" hidden="1" customHeight="1">
      <c r="A1230" s="171" t="s">
        <v>2739</v>
      </c>
      <c r="B1230" s="175">
        <v>46094</v>
      </c>
      <c r="C1230" s="171" t="s">
        <v>110</v>
      </c>
      <c r="D1230" s="171" t="s">
        <v>117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0</v>
      </c>
      <c r="J1230" s="175">
        <v>46091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2739</v>
      </c>
      <c r="B1231" s="175">
        <v>46094</v>
      </c>
      <c r="C1231" s="171" t="s">
        <v>110</v>
      </c>
      <c r="D1231" s="171" t="s">
        <v>118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0</v>
      </c>
      <c r="J1231" s="175">
        <v>46091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2739</v>
      </c>
      <c r="B1232" s="175">
        <v>46094</v>
      </c>
      <c r="C1232" s="171" t="s">
        <v>2119</v>
      </c>
      <c r="D1232" s="171" t="s">
        <v>119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46091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-15</v>
      </c>
    </row>
    <row r="1233" spans="1:16" ht="19.5" hidden="1" customHeight="1">
      <c r="A1233" s="171" t="s">
        <v>2740</v>
      </c>
      <c r="B1233" s="175">
        <v>46094</v>
      </c>
      <c r="C1233" s="171" t="s">
        <v>2119</v>
      </c>
      <c r="D1233" s="171" t="s">
        <v>135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46094</v>
      </c>
      <c r="K1233" s="171" t="s">
        <v>125</v>
      </c>
      <c r="L1233" s="171" t="s">
        <v>125</v>
      </c>
      <c r="M1233" s="178">
        <v>0</v>
      </c>
      <c r="N1233" s="176"/>
      <c r="O1233" s="176"/>
      <c r="P1233" s="179">
        <v>-9.36</v>
      </c>
    </row>
    <row r="1234" spans="1:16" ht="19.5" hidden="1" customHeight="1">
      <c r="A1234" s="171" t="s">
        <v>2741</v>
      </c>
      <c r="B1234" s="175">
        <v>46094</v>
      </c>
      <c r="C1234" s="171" t="s">
        <v>110</v>
      </c>
      <c r="D1234" s="171" t="s">
        <v>24</v>
      </c>
      <c r="E1234" s="171" t="s">
        <v>79</v>
      </c>
      <c r="F1234" s="171" t="s">
        <v>441</v>
      </c>
      <c r="G1234" s="171" t="s">
        <v>177</v>
      </c>
      <c r="H1234" s="176">
        <v>1</v>
      </c>
      <c r="I1234" s="177">
        <v>4055</v>
      </c>
      <c r="J1234" s="175">
        <v>46093</v>
      </c>
      <c r="K1234" s="171" t="s">
        <v>113</v>
      </c>
      <c r="L1234" s="171" t="s">
        <v>114</v>
      </c>
      <c r="M1234" s="178">
        <v>0.43</v>
      </c>
      <c r="N1234" s="176"/>
      <c r="O1234" s="176">
        <v>40</v>
      </c>
      <c r="P1234" s="179">
        <v>-189.38</v>
      </c>
    </row>
    <row r="1235" spans="1:16" ht="19.5" hidden="1" customHeight="1">
      <c r="A1235" s="171" t="s">
        <v>2741</v>
      </c>
      <c r="B1235" s="175">
        <v>46094</v>
      </c>
      <c r="C1235" s="171" t="s">
        <v>127</v>
      </c>
      <c r="D1235" s="171" t="s">
        <v>128</v>
      </c>
      <c r="E1235" s="171" t="s">
        <v>79</v>
      </c>
      <c r="F1235" s="171" t="s">
        <v>441</v>
      </c>
      <c r="G1235" s="171" t="s">
        <v>177</v>
      </c>
      <c r="H1235" s="176">
        <v>1</v>
      </c>
      <c r="I1235" s="177">
        <v>4055</v>
      </c>
      <c r="J1235" s="175">
        <v>46093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1412.25</v>
      </c>
    </row>
    <row r="1236" spans="1:16" ht="19.5" hidden="1" customHeight="1">
      <c r="A1236" s="171" t="s">
        <v>2741</v>
      </c>
      <c r="B1236" s="175">
        <v>46094</v>
      </c>
      <c r="C1236" s="171" t="s">
        <v>127</v>
      </c>
      <c r="D1236" s="171" t="s">
        <v>129</v>
      </c>
      <c r="E1236" s="171" t="s">
        <v>79</v>
      </c>
      <c r="F1236" s="171" t="s">
        <v>441</v>
      </c>
      <c r="G1236" s="171" t="s">
        <v>177</v>
      </c>
      <c r="H1236" s="176">
        <v>1</v>
      </c>
      <c r="I1236" s="177">
        <v>4055</v>
      </c>
      <c r="J1236" s="175">
        <v>46093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14.12</v>
      </c>
    </row>
    <row r="1237" spans="1:16" ht="19.5" hidden="1" customHeight="1">
      <c r="A1237" s="171" t="s">
        <v>2741</v>
      </c>
      <c r="B1237" s="175">
        <v>46094</v>
      </c>
      <c r="C1237" s="171" t="s">
        <v>127</v>
      </c>
      <c r="D1237" s="171" t="s">
        <v>130</v>
      </c>
      <c r="E1237" s="171" t="s">
        <v>79</v>
      </c>
      <c r="F1237" s="171" t="s">
        <v>441</v>
      </c>
      <c r="G1237" s="171" t="s">
        <v>177</v>
      </c>
      <c r="H1237" s="176">
        <v>1</v>
      </c>
      <c r="I1237" s="177">
        <v>4055</v>
      </c>
      <c r="J1237" s="175">
        <v>46093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2628.63</v>
      </c>
    </row>
    <row r="1238" spans="1:16" ht="19.5" hidden="1" customHeight="1">
      <c r="A1238" s="171" t="s">
        <v>2741</v>
      </c>
      <c r="B1238" s="175">
        <v>46094</v>
      </c>
      <c r="C1238" s="171" t="s">
        <v>131</v>
      </c>
      <c r="D1238" s="171" t="s">
        <v>132</v>
      </c>
      <c r="E1238" s="171" t="s">
        <v>79</v>
      </c>
      <c r="F1238" s="171" t="s">
        <v>441</v>
      </c>
      <c r="G1238" s="171" t="s">
        <v>177</v>
      </c>
      <c r="H1238" s="176">
        <v>1</v>
      </c>
      <c r="I1238" s="177">
        <v>4055</v>
      </c>
      <c r="J1238" s="175">
        <v>46093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-1743.65</v>
      </c>
    </row>
    <row r="1239" spans="1:16" ht="19.5" hidden="1" customHeight="1">
      <c r="A1239" s="171" t="s">
        <v>2742</v>
      </c>
      <c r="B1239" s="175">
        <v>46094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46094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-8.85</v>
      </c>
    </row>
    <row r="1240" spans="1:16" ht="19.5" hidden="1" customHeight="1">
      <c r="A1240" s="171" t="s">
        <v>2738</v>
      </c>
      <c r="B1240" s="175">
        <v>46094</v>
      </c>
      <c r="C1240" s="171" t="s">
        <v>2119</v>
      </c>
      <c r="D1240" s="171" t="s">
        <v>135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46091</v>
      </c>
      <c r="K1240" s="171" t="s">
        <v>125</v>
      </c>
      <c r="L1240" s="171" t="s">
        <v>125</v>
      </c>
      <c r="M1240" s="178">
        <v>0</v>
      </c>
      <c r="N1240" s="176"/>
      <c r="O1240" s="176"/>
      <c r="P1240" s="179">
        <v>-20.86</v>
      </c>
    </row>
    <row r="1241" spans="1:16" ht="19.5" hidden="1" customHeight="1">
      <c r="A1241" s="171" t="s">
        <v>2737</v>
      </c>
      <c r="B1241" s="175">
        <v>46094</v>
      </c>
      <c r="C1241" s="171" t="s">
        <v>2119</v>
      </c>
      <c r="D1241" s="171" t="s">
        <v>135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46092</v>
      </c>
      <c r="K1241" s="171" t="s">
        <v>125</v>
      </c>
      <c r="L1241" s="171" t="s">
        <v>125</v>
      </c>
      <c r="M1241" s="178">
        <v>0</v>
      </c>
      <c r="N1241" s="176"/>
      <c r="O1241" s="176"/>
      <c r="P1241" s="179">
        <v>-19.96</v>
      </c>
    </row>
    <row r="1242" spans="1:16" ht="19.5" hidden="1" customHeight="1">
      <c r="A1242" s="171" t="s">
        <v>2743</v>
      </c>
      <c r="B1242" s="175">
        <v>46094</v>
      </c>
      <c r="C1242" s="171" t="s">
        <v>110</v>
      </c>
      <c r="D1242" s="171" t="s">
        <v>24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46078</v>
      </c>
      <c r="K1242" s="171" t="s">
        <v>113</v>
      </c>
      <c r="L1242" s="171" t="s">
        <v>114</v>
      </c>
      <c r="M1242" s="178">
        <v>0</v>
      </c>
      <c r="N1242" s="176"/>
      <c r="O1242" s="176">
        <v>40</v>
      </c>
      <c r="P1242" s="179">
        <v>-56.94</v>
      </c>
    </row>
    <row r="1243" spans="1:16" ht="19.5" customHeight="1">
      <c r="A1243" s="171" t="s">
        <v>2743</v>
      </c>
      <c r="B1243" s="175">
        <v>46094</v>
      </c>
      <c r="C1243" s="171" t="s">
        <v>2119</v>
      </c>
      <c r="D1243" s="171" t="s">
        <v>116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-15.49</v>
      </c>
    </row>
    <row r="1244" spans="1:16" ht="19.5" hidden="1" customHeight="1">
      <c r="A1244" s="171" t="s">
        <v>2743</v>
      </c>
      <c r="B1244" s="175">
        <v>46094</v>
      </c>
      <c r="C1244" s="171" t="s">
        <v>110</v>
      </c>
      <c r="D1244" s="171" t="s">
        <v>117</v>
      </c>
      <c r="E1244" s="171" t="s">
        <v>78</v>
      </c>
      <c r="F1244" s="171" t="s">
        <v>176</v>
      </c>
      <c r="G1244" s="171" t="s">
        <v>177</v>
      </c>
      <c r="H1244" s="176">
        <v>1</v>
      </c>
      <c r="I1244" s="177">
        <v>0</v>
      </c>
      <c r="J1244" s="175">
        <v>46078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2743</v>
      </c>
      <c r="B1245" s="175">
        <v>46094</v>
      </c>
      <c r="C1245" s="171" t="s">
        <v>110</v>
      </c>
      <c r="D1245" s="171" t="s">
        <v>118</v>
      </c>
      <c r="E1245" s="171" t="s">
        <v>78</v>
      </c>
      <c r="F1245" s="171" t="s">
        <v>176</v>
      </c>
      <c r="G1245" s="171" t="s">
        <v>177</v>
      </c>
      <c r="H1245" s="176">
        <v>1</v>
      </c>
      <c r="I1245" s="177">
        <v>0</v>
      </c>
      <c r="J1245" s="175">
        <v>46078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-56.94</v>
      </c>
    </row>
    <row r="1246" spans="1:16" ht="19.5" customHeight="1">
      <c r="A1246" s="171" t="s">
        <v>2743</v>
      </c>
      <c r="B1246" s="175">
        <v>46094</v>
      </c>
      <c r="C1246" s="171" t="s">
        <v>2119</v>
      </c>
      <c r="D1246" s="171" t="s">
        <v>119</v>
      </c>
      <c r="E1246" s="171" t="s">
        <v>78</v>
      </c>
      <c r="F1246" s="171" t="s">
        <v>176</v>
      </c>
      <c r="G1246" s="171" t="s">
        <v>177</v>
      </c>
      <c r="H1246" s="176">
        <v>1</v>
      </c>
      <c r="I1246" s="177">
        <v>0</v>
      </c>
      <c r="J1246" s="175">
        <v>46078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2744</v>
      </c>
      <c r="B1247" s="175">
        <v>46094</v>
      </c>
      <c r="C1247" s="171" t="s">
        <v>1315</v>
      </c>
      <c r="D1247" s="171" t="s">
        <v>508</v>
      </c>
      <c r="E1247" s="171" t="s">
        <v>45</v>
      </c>
      <c r="F1247" s="171" t="s">
        <v>162</v>
      </c>
      <c r="G1247" s="171" t="s">
        <v>163</v>
      </c>
      <c r="H1247" s="176">
        <v>1</v>
      </c>
      <c r="I1247" s="177">
        <v>0</v>
      </c>
      <c r="J1247" s="175">
        <v>46089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</v>
      </c>
    </row>
    <row r="1248" spans="1:16" ht="19.5" hidden="1" customHeight="1">
      <c r="A1248" s="171" t="s">
        <v>2744</v>
      </c>
      <c r="B1248" s="175">
        <v>46094</v>
      </c>
      <c r="C1248" s="171" t="s">
        <v>2119</v>
      </c>
      <c r="D1248" s="171" t="s">
        <v>510</v>
      </c>
      <c r="E1248" s="171" t="s">
        <v>45</v>
      </c>
      <c r="F1248" s="171" t="s">
        <v>162</v>
      </c>
      <c r="G1248" s="171" t="s">
        <v>163</v>
      </c>
      <c r="H1248" s="176">
        <v>1</v>
      </c>
      <c r="I1248" s="177">
        <v>0</v>
      </c>
      <c r="J1248" s="175">
        <v>46089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-10</v>
      </c>
    </row>
    <row r="1249" spans="1:16" ht="19.5" hidden="1" customHeight="1">
      <c r="A1249" s="171" t="s">
        <v>2745</v>
      </c>
      <c r="B1249" s="175">
        <v>46094</v>
      </c>
      <c r="C1249" s="171" t="s">
        <v>110</v>
      </c>
      <c r="D1249" s="171" t="s">
        <v>24</v>
      </c>
      <c r="E1249" s="171" t="s">
        <v>38</v>
      </c>
      <c r="F1249" s="171" t="s">
        <v>111</v>
      </c>
      <c r="G1249" s="171" t="s">
        <v>112</v>
      </c>
      <c r="H1249" s="176">
        <v>1</v>
      </c>
      <c r="I1249" s="177">
        <v>2750</v>
      </c>
      <c r="J1249" s="175">
        <v>46092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-151.81</v>
      </c>
    </row>
    <row r="1250" spans="1:16" ht="19.5" hidden="1" customHeight="1">
      <c r="A1250" s="171" t="s">
        <v>2745</v>
      </c>
      <c r="B1250" s="175">
        <v>46094</v>
      </c>
      <c r="C1250" s="171" t="s">
        <v>127</v>
      </c>
      <c r="D1250" s="171" t="s">
        <v>128</v>
      </c>
      <c r="E1250" s="171" t="s">
        <v>38</v>
      </c>
      <c r="F1250" s="171" t="s">
        <v>111</v>
      </c>
      <c r="G1250" s="171" t="s">
        <v>112</v>
      </c>
      <c r="H1250" s="176">
        <v>1</v>
      </c>
      <c r="I1250" s="177">
        <v>2750</v>
      </c>
      <c r="J1250" s="175">
        <v>46092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1092.3800000000001</v>
      </c>
    </row>
    <row r="1251" spans="1:16" ht="19.5" hidden="1" customHeight="1">
      <c r="A1251" s="171" t="s">
        <v>2745</v>
      </c>
      <c r="B1251" s="175">
        <v>46094</v>
      </c>
      <c r="C1251" s="171" t="s">
        <v>127</v>
      </c>
      <c r="D1251" s="171" t="s">
        <v>129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2750</v>
      </c>
      <c r="J1251" s="175">
        <v>46092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2745</v>
      </c>
      <c r="B1252" s="175">
        <v>46094</v>
      </c>
      <c r="C1252" s="171" t="s">
        <v>127</v>
      </c>
      <c r="D1252" s="171" t="s">
        <v>130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2750</v>
      </c>
      <c r="J1252" s="175">
        <v>46092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1657.62</v>
      </c>
    </row>
    <row r="1253" spans="1:16" ht="19.5" hidden="1" customHeight="1">
      <c r="A1253" s="171" t="s">
        <v>2745</v>
      </c>
      <c r="B1253" s="175">
        <v>46094</v>
      </c>
      <c r="C1253" s="171" t="s">
        <v>131</v>
      </c>
      <c r="D1253" s="171" t="s">
        <v>132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2750</v>
      </c>
      <c r="J1253" s="175">
        <v>46092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-1182.5</v>
      </c>
    </row>
    <row r="1254" spans="1:16" ht="19.5" hidden="1" customHeight="1">
      <c r="A1254" s="171" t="s">
        <v>2745</v>
      </c>
      <c r="B1254" s="175">
        <v>46094</v>
      </c>
      <c r="C1254" s="171" t="s">
        <v>2119</v>
      </c>
      <c r="D1254" s="171" t="s">
        <v>116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2750</v>
      </c>
      <c r="J1254" s="175">
        <v>46092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-17.7</v>
      </c>
    </row>
    <row r="1255" spans="1:16" ht="19.5" hidden="1" customHeight="1">
      <c r="A1255" s="171" t="s">
        <v>2746</v>
      </c>
      <c r="B1255" s="175">
        <v>46094</v>
      </c>
      <c r="C1255" s="171" t="s">
        <v>110</v>
      </c>
      <c r="D1255" s="171" t="s">
        <v>24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2700</v>
      </c>
      <c r="J1255" s="175">
        <v>46090</v>
      </c>
      <c r="K1255" s="171" t="s">
        <v>113</v>
      </c>
      <c r="L1255" s="171" t="s">
        <v>114</v>
      </c>
      <c r="M1255" s="178">
        <v>0.43</v>
      </c>
      <c r="N1255" s="176"/>
      <c r="O1255" s="176">
        <v>43</v>
      </c>
      <c r="P1255" s="179">
        <v>-155.83000000000001</v>
      </c>
    </row>
    <row r="1256" spans="1:16" ht="19.5" hidden="1" customHeight="1">
      <c r="A1256" s="171" t="s">
        <v>2746</v>
      </c>
      <c r="B1256" s="175">
        <v>46094</v>
      </c>
      <c r="C1256" s="171" t="s">
        <v>127</v>
      </c>
      <c r="D1256" s="171" t="s">
        <v>128</v>
      </c>
      <c r="E1256" s="171" t="s">
        <v>38</v>
      </c>
      <c r="F1256" s="171" t="s">
        <v>111</v>
      </c>
      <c r="G1256" s="171" t="s">
        <v>112</v>
      </c>
      <c r="H1256" s="176">
        <v>1</v>
      </c>
      <c r="I1256" s="177">
        <v>2700</v>
      </c>
      <c r="J1256" s="175">
        <v>46090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1216.19</v>
      </c>
    </row>
    <row r="1257" spans="1:16" ht="19.5" hidden="1" customHeight="1">
      <c r="A1257" s="171" t="s">
        <v>2746</v>
      </c>
      <c r="B1257" s="175">
        <v>46094</v>
      </c>
      <c r="C1257" s="171" t="s">
        <v>127</v>
      </c>
      <c r="D1257" s="171" t="s">
        <v>129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2700</v>
      </c>
      <c r="J1257" s="175">
        <v>46090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12.16</v>
      </c>
    </row>
    <row r="1258" spans="1:16" ht="19.5" hidden="1" customHeight="1">
      <c r="A1258" s="171" t="s">
        <v>2746</v>
      </c>
      <c r="B1258" s="175">
        <v>46094</v>
      </c>
      <c r="C1258" s="171" t="s">
        <v>127</v>
      </c>
      <c r="D1258" s="171" t="s">
        <v>130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2700</v>
      </c>
      <c r="J1258" s="175">
        <v>46090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1471.65</v>
      </c>
    </row>
    <row r="1259" spans="1:16" ht="19.5" hidden="1" customHeight="1">
      <c r="A1259" s="171" t="s">
        <v>2746</v>
      </c>
      <c r="B1259" s="175">
        <v>46094</v>
      </c>
      <c r="C1259" s="171" t="s">
        <v>131</v>
      </c>
      <c r="D1259" s="171" t="s">
        <v>132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2700</v>
      </c>
      <c r="J1259" s="175">
        <v>46090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-1161</v>
      </c>
    </row>
    <row r="1260" spans="1:16" ht="19.5" hidden="1" customHeight="1">
      <c r="A1260" s="171" t="s">
        <v>2746</v>
      </c>
      <c r="B1260" s="175">
        <v>46094</v>
      </c>
      <c r="C1260" s="171" t="s">
        <v>2119</v>
      </c>
      <c r="D1260" s="171" t="s">
        <v>116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2700</v>
      </c>
      <c r="J1260" s="175">
        <v>46090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-11.73</v>
      </c>
    </row>
    <row r="1261" spans="1:16" ht="19.5" hidden="1" customHeight="1">
      <c r="A1261" s="171" t="s">
        <v>2747</v>
      </c>
      <c r="B1261" s="175">
        <v>46094</v>
      </c>
      <c r="C1261" s="171" t="s">
        <v>110</v>
      </c>
      <c r="D1261" s="171" t="s">
        <v>24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2750</v>
      </c>
      <c r="J1261" s="175">
        <v>46092</v>
      </c>
      <c r="K1261" s="171" t="s">
        <v>113</v>
      </c>
      <c r="L1261" s="171" t="s">
        <v>114</v>
      </c>
      <c r="M1261" s="178">
        <v>0.43</v>
      </c>
      <c r="N1261" s="176"/>
      <c r="O1261" s="176">
        <v>42</v>
      </c>
      <c r="P1261" s="179">
        <v>-151.81</v>
      </c>
    </row>
    <row r="1262" spans="1:16" ht="19.5" hidden="1" customHeight="1">
      <c r="A1262" s="171" t="s">
        <v>2747</v>
      </c>
      <c r="B1262" s="175">
        <v>46094</v>
      </c>
      <c r="C1262" s="171" t="s">
        <v>127</v>
      </c>
      <c r="D1262" s="171" t="s">
        <v>128</v>
      </c>
      <c r="E1262" s="171" t="s">
        <v>45</v>
      </c>
      <c r="F1262" s="171" t="s">
        <v>162</v>
      </c>
      <c r="G1262" s="171" t="s">
        <v>163</v>
      </c>
      <c r="H1262" s="176">
        <v>1</v>
      </c>
      <c r="I1262" s="177">
        <v>2750</v>
      </c>
      <c r="J1262" s="175">
        <v>46092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448.75</v>
      </c>
    </row>
    <row r="1263" spans="1:16" ht="19.5" hidden="1" customHeight="1">
      <c r="A1263" s="171" t="s">
        <v>2747</v>
      </c>
      <c r="B1263" s="175">
        <v>46094</v>
      </c>
      <c r="C1263" s="171" t="s">
        <v>127</v>
      </c>
      <c r="D1263" s="171" t="s">
        <v>129</v>
      </c>
      <c r="E1263" s="171" t="s">
        <v>45</v>
      </c>
      <c r="F1263" s="171" t="s">
        <v>162</v>
      </c>
      <c r="G1263" s="171" t="s">
        <v>163</v>
      </c>
      <c r="H1263" s="176">
        <v>1</v>
      </c>
      <c r="I1263" s="177">
        <v>2750</v>
      </c>
      <c r="J1263" s="175">
        <v>46092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4.49</v>
      </c>
    </row>
    <row r="1264" spans="1:16" ht="19.5" hidden="1" customHeight="1">
      <c r="A1264" s="171" t="s">
        <v>2747</v>
      </c>
      <c r="B1264" s="175">
        <v>46094</v>
      </c>
      <c r="C1264" s="171" t="s">
        <v>127</v>
      </c>
      <c r="D1264" s="171" t="s">
        <v>130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2750</v>
      </c>
      <c r="J1264" s="175">
        <v>46092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2296.7600000000002</v>
      </c>
    </row>
    <row r="1265" spans="1:16" ht="19.5" hidden="1" customHeight="1">
      <c r="A1265" s="171" t="s">
        <v>2747</v>
      </c>
      <c r="B1265" s="175">
        <v>46094</v>
      </c>
      <c r="C1265" s="171" t="s">
        <v>131</v>
      </c>
      <c r="D1265" s="171" t="s">
        <v>132</v>
      </c>
      <c r="E1265" s="171" t="s">
        <v>45</v>
      </c>
      <c r="F1265" s="171" t="s">
        <v>162</v>
      </c>
      <c r="G1265" s="171" t="s">
        <v>163</v>
      </c>
      <c r="H1265" s="176">
        <v>1</v>
      </c>
      <c r="I1265" s="177">
        <v>2750</v>
      </c>
      <c r="J1265" s="175">
        <v>46092</v>
      </c>
      <c r="K1265" s="171" t="s">
        <v>113</v>
      </c>
      <c r="L1265" s="171" t="s">
        <v>114</v>
      </c>
      <c r="M1265" s="178">
        <v>0.43</v>
      </c>
      <c r="N1265" s="176"/>
      <c r="O1265" s="176"/>
      <c r="P1265" s="179">
        <v>-1182.5</v>
      </c>
    </row>
    <row r="1266" spans="1:16" ht="19.5" hidden="1" customHeight="1">
      <c r="A1266" s="171" t="s">
        <v>2747</v>
      </c>
      <c r="B1266" s="175">
        <v>46094</v>
      </c>
      <c r="C1266" s="171" t="s">
        <v>2119</v>
      </c>
      <c r="D1266" s="171" t="s">
        <v>116</v>
      </c>
      <c r="E1266" s="171" t="s">
        <v>45</v>
      </c>
      <c r="F1266" s="171" t="s">
        <v>162</v>
      </c>
      <c r="G1266" s="171" t="s">
        <v>163</v>
      </c>
      <c r="H1266" s="176">
        <v>1</v>
      </c>
      <c r="I1266" s="177">
        <v>2750</v>
      </c>
      <c r="J1266" s="175">
        <v>46092</v>
      </c>
      <c r="K1266" s="171" t="s">
        <v>113</v>
      </c>
      <c r="L1266" s="171" t="s">
        <v>114</v>
      </c>
      <c r="M1266" s="178">
        <v>0.43</v>
      </c>
      <c r="N1266" s="176"/>
      <c r="O1266" s="176"/>
      <c r="P1266" s="179">
        <v>-11.13</v>
      </c>
    </row>
    <row r="1267" spans="1:16" ht="19.5" hidden="1" customHeight="1">
      <c r="A1267" s="171" t="s">
        <v>2746</v>
      </c>
      <c r="B1267" s="175">
        <v>46094</v>
      </c>
      <c r="C1267" s="171" t="s">
        <v>2119</v>
      </c>
      <c r="D1267" s="171" t="s">
        <v>135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46090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-23.11</v>
      </c>
    </row>
    <row r="1268" spans="1:16" ht="19.5" customHeight="1">
      <c r="A1268" s="171" t="s">
        <v>2748</v>
      </c>
      <c r="B1268" s="175">
        <v>46094</v>
      </c>
      <c r="C1268" s="171" t="s">
        <v>2119</v>
      </c>
      <c r="D1268" s="171" t="s">
        <v>135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46094</v>
      </c>
      <c r="K1268" s="171" t="s">
        <v>125</v>
      </c>
      <c r="L1268" s="171" t="s">
        <v>125</v>
      </c>
      <c r="M1268" s="178">
        <v>0</v>
      </c>
      <c r="N1268" s="176"/>
      <c r="O1268" s="176"/>
      <c r="P1268" s="179">
        <v>-11.81</v>
      </c>
    </row>
    <row r="1269" spans="1:16" ht="19.5" hidden="1" customHeight="1">
      <c r="A1269" s="171" t="s">
        <v>2749</v>
      </c>
      <c r="B1269" s="175">
        <v>46094</v>
      </c>
      <c r="C1269" s="171" t="s">
        <v>2119</v>
      </c>
      <c r="D1269" s="171" t="s">
        <v>135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46094</v>
      </c>
      <c r="K1269" s="171" t="s">
        <v>125</v>
      </c>
      <c r="L1269" s="171" t="s">
        <v>125</v>
      </c>
      <c r="M1269" s="178">
        <v>0</v>
      </c>
      <c r="N1269" s="176"/>
      <c r="O1269" s="176"/>
      <c r="P1269" s="179">
        <v>-19.88</v>
      </c>
    </row>
    <row r="1270" spans="1:16" ht="19.5" customHeight="1">
      <c r="A1270" s="171" t="s">
        <v>2676</v>
      </c>
      <c r="B1270" s="175">
        <v>46094</v>
      </c>
      <c r="C1270" s="171" t="s">
        <v>2119</v>
      </c>
      <c r="D1270" s="171" t="s">
        <v>135</v>
      </c>
      <c r="E1270" s="171" t="s">
        <v>78</v>
      </c>
      <c r="F1270" s="171" t="s">
        <v>176</v>
      </c>
      <c r="G1270" s="171" t="s">
        <v>177</v>
      </c>
      <c r="H1270" s="176">
        <v>1</v>
      </c>
      <c r="I1270" s="177">
        <v>0</v>
      </c>
      <c r="J1270" s="175">
        <v>46093</v>
      </c>
      <c r="K1270" s="171" t="s">
        <v>125</v>
      </c>
      <c r="L1270" s="171" t="s">
        <v>125</v>
      </c>
      <c r="M1270" s="178">
        <v>0</v>
      </c>
      <c r="N1270" s="176"/>
      <c r="O1270" s="176"/>
      <c r="P1270" s="179">
        <v>48.14</v>
      </c>
    </row>
    <row r="1271" spans="1:16" ht="19.5" hidden="1" customHeight="1">
      <c r="A1271" s="171" t="s">
        <v>2750</v>
      </c>
      <c r="B1271" s="175">
        <v>46094</v>
      </c>
      <c r="C1271" s="171" t="s">
        <v>110</v>
      </c>
      <c r="D1271" s="171" t="s">
        <v>24</v>
      </c>
      <c r="E1271" s="171" t="s">
        <v>69</v>
      </c>
      <c r="F1271" s="171" t="s">
        <v>674</v>
      </c>
      <c r="G1271" s="171" t="s">
        <v>177</v>
      </c>
      <c r="H1271" s="176">
        <v>1</v>
      </c>
      <c r="I1271" s="177">
        <v>4161</v>
      </c>
      <c r="J1271" s="175">
        <v>46093</v>
      </c>
      <c r="K1271" s="171" t="s">
        <v>113</v>
      </c>
      <c r="L1271" s="171" t="s">
        <v>114</v>
      </c>
      <c r="M1271" s="178">
        <v>0.43</v>
      </c>
      <c r="N1271" s="176"/>
      <c r="O1271" s="176">
        <v>40</v>
      </c>
      <c r="P1271" s="179">
        <v>-192.09</v>
      </c>
    </row>
    <row r="1272" spans="1:16" ht="19.5" hidden="1" customHeight="1">
      <c r="A1272" s="171" t="s">
        <v>2750</v>
      </c>
      <c r="B1272" s="175">
        <v>46094</v>
      </c>
      <c r="C1272" s="171" t="s">
        <v>127</v>
      </c>
      <c r="D1272" s="171" t="s">
        <v>128</v>
      </c>
      <c r="E1272" s="171" t="s">
        <v>69</v>
      </c>
      <c r="F1272" s="171" t="s">
        <v>674</v>
      </c>
      <c r="G1272" s="171" t="s">
        <v>177</v>
      </c>
      <c r="H1272" s="176">
        <v>1</v>
      </c>
      <c r="I1272" s="177">
        <v>4161</v>
      </c>
      <c r="J1272" s="175">
        <v>46093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1635</v>
      </c>
    </row>
    <row r="1273" spans="1:16" ht="19.5" hidden="1" customHeight="1">
      <c r="A1273" s="171" t="s">
        <v>2750</v>
      </c>
      <c r="B1273" s="175">
        <v>46094</v>
      </c>
      <c r="C1273" s="171" t="s">
        <v>127</v>
      </c>
      <c r="D1273" s="171" t="s">
        <v>129</v>
      </c>
      <c r="E1273" s="171" t="s">
        <v>69</v>
      </c>
      <c r="F1273" s="171" t="s">
        <v>674</v>
      </c>
      <c r="G1273" s="171" t="s">
        <v>177</v>
      </c>
      <c r="H1273" s="176">
        <v>1</v>
      </c>
      <c r="I1273" s="177">
        <v>4161</v>
      </c>
      <c r="J1273" s="175">
        <v>46093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0</v>
      </c>
    </row>
    <row r="1274" spans="1:16" ht="19.5" hidden="1" customHeight="1">
      <c r="A1274" s="171" t="s">
        <v>2750</v>
      </c>
      <c r="B1274" s="175">
        <v>46094</v>
      </c>
      <c r="C1274" s="171" t="s">
        <v>127</v>
      </c>
      <c r="D1274" s="171" t="s">
        <v>130</v>
      </c>
      <c r="E1274" s="171" t="s">
        <v>69</v>
      </c>
      <c r="F1274" s="171" t="s">
        <v>674</v>
      </c>
      <c r="G1274" s="171" t="s">
        <v>177</v>
      </c>
      <c r="H1274" s="176">
        <v>1</v>
      </c>
      <c r="I1274" s="177">
        <v>4161</v>
      </c>
      <c r="J1274" s="175">
        <v>46093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2526</v>
      </c>
    </row>
    <row r="1275" spans="1:16" ht="19.5" hidden="1" customHeight="1">
      <c r="A1275" s="171" t="s">
        <v>2750</v>
      </c>
      <c r="B1275" s="175">
        <v>46094</v>
      </c>
      <c r="C1275" s="171" t="s">
        <v>131</v>
      </c>
      <c r="D1275" s="171" t="s">
        <v>132</v>
      </c>
      <c r="E1275" s="171" t="s">
        <v>69</v>
      </c>
      <c r="F1275" s="171" t="s">
        <v>674</v>
      </c>
      <c r="G1275" s="171" t="s">
        <v>177</v>
      </c>
      <c r="H1275" s="176">
        <v>1</v>
      </c>
      <c r="I1275" s="177">
        <v>4161</v>
      </c>
      <c r="J1275" s="175">
        <v>46093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-1789.23</v>
      </c>
    </row>
    <row r="1276" spans="1:16" ht="19.5" hidden="1" customHeight="1">
      <c r="A1276" s="171" t="s">
        <v>2751</v>
      </c>
      <c r="B1276" s="175">
        <v>46094</v>
      </c>
      <c r="C1276" s="171" t="s">
        <v>110</v>
      </c>
      <c r="D1276" s="171" t="s">
        <v>24</v>
      </c>
      <c r="E1276" s="171" t="s">
        <v>61</v>
      </c>
      <c r="F1276" s="171" t="s">
        <v>776</v>
      </c>
      <c r="G1276" s="171" t="s">
        <v>177</v>
      </c>
      <c r="H1276" s="176">
        <v>1</v>
      </c>
      <c r="I1276" s="177">
        <v>4000</v>
      </c>
      <c r="J1276" s="175">
        <v>46093</v>
      </c>
      <c r="K1276" s="171" t="s">
        <v>113</v>
      </c>
      <c r="L1276" s="171" t="s">
        <v>114</v>
      </c>
      <c r="M1276" s="178">
        <v>0.43</v>
      </c>
      <c r="N1276" s="176"/>
      <c r="O1276" s="176">
        <v>40</v>
      </c>
      <c r="P1276" s="179">
        <v>-187.98</v>
      </c>
    </row>
    <row r="1277" spans="1:16" ht="19.5" hidden="1" customHeight="1">
      <c r="A1277" s="171" t="s">
        <v>2751</v>
      </c>
      <c r="B1277" s="175">
        <v>46094</v>
      </c>
      <c r="C1277" s="171" t="s">
        <v>127</v>
      </c>
      <c r="D1277" s="171" t="s">
        <v>128</v>
      </c>
      <c r="E1277" s="171" t="s">
        <v>61</v>
      </c>
      <c r="F1277" s="171" t="s">
        <v>776</v>
      </c>
      <c r="G1277" s="171" t="s">
        <v>177</v>
      </c>
      <c r="H1277" s="176">
        <v>1</v>
      </c>
      <c r="I1277" s="177">
        <v>4000</v>
      </c>
      <c r="J1277" s="175">
        <v>46093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1577.94</v>
      </c>
    </row>
    <row r="1278" spans="1:16" ht="19.5" hidden="1" customHeight="1">
      <c r="A1278" s="171" t="s">
        <v>2751</v>
      </c>
      <c r="B1278" s="175">
        <v>46094</v>
      </c>
      <c r="C1278" s="171" t="s">
        <v>127</v>
      </c>
      <c r="D1278" s="171" t="s">
        <v>129</v>
      </c>
      <c r="E1278" s="171" t="s">
        <v>61</v>
      </c>
      <c r="F1278" s="171" t="s">
        <v>776</v>
      </c>
      <c r="G1278" s="171" t="s">
        <v>177</v>
      </c>
      <c r="H1278" s="176">
        <v>1</v>
      </c>
      <c r="I1278" s="177">
        <v>4000</v>
      </c>
      <c r="J1278" s="175">
        <v>46093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0</v>
      </c>
    </row>
    <row r="1279" spans="1:16" ht="19.5" hidden="1" customHeight="1">
      <c r="A1279" s="171" t="s">
        <v>2751</v>
      </c>
      <c r="B1279" s="175">
        <v>46094</v>
      </c>
      <c r="C1279" s="171" t="s">
        <v>127</v>
      </c>
      <c r="D1279" s="171" t="s">
        <v>130</v>
      </c>
      <c r="E1279" s="171" t="s">
        <v>61</v>
      </c>
      <c r="F1279" s="171" t="s">
        <v>776</v>
      </c>
      <c r="G1279" s="171" t="s">
        <v>177</v>
      </c>
      <c r="H1279" s="176">
        <v>1</v>
      </c>
      <c r="I1279" s="177">
        <v>4000</v>
      </c>
      <c r="J1279" s="175">
        <v>46093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2422.06</v>
      </c>
    </row>
    <row r="1280" spans="1:16" ht="19.5" hidden="1" customHeight="1">
      <c r="A1280" s="171" t="s">
        <v>2751</v>
      </c>
      <c r="B1280" s="175">
        <v>46094</v>
      </c>
      <c r="C1280" s="171" t="s">
        <v>131</v>
      </c>
      <c r="D1280" s="171" t="s">
        <v>132</v>
      </c>
      <c r="E1280" s="171" t="s">
        <v>61</v>
      </c>
      <c r="F1280" s="171" t="s">
        <v>776</v>
      </c>
      <c r="G1280" s="171" t="s">
        <v>177</v>
      </c>
      <c r="H1280" s="176">
        <v>1</v>
      </c>
      <c r="I1280" s="177">
        <v>4000</v>
      </c>
      <c r="J1280" s="175">
        <v>46093</v>
      </c>
      <c r="K1280" s="171" t="s">
        <v>113</v>
      </c>
      <c r="L1280" s="171" t="s">
        <v>114</v>
      </c>
      <c r="M1280" s="178">
        <v>0.43</v>
      </c>
      <c r="N1280" s="176"/>
      <c r="O1280" s="176"/>
      <c r="P1280" s="179">
        <v>-1720</v>
      </c>
    </row>
    <row r="1281" spans="1:16" ht="19.5" hidden="1" customHeight="1">
      <c r="A1281" s="171" t="s">
        <v>2752</v>
      </c>
      <c r="B1281" s="175">
        <v>46094</v>
      </c>
      <c r="C1281" s="171" t="s">
        <v>110</v>
      </c>
      <c r="D1281" s="171" t="s">
        <v>24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46093</v>
      </c>
      <c r="K1281" s="171" t="s">
        <v>113</v>
      </c>
      <c r="L1281" s="171" t="s">
        <v>114</v>
      </c>
      <c r="M1281" s="178">
        <v>0.43</v>
      </c>
      <c r="N1281" s="176"/>
      <c r="O1281" s="176">
        <v>40</v>
      </c>
      <c r="P1281" s="179">
        <v>-140.75</v>
      </c>
    </row>
    <row r="1282" spans="1:16" ht="19.5" hidden="1" customHeight="1">
      <c r="A1282" s="171" t="s">
        <v>2752</v>
      </c>
      <c r="B1282" s="175">
        <v>46094</v>
      </c>
      <c r="C1282" s="171" t="s">
        <v>127</v>
      </c>
      <c r="D1282" s="171" t="s">
        <v>128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46093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1050.3800000000001</v>
      </c>
    </row>
    <row r="1283" spans="1:16" ht="19.5" hidden="1" customHeight="1">
      <c r="A1283" s="171" t="s">
        <v>2752</v>
      </c>
      <c r="B1283" s="175">
        <v>46094</v>
      </c>
      <c r="C1283" s="171" t="s">
        <v>127</v>
      </c>
      <c r="D1283" s="171" t="s">
        <v>129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46093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10.5</v>
      </c>
    </row>
    <row r="1284" spans="1:16" ht="19.5" hidden="1" customHeight="1">
      <c r="A1284" s="171" t="s">
        <v>2752</v>
      </c>
      <c r="B1284" s="175">
        <v>46094</v>
      </c>
      <c r="C1284" s="171" t="s">
        <v>127</v>
      </c>
      <c r="D1284" s="171" t="s">
        <v>130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46093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1689.12</v>
      </c>
    </row>
    <row r="1285" spans="1:16" ht="19.5" hidden="1" customHeight="1">
      <c r="A1285" s="171" t="s">
        <v>2752</v>
      </c>
      <c r="B1285" s="175">
        <v>46094</v>
      </c>
      <c r="C1285" s="171" t="s">
        <v>131</v>
      </c>
      <c r="D1285" s="171" t="s">
        <v>132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46093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-1182.5</v>
      </c>
    </row>
    <row r="1286" spans="1:16" ht="19.5" hidden="1" customHeight="1">
      <c r="A1286" s="171" t="s">
        <v>2752</v>
      </c>
      <c r="B1286" s="175">
        <v>46094</v>
      </c>
      <c r="C1286" s="171" t="s">
        <v>2119</v>
      </c>
      <c r="D1286" s="171" t="s">
        <v>116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2750</v>
      </c>
      <c r="J1286" s="175">
        <v>46093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-24.2</v>
      </c>
    </row>
    <row r="1287" spans="1:16" ht="19.5" hidden="1" customHeight="1">
      <c r="A1287" s="171" t="s">
        <v>2753</v>
      </c>
      <c r="B1287" s="175">
        <v>46094</v>
      </c>
      <c r="C1287" s="171" t="s">
        <v>110</v>
      </c>
      <c r="D1287" s="171" t="s">
        <v>24</v>
      </c>
      <c r="E1287" s="171" t="s">
        <v>41</v>
      </c>
      <c r="F1287" s="171" t="s">
        <v>138</v>
      </c>
      <c r="G1287" s="171" t="s">
        <v>112</v>
      </c>
      <c r="H1287" s="176">
        <v>1</v>
      </c>
      <c r="I1287" s="177">
        <v>0</v>
      </c>
      <c r="J1287" s="175">
        <v>46088</v>
      </c>
      <c r="K1287" s="171" t="s">
        <v>113</v>
      </c>
      <c r="L1287" s="171" t="s">
        <v>114</v>
      </c>
      <c r="M1287" s="178">
        <v>0</v>
      </c>
      <c r="N1287" s="176"/>
      <c r="O1287" s="176">
        <v>43</v>
      </c>
      <c r="P1287" s="179">
        <v>-46.77</v>
      </c>
    </row>
    <row r="1288" spans="1:16" ht="19.5" hidden="1" customHeight="1">
      <c r="A1288" s="171" t="s">
        <v>2753</v>
      </c>
      <c r="B1288" s="175">
        <v>46094</v>
      </c>
      <c r="C1288" s="171" t="s">
        <v>2119</v>
      </c>
      <c r="D1288" s="171" t="s">
        <v>116</v>
      </c>
      <c r="E1288" s="171" t="s">
        <v>41</v>
      </c>
      <c r="F1288" s="171" t="s">
        <v>138</v>
      </c>
      <c r="G1288" s="171" t="s">
        <v>112</v>
      </c>
      <c r="H1288" s="176">
        <v>1</v>
      </c>
      <c r="I1288" s="177">
        <v>0</v>
      </c>
      <c r="J1288" s="175">
        <v>46088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-12.63</v>
      </c>
    </row>
    <row r="1289" spans="1:16" ht="19.5" hidden="1" customHeight="1">
      <c r="A1289" s="171" t="s">
        <v>2754</v>
      </c>
      <c r="B1289" s="175">
        <v>46094</v>
      </c>
      <c r="C1289" s="171" t="s">
        <v>1315</v>
      </c>
      <c r="D1289" s="171" t="s">
        <v>508</v>
      </c>
      <c r="E1289" s="171" t="s">
        <v>40</v>
      </c>
      <c r="F1289" s="171" t="s">
        <v>149</v>
      </c>
      <c r="G1289" s="171" t="s">
        <v>112</v>
      </c>
      <c r="H1289" s="176">
        <v>1</v>
      </c>
      <c r="I1289" s="177">
        <v>0</v>
      </c>
      <c r="J1289" s="175">
        <v>46092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2754</v>
      </c>
      <c r="B1290" s="175">
        <v>46094</v>
      </c>
      <c r="C1290" s="171" t="s">
        <v>2119</v>
      </c>
      <c r="D1290" s="171" t="s">
        <v>510</v>
      </c>
      <c r="E1290" s="171" t="s">
        <v>40</v>
      </c>
      <c r="F1290" s="171" t="s">
        <v>149</v>
      </c>
      <c r="G1290" s="171" t="s">
        <v>112</v>
      </c>
      <c r="H1290" s="176">
        <v>1</v>
      </c>
      <c r="I1290" s="177">
        <v>0</v>
      </c>
      <c r="J1290" s="175">
        <v>46092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2755</v>
      </c>
      <c r="B1291" s="175">
        <v>46094</v>
      </c>
      <c r="C1291" s="171" t="s">
        <v>2119</v>
      </c>
      <c r="D1291" s="171" t="s">
        <v>135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46094</v>
      </c>
      <c r="K1291" s="171" t="s">
        <v>125</v>
      </c>
      <c r="L1291" s="171" t="s">
        <v>125</v>
      </c>
      <c r="M1291" s="178">
        <v>0</v>
      </c>
      <c r="N1291" s="176"/>
      <c r="O1291" s="176"/>
      <c r="P1291" s="179">
        <v>-7.46</v>
      </c>
    </row>
    <row r="1292" spans="1:16" ht="19.5" hidden="1" customHeight="1">
      <c r="A1292" s="171" t="s">
        <v>2753</v>
      </c>
      <c r="B1292" s="175">
        <v>46094</v>
      </c>
      <c r="C1292" s="171" t="s">
        <v>110</v>
      </c>
      <c r="D1292" s="171" t="s">
        <v>117</v>
      </c>
      <c r="E1292" s="171" t="s">
        <v>41</v>
      </c>
      <c r="F1292" s="171" t="s">
        <v>138</v>
      </c>
      <c r="G1292" s="171" t="s">
        <v>112</v>
      </c>
      <c r="H1292" s="176">
        <v>1</v>
      </c>
      <c r="I1292" s="177">
        <v>0</v>
      </c>
      <c r="J1292" s="175">
        <v>46088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0</v>
      </c>
    </row>
    <row r="1293" spans="1:16" ht="19.5" hidden="1" customHeight="1">
      <c r="A1293" s="171" t="s">
        <v>2753</v>
      </c>
      <c r="B1293" s="175">
        <v>46094</v>
      </c>
      <c r="C1293" s="171" t="s">
        <v>110</v>
      </c>
      <c r="D1293" s="171" t="s">
        <v>118</v>
      </c>
      <c r="E1293" s="171" t="s">
        <v>41</v>
      </c>
      <c r="F1293" s="171" t="s">
        <v>138</v>
      </c>
      <c r="G1293" s="171" t="s">
        <v>112</v>
      </c>
      <c r="H1293" s="176">
        <v>1</v>
      </c>
      <c r="I1293" s="177">
        <v>0</v>
      </c>
      <c r="J1293" s="175">
        <v>46088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-46.77</v>
      </c>
    </row>
    <row r="1294" spans="1:16" ht="19.5" hidden="1" customHeight="1">
      <c r="A1294" s="171" t="s">
        <v>2753</v>
      </c>
      <c r="B1294" s="175">
        <v>46094</v>
      </c>
      <c r="C1294" s="171" t="s">
        <v>2119</v>
      </c>
      <c r="D1294" s="171" t="s">
        <v>119</v>
      </c>
      <c r="E1294" s="171" t="s">
        <v>41</v>
      </c>
      <c r="F1294" s="171" t="s">
        <v>138</v>
      </c>
      <c r="G1294" s="171" t="s">
        <v>112</v>
      </c>
      <c r="H1294" s="176">
        <v>1</v>
      </c>
      <c r="I1294" s="177">
        <v>0</v>
      </c>
      <c r="J1294" s="175">
        <v>46088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-15</v>
      </c>
    </row>
    <row r="1295" spans="1:16" ht="19.5" hidden="1" customHeight="1">
      <c r="A1295" s="171" t="s">
        <v>2756</v>
      </c>
      <c r="B1295" s="175">
        <v>46094</v>
      </c>
      <c r="C1295" s="171" t="s">
        <v>2119</v>
      </c>
      <c r="D1295" s="171" t="s">
        <v>135</v>
      </c>
      <c r="E1295" s="171" t="s">
        <v>47</v>
      </c>
      <c r="F1295" s="171" t="s">
        <v>430</v>
      </c>
      <c r="G1295" s="171" t="s">
        <v>112</v>
      </c>
      <c r="H1295" s="176">
        <v>1</v>
      </c>
      <c r="I1295" s="177">
        <v>0</v>
      </c>
      <c r="J1295" s="175">
        <v>46094</v>
      </c>
      <c r="K1295" s="171" t="s">
        <v>125</v>
      </c>
      <c r="L1295" s="171" t="s">
        <v>125</v>
      </c>
      <c r="M1295" s="178">
        <v>0</v>
      </c>
      <c r="N1295" s="176"/>
      <c r="O1295" s="176"/>
      <c r="P1295" s="179">
        <v>-14.23</v>
      </c>
    </row>
    <row r="1296" spans="1:16" ht="19.5" hidden="1" customHeight="1">
      <c r="A1296" s="171" t="s">
        <v>2757</v>
      </c>
      <c r="B1296" s="175">
        <v>46094</v>
      </c>
      <c r="C1296" s="171" t="s">
        <v>110</v>
      </c>
      <c r="D1296" s="171" t="s">
        <v>24</v>
      </c>
      <c r="E1296" s="171" t="s">
        <v>42</v>
      </c>
      <c r="F1296" s="171" t="s">
        <v>248</v>
      </c>
      <c r="G1296" s="171" t="s">
        <v>112</v>
      </c>
      <c r="H1296" s="176">
        <v>1</v>
      </c>
      <c r="I1296" s="177">
        <v>2650</v>
      </c>
      <c r="J1296" s="175">
        <v>46093</v>
      </c>
      <c r="K1296" s="171" t="s">
        <v>113</v>
      </c>
      <c r="L1296" s="171" t="s">
        <v>114</v>
      </c>
      <c r="M1296" s="178">
        <v>0.43</v>
      </c>
      <c r="N1296" s="176"/>
      <c r="O1296" s="176">
        <v>40</v>
      </c>
      <c r="P1296" s="179">
        <v>-138.19999999999999</v>
      </c>
    </row>
    <row r="1297" spans="1:16" ht="19.5" hidden="1" customHeight="1">
      <c r="A1297" s="171" t="s">
        <v>2757</v>
      </c>
      <c r="B1297" s="175">
        <v>46094</v>
      </c>
      <c r="C1297" s="171" t="s">
        <v>127</v>
      </c>
      <c r="D1297" s="171" t="s">
        <v>128</v>
      </c>
      <c r="E1297" s="171" t="s">
        <v>42</v>
      </c>
      <c r="F1297" s="171" t="s">
        <v>248</v>
      </c>
      <c r="G1297" s="171" t="s">
        <v>112</v>
      </c>
      <c r="H1297" s="176">
        <v>1</v>
      </c>
      <c r="I1297" s="177">
        <v>2650</v>
      </c>
      <c r="J1297" s="175">
        <v>46093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569.54999999999995</v>
      </c>
    </row>
    <row r="1298" spans="1:16" ht="19.5" hidden="1" customHeight="1">
      <c r="A1298" s="171" t="s">
        <v>2757</v>
      </c>
      <c r="B1298" s="175">
        <v>46094</v>
      </c>
      <c r="C1298" s="171" t="s">
        <v>127</v>
      </c>
      <c r="D1298" s="171" t="s">
        <v>129</v>
      </c>
      <c r="E1298" s="171" t="s">
        <v>42</v>
      </c>
      <c r="F1298" s="171" t="s">
        <v>248</v>
      </c>
      <c r="G1298" s="171" t="s">
        <v>112</v>
      </c>
      <c r="H1298" s="176">
        <v>1</v>
      </c>
      <c r="I1298" s="177">
        <v>2650</v>
      </c>
      <c r="J1298" s="175">
        <v>46093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5.7</v>
      </c>
    </row>
    <row r="1299" spans="1:16" ht="19.5" hidden="1" customHeight="1">
      <c r="A1299" s="171" t="s">
        <v>2757</v>
      </c>
      <c r="B1299" s="175">
        <v>46094</v>
      </c>
      <c r="C1299" s="171" t="s">
        <v>127</v>
      </c>
      <c r="D1299" s="171" t="s">
        <v>130</v>
      </c>
      <c r="E1299" s="171" t="s">
        <v>42</v>
      </c>
      <c r="F1299" s="171" t="s">
        <v>248</v>
      </c>
      <c r="G1299" s="171" t="s">
        <v>112</v>
      </c>
      <c r="H1299" s="176">
        <v>1</v>
      </c>
      <c r="I1299" s="177">
        <v>2650</v>
      </c>
      <c r="J1299" s="175">
        <v>46093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2074.75</v>
      </c>
    </row>
    <row r="1300" spans="1:16" ht="19.5" hidden="1" customHeight="1">
      <c r="A1300" s="171" t="s">
        <v>2757</v>
      </c>
      <c r="B1300" s="175">
        <v>46094</v>
      </c>
      <c r="C1300" s="171" t="s">
        <v>131</v>
      </c>
      <c r="D1300" s="171" t="s">
        <v>132</v>
      </c>
      <c r="E1300" s="171" t="s">
        <v>42</v>
      </c>
      <c r="F1300" s="171" t="s">
        <v>248</v>
      </c>
      <c r="G1300" s="171" t="s">
        <v>112</v>
      </c>
      <c r="H1300" s="176">
        <v>1</v>
      </c>
      <c r="I1300" s="177">
        <v>2650</v>
      </c>
      <c r="J1300" s="175">
        <v>46093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-1139.5</v>
      </c>
    </row>
    <row r="1301" spans="1:16" ht="19.5" hidden="1" customHeight="1">
      <c r="A1301" s="171" t="s">
        <v>2757</v>
      </c>
      <c r="B1301" s="175">
        <v>46094</v>
      </c>
      <c r="C1301" s="171" t="s">
        <v>2119</v>
      </c>
      <c r="D1301" s="171" t="s">
        <v>116</v>
      </c>
      <c r="E1301" s="171" t="s">
        <v>42</v>
      </c>
      <c r="F1301" s="171" t="s">
        <v>248</v>
      </c>
      <c r="G1301" s="171" t="s">
        <v>112</v>
      </c>
      <c r="H1301" s="176">
        <v>1</v>
      </c>
      <c r="I1301" s="177">
        <v>2650</v>
      </c>
      <c r="J1301" s="175">
        <v>46093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-13.56</v>
      </c>
    </row>
    <row r="1302" spans="1:16" ht="19.5" hidden="1" customHeight="1">
      <c r="A1302" s="171" t="s">
        <v>2758</v>
      </c>
      <c r="B1302" s="175">
        <v>46094</v>
      </c>
      <c r="C1302" s="171" t="s">
        <v>2119</v>
      </c>
      <c r="D1302" s="171" t="s">
        <v>135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0</v>
      </c>
      <c r="J1302" s="175">
        <v>46094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2609</v>
      </c>
      <c r="B1303" s="175">
        <v>46094</v>
      </c>
      <c r="C1303" s="171" t="s">
        <v>2119</v>
      </c>
      <c r="D1303" s="171" t="s">
        <v>135</v>
      </c>
      <c r="E1303" s="171" t="s">
        <v>40</v>
      </c>
      <c r="F1303" s="171" t="s">
        <v>149</v>
      </c>
      <c r="G1303" s="171" t="s">
        <v>112</v>
      </c>
      <c r="H1303" s="176">
        <v>1</v>
      </c>
      <c r="I1303" s="177">
        <v>0</v>
      </c>
      <c r="J1303" s="175">
        <v>46092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18.350000000000001</v>
      </c>
    </row>
    <row r="1304" spans="1:16" ht="19.5" hidden="1" customHeight="1">
      <c r="A1304" s="171" t="s">
        <v>2759</v>
      </c>
      <c r="B1304" s="175">
        <v>46094</v>
      </c>
      <c r="C1304" s="171" t="s">
        <v>110</v>
      </c>
      <c r="D1304" s="171" t="s">
        <v>24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46090</v>
      </c>
      <c r="K1304" s="171" t="s">
        <v>113</v>
      </c>
      <c r="L1304" s="171" t="s">
        <v>114</v>
      </c>
      <c r="M1304" s="178">
        <v>0</v>
      </c>
      <c r="N1304" s="176"/>
      <c r="O1304" s="176">
        <v>43</v>
      </c>
      <c r="P1304" s="179">
        <v>-46.77</v>
      </c>
    </row>
    <row r="1305" spans="1:16" ht="19.5" hidden="1" customHeight="1">
      <c r="A1305" s="171" t="s">
        <v>2759</v>
      </c>
      <c r="B1305" s="175">
        <v>46094</v>
      </c>
      <c r="C1305" s="171" t="s">
        <v>2119</v>
      </c>
      <c r="D1305" s="171" t="s">
        <v>116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46090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-15.11</v>
      </c>
    </row>
    <row r="1306" spans="1:16" ht="19.5" hidden="1" customHeight="1">
      <c r="A1306" s="171" t="s">
        <v>2757</v>
      </c>
      <c r="B1306" s="175">
        <v>46094</v>
      </c>
      <c r="C1306" s="171" t="s">
        <v>2119</v>
      </c>
      <c r="D1306" s="171" t="s">
        <v>135</v>
      </c>
      <c r="E1306" s="171" t="s">
        <v>42</v>
      </c>
      <c r="F1306" s="171" t="s">
        <v>248</v>
      </c>
      <c r="G1306" s="171" t="s">
        <v>112</v>
      </c>
      <c r="H1306" s="176">
        <v>1</v>
      </c>
      <c r="I1306" s="177">
        <v>0</v>
      </c>
      <c r="J1306" s="175">
        <v>46093</v>
      </c>
      <c r="K1306" s="171" t="s">
        <v>125</v>
      </c>
      <c r="L1306" s="171" t="s">
        <v>125</v>
      </c>
      <c r="M1306" s="178">
        <v>0</v>
      </c>
      <c r="N1306" s="176"/>
      <c r="O1306" s="176"/>
      <c r="P1306" s="179">
        <v>-10.82</v>
      </c>
    </row>
    <row r="1307" spans="1:16" ht="19.5" hidden="1" customHeight="1">
      <c r="A1307" s="171" t="s">
        <v>2759</v>
      </c>
      <c r="B1307" s="175">
        <v>46094</v>
      </c>
      <c r="C1307" s="171" t="s">
        <v>110</v>
      </c>
      <c r="D1307" s="171" t="s">
        <v>117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46090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0</v>
      </c>
    </row>
    <row r="1308" spans="1:16" ht="19.5" hidden="1" customHeight="1">
      <c r="A1308" s="171" t="s">
        <v>2759</v>
      </c>
      <c r="B1308" s="175">
        <v>46094</v>
      </c>
      <c r="C1308" s="171" t="s">
        <v>110</v>
      </c>
      <c r="D1308" s="171" t="s">
        <v>118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0</v>
      </c>
      <c r="J1308" s="175">
        <v>46090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-46.77</v>
      </c>
    </row>
    <row r="1309" spans="1:16" ht="19.5" hidden="1" customHeight="1">
      <c r="A1309" s="171" t="s">
        <v>2759</v>
      </c>
      <c r="B1309" s="175">
        <v>46094</v>
      </c>
      <c r="C1309" s="171" t="s">
        <v>2119</v>
      </c>
      <c r="D1309" s="171" t="s">
        <v>119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0</v>
      </c>
      <c r="J1309" s="175">
        <v>46090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-15</v>
      </c>
    </row>
    <row r="1310" spans="1:16" ht="19.5" hidden="1" customHeight="1">
      <c r="A1310" s="171" t="s">
        <v>2760</v>
      </c>
      <c r="B1310" s="175">
        <v>46094</v>
      </c>
      <c r="C1310" s="171" t="s">
        <v>110</v>
      </c>
      <c r="D1310" s="171" t="s">
        <v>24</v>
      </c>
      <c r="E1310" s="171" t="s">
        <v>66</v>
      </c>
      <c r="F1310" s="171" t="s">
        <v>601</v>
      </c>
      <c r="G1310" s="171" t="s">
        <v>177</v>
      </c>
      <c r="H1310" s="176">
        <v>1</v>
      </c>
      <c r="I1310" s="177">
        <v>0</v>
      </c>
      <c r="J1310" s="175">
        <v>46088</v>
      </c>
      <c r="K1310" s="171" t="s">
        <v>113</v>
      </c>
      <c r="L1310" s="171" t="s">
        <v>114</v>
      </c>
      <c r="M1310" s="178">
        <v>0</v>
      </c>
      <c r="N1310" s="176"/>
      <c r="O1310" s="176">
        <v>43</v>
      </c>
      <c r="P1310" s="179">
        <v>-56.94</v>
      </c>
    </row>
    <row r="1311" spans="1:16" ht="19.5" customHeight="1">
      <c r="A1311" s="171" t="s">
        <v>2760</v>
      </c>
      <c r="B1311" s="175">
        <v>46094</v>
      </c>
      <c r="C1311" s="171" t="s">
        <v>2119</v>
      </c>
      <c r="D1311" s="171" t="s">
        <v>116</v>
      </c>
      <c r="E1311" s="171" t="s">
        <v>66</v>
      </c>
      <c r="F1311" s="171" t="s">
        <v>601</v>
      </c>
      <c r="G1311" s="171" t="s">
        <v>177</v>
      </c>
      <c r="H1311" s="176">
        <v>1</v>
      </c>
      <c r="I1311" s="177">
        <v>0</v>
      </c>
      <c r="J1311" s="175">
        <v>46088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-11.53</v>
      </c>
    </row>
    <row r="1312" spans="1:16" ht="19.5" hidden="1" customHeight="1">
      <c r="A1312" s="171" t="s">
        <v>2760</v>
      </c>
      <c r="B1312" s="175">
        <v>46094</v>
      </c>
      <c r="C1312" s="171" t="s">
        <v>110</v>
      </c>
      <c r="D1312" s="171" t="s">
        <v>117</v>
      </c>
      <c r="E1312" s="171" t="s">
        <v>66</v>
      </c>
      <c r="F1312" s="171" t="s">
        <v>601</v>
      </c>
      <c r="G1312" s="171" t="s">
        <v>177</v>
      </c>
      <c r="H1312" s="176">
        <v>1</v>
      </c>
      <c r="I1312" s="177">
        <v>0</v>
      </c>
      <c r="J1312" s="175">
        <v>46088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2760</v>
      </c>
      <c r="B1313" s="175">
        <v>46094</v>
      </c>
      <c r="C1313" s="171" t="s">
        <v>110</v>
      </c>
      <c r="D1313" s="171" t="s">
        <v>118</v>
      </c>
      <c r="E1313" s="171" t="s">
        <v>66</v>
      </c>
      <c r="F1313" s="171" t="s">
        <v>601</v>
      </c>
      <c r="G1313" s="171" t="s">
        <v>177</v>
      </c>
      <c r="H1313" s="176">
        <v>1</v>
      </c>
      <c r="I1313" s="177">
        <v>0</v>
      </c>
      <c r="J1313" s="175">
        <v>46088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-56.94</v>
      </c>
    </row>
    <row r="1314" spans="1:16" ht="19.5" customHeight="1">
      <c r="A1314" s="171" t="s">
        <v>2760</v>
      </c>
      <c r="B1314" s="175">
        <v>46094</v>
      </c>
      <c r="C1314" s="171" t="s">
        <v>2119</v>
      </c>
      <c r="D1314" s="171" t="s">
        <v>119</v>
      </c>
      <c r="E1314" s="171" t="s">
        <v>66</v>
      </c>
      <c r="F1314" s="171" t="s">
        <v>601</v>
      </c>
      <c r="G1314" s="171" t="s">
        <v>177</v>
      </c>
      <c r="H1314" s="176">
        <v>1</v>
      </c>
      <c r="I1314" s="177">
        <v>0</v>
      </c>
      <c r="J1314" s="175">
        <v>46088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-15</v>
      </c>
    </row>
    <row r="1315" spans="1:16" ht="19.5" hidden="1" customHeight="1">
      <c r="A1315" s="171" t="s">
        <v>2761</v>
      </c>
      <c r="B1315" s="175">
        <v>46094</v>
      </c>
      <c r="C1315" s="171" t="s">
        <v>110</v>
      </c>
      <c r="D1315" s="171" t="s">
        <v>24</v>
      </c>
      <c r="E1315" s="171" t="s">
        <v>61</v>
      </c>
      <c r="F1315" s="171" t="s">
        <v>776</v>
      </c>
      <c r="G1315" s="171" t="s">
        <v>177</v>
      </c>
      <c r="H1315" s="176">
        <v>1</v>
      </c>
      <c r="I1315" s="177">
        <v>4000</v>
      </c>
      <c r="J1315" s="175">
        <v>46089</v>
      </c>
      <c r="K1315" s="171" t="s">
        <v>113</v>
      </c>
      <c r="L1315" s="171" t="s">
        <v>114</v>
      </c>
      <c r="M1315" s="178">
        <v>0.43</v>
      </c>
      <c r="N1315" s="176"/>
      <c r="O1315" s="176">
        <v>43</v>
      </c>
      <c r="P1315" s="179">
        <v>-211.1</v>
      </c>
    </row>
    <row r="1316" spans="1:16" ht="19.5" hidden="1" customHeight="1">
      <c r="A1316" s="171" t="s">
        <v>2761</v>
      </c>
      <c r="B1316" s="175">
        <v>46094</v>
      </c>
      <c r="C1316" s="171" t="s">
        <v>127</v>
      </c>
      <c r="D1316" s="171" t="s">
        <v>128</v>
      </c>
      <c r="E1316" s="171" t="s">
        <v>61</v>
      </c>
      <c r="F1316" s="171" t="s">
        <v>776</v>
      </c>
      <c r="G1316" s="171" t="s">
        <v>177</v>
      </c>
      <c r="H1316" s="176">
        <v>1</v>
      </c>
      <c r="I1316" s="177">
        <v>4000</v>
      </c>
      <c r="J1316" s="175">
        <v>46089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1392.96</v>
      </c>
    </row>
    <row r="1317" spans="1:16" ht="19.5" hidden="1" customHeight="1">
      <c r="A1317" s="171" t="s">
        <v>2761</v>
      </c>
      <c r="B1317" s="175">
        <v>46094</v>
      </c>
      <c r="C1317" s="171" t="s">
        <v>127</v>
      </c>
      <c r="D1317" s="171" t="s">
        <v>129</v>
      </c>
      <c r="E1317" s="171" t="s">
        <v>61</v>
      </c>
      <c r="F1317" s="171" t="s">
        <v>776</v>
      </c>
      <c r="G1317" s="171" t="s">
        <v>177</v>
      </c>
      <c r="H1317" s="176">
        <v>1</v>
      </c>
      <c r="I1317" s="177">
        <v>4000</v>
      </c>
      <c r="J1317" s="175">
        <v>46089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13.93</v>
      </c>
    </row>
    <row r="1318" spans="1:16" ht="19.5" hidden="1" customHeight="1">
      <c r="A1318" s="171" t="s">
        <v>2761</v>
      </c>
      <c r="B1318" s="175">
        <v>46094</v>
      </c>
      <c r="C1318" s="171" t="s">
        <v>127</v>
      </c>
      <c r="D1318" s="171" t="s">
        <v>130</v>
      </c>
      <c r="E1318" s="171" t="s">
        <v>61</v>
      </c>
      <c r="F1318" s="171" t="s">
        <v>776</v>
      </c>
      <c r="G1318" s="171" t="s">
        <v>177</v>
      </c>
      <c r="H1318" s="176">
        <v>1</v>
      </c>
      <c r="I1318" s="177">
        <v>4000</v>
      </c>
      <c r="J1318" s="175">
        <v>46089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2593.11</v>
      </c>
    </row>
    <row r="1319" spans="1:16" ht="19.5" hidden="1" customHeight="1">
      <c r="A1319" s="171" t="s">
        <v>2761</v>
      </c>
      <c r="B1319" s="175">
        <v>46094</v>
      </c>
      <c r="C1319" s="171" t="s">
        <v>131</v>
      </c>
      <c r="D1319" s="171" t="s">
        <v>132</v>
      </c>
      <c r="E1319" s="171" t="s">
        <v>61</v>
      </c>
      <c r="F1319" s="171" t="s">
        <v>776</v>
      </c>
      <c r="G1319" s="171" t="s">
        <v>177</v>
      </c>
      <c r="H1319" s="176">
        <v>1</v>
      </c>
      <c r="I1319" s="177">
        <v>4000</v>
      </c>
      <c r="J1319" s="175">
        <v>46089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-1720</v>
      </c>
    </row>
    <row r="1320" spans="1:16" ht="19.5" customHeight="1">
      <c r="A1320" s="171" t="s">
        <v>2761</v>
      </c>
      <c r="B1320" s="175">
        <v>46094</v>
      </c>
      <c r="C1320" s="171" t="s">
        <v>2119</v>
      </c>
      <c r="D1320" s="171" t="s">
        <v>116</v>
      </c>
      <c r="E1320" s="171" t="s">
        <v>61</v>
      </c>
      <c r="F1320" s="171" t="s">
        <v>776</v>
      </c>
      <c r="G1320" s="171" t="s">
        <v>177</v>
      </c>
      <c r="H1320" s="176">
        <v>1</v>
      </c>
      <c r="I1320" s="177">
        <v>4000</v>
      </c>
      <c r="J1320" s="175">
        <v>46089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-18.02</v>
      </c>
    </row>
    <row r="1321" spans="1:16" ht="19.5" hidden="1" customHeight="1">
      <c r="A1321" s="171" t="s">
        <v>2371</v>
      </c>
      <c r="B1321" s="175">
        <v>46094</v>
      </c>
      <c r="C1321" s="171" t="s">
        <v>308</v>
      </c>
      <c r="D1321" s="171" t="s">
        <v>419</v>
      </c>
      <c r="E1321" s="171" t="s">
        <v>77</v>
      </c>
      <c r="F1321" s="171" t="s">
        <v>194</v>
      </c>
      <c r="G1321" s="171" t="s">
        <v>177</v>
      </c>
      <c r="H1321" s="176">
        <v>1</v>
      </c>
      <c r="I1321" s="177">
        <v>-6500</v>
      </c>
      <c r="J1321" s="175">
        <v>46086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-2355.2399999999998</v>
      </c>
    </row>
    <row r="1322" spans="1:16" ht="19.5" hidden="1" customHeight="1">
      <c r="A1322" s="171" t="s">
        <v>2371</v>
      </c>
      <c r="B1322" s="175">
        <v>46094</v>
      </c>
      <c r="C1322" s="171" t="s">
        <v>308</v>
      </c>
      <c r="D1322" s="171" t="s">
        <v>129</v>
      </c>
      <c r="E1322" s="171" t="s">
        <v>77</v>
      </c>
      <c r="F1322" s="171" t="s">
        <v>194</v>
      </c>
      <c r="G1322" s="171" t="s">
        <v>177</v>
      </c>
      <c r="H1322" s="176">
        <v>1</v>
      </c>
      <c r="I1322" s="177">
        <v>-6500</v>
      </c>
      <c r="J1322" s="175">
        <v>46086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-23.55</v>
      </c>
    </row>
    <row r="1323" spans="1:16" ht="19.5" hidden="1" customHeight="1">
      <c r="A1323" s="171" t="s">
        <v>2371</v>
      </c>
      <c r="B1323" s="175">
        <v>46094</v>
      </c>
      <c r="C1323" s="171" t="s">
        <v>308</v>
      </c>
      <c r="D1323" s="171" t="s">
        <v>130</v>
      </c>
      <c r="E1323" s="171" t="s">
        <v>77</v>
      </c>
      <c r="F1323" s="171" t="s">
        <v>194</v>
      </c>
      <c r="G1323" s="171" t="s">
        <v>177</v>
      </c>
      <c r="H1323" s="176">
        <v>1</v>
      </c>
      <c r="I1323" s="177">
        <v>-6500</v>
      </c>
      <c r="J1323" s="175">
        <v>46086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-4121.21</v>
      </c>
    </row>
    <row r="1324" spans="1:16" ht="19.5" hidden="1" customHeight="1">
      <c r="A1324" s="171" t="s">
        <v>2371</v>
      </c>
      <c r="B1324" s="175">
        <v>46094</v>
      </c>
      <c r="C1324" s="171" t="s">
        <v>131</v>
      </c>
      <c r="D1324" s="171" t="s">
        <v>420</v>
      </c>
      <c r="E1324" s="171" t="s">
        <v>77</v>
      </c>
      <c r="F1324" s="171" t="s">
        <v>194</v>
      </c>
      <c r="G1324" s="171" t="s">
        <v>177</v>
      </c>
      <c r="H1324" s="176">
        <v>1</v>
      </c>
      <c r="I1324" s="177">
        <v>-6500</v>
      </c>
      <c r="J1324" s="175">
        <v>46086</v>
      </c>
      <c r="K1324" s="171" t="s">
        <v>113</v>
      </c>
      <c r="L1324" s="171" t="s">
        <v>114</v>
      </c>
      <c r="M1324" s="178">
        <v>0.43</v>
      </c>
      <c r="N1324" s="176"/>
      <c r="O1324" s="176"/>
      <c r="P1324" s="179">
        <v>2795</v>
      </c>
    </row>
    <row r="1325" spans="1:16" ht="19.5" hidden="1" customHeight="1">
      <c r="A1325" s="171" t="s">
        <v>2762</v>
      </c>
      <c r="B1325" s="175">
        <v>46094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2750</v>
      </c>
      <c r="J1325" s="175">
        <v>46093</v>
      </c>
      <c r="K1325" s="171" t="s">
        <v>113</v>
      </c>
      <c r="L1325" s="171" t="s">
        <v>114</v>
      </c>
      <c r="M1325" s="178">
        <v>0.43</v>
      </c>
      <c r="N1325" s="176"/>
      <c r="O1325" s="176">
        <v>40</v>
      </c>
      <c r="P1325" s="179">
        <v>-140.75</v>
      </c>
    </row>
    <row r="1326" spans="1:16" ht="19.5" hidden="1" customHeight="1">
      <c r="A1326" s="171" t="s">
        <v>2762</v>
      </c>
      <c r="B1326" s="175">
        <v>46094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2750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1213.8800000000001</v>
      </c>
    </row>
    <row r="1327" spans="1:16" ht="19.5" hidden="1" customHeight="1">
      <c r="A1327" s="171" t="s">
        <v>2762</v>
      </c>
      <c r="B1327" s="175">
        <v>46094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2750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2762</v>
      </c>
      <c r="B1328" s="175">
        <v>46094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2750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1536.12</v>
      </c>
    </row>
    <row r="1329" spans="1:16" ht="19.5" hidden="1" customHeight="1">
      <c r="A1329" s="171" t="s">
        <v>2762</v>
      </c>
      <c r="B1329" s="175">
        <v>46094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2750</v>
      </c>
      <c r="J1329" s="175">
        <v>46093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-1182.5</v>
      </c>
    </row>
    <row r="1330" spans="1:16" ht="19.5" hidden="1" customHeight="1">
      <c r="A1330" s="171" t="s">
        <v>2762</v>
      </c>
      <c r="B1330" s="175">
        <v>46094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2750</v>
      </c>
      <c r="J1330" s="175">
        <v>46093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-14.15</v>
      </c>
    </row>
    <row r="1331" spans="1:16" ht="19.5" hidden="1" customHeight="1">
      <c r="A1331" s="171" t="s">
        <v>2371</v>
      </c>
      <c r="B1331" s="175">
        <v>46094</v>
      </c>
      <c r="C1331" s="171" t="s">
        <v>1315</v>
      </c>
      <c r="D1331" s="171" t="s">
        <v>508</v>
      </c>
      <c r="E1331" s="171" t="s">
        <v>77</v>
      </c>
      <c r="F1331" s="171" t="s">
        <v>194</v>
      </c>
      <c r="G1331" s="171" t="s">
        <v>177</v>
      </c>
      <c r="H1331" s="176">
        <v>1</v>
      </c>
      <c r="I1331" s="177">
        <v>0</v>
      </c>
      <c r="J1331" s="175">
        <v>46086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-5</v>
      </c>
    </row>
    <row r="1332" spans="1:16" ht="19.5" customHeight="1">
      <c r="A1332" s="171" t="s">
        <v>2371</v>
      </c>
      <c r="B1332" s="175">
        <v>46094</v>
      </c>
      <c r="C1332" s="171" t="s">
        <v>2119</v>
      </c>
      <c r="D1332" s="171" t="s">
        <v>510</v>
      </c>
      <c r="E1332" s="171" t="s">
        <v>77</v>
      </c>
      <c r="F1332" s="171" t="s">
        <v>194</v>
      </c>
      <c r="G1332" s="171" t="s">
        <v>177</v>
      </c>
      <c r="H1332" s="176">
        <v>1</v>
      </c>
      <c r="I1332" s="177">
        <v>0</v>
      </c>
      <c r="J1332" s="175">
        <v>46086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-10</v>
      </c>
    </row>
    <row r="1333" spans="1:16" ht="19.5" hidden="1" customHeight="1">
      <c r="A1333" s="171" t="s">
        <v>2763</v>
      </c>
      <c r="B1333" s="175">
        <v>46094</v>
      </c>
      <c r="C1333" s="171" t="s">
        <v>110</v>
      </c>
      <c r="D1333" s="171" t="s">
        <v>24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2650</v>
      </c>
      <c r="J1333" s="175">
        <v>46089</v>
      </c>
      <c r="K1333" s="171" t="s">
        <v>113</v>
      </c>
      <c r="L1333" s="171" t="s">
        <v>114</v>
      </c>
      <c r="M1333" s="178">
        <v>0.43</v>
      </c>
      <c r="N1333" s="176"/>
      <c r="O1333" s="176">
        <v>43</v>
      </c>
      <c r="P1333" s="179">
        <v>-154.33000000000001</v>
      </c>
    </row>
    <row r="1334" spans="1:16" ht="19.5" hidden="1" customHeight="1">
      <c r="A1334" s="171" t="s">
        <v>2763</v>
      </c>
      <c r="B1334" s="175">
        <v>46094</v>
      </c>
      <c r="C1334" s="171" t="s">
        <v>127</v>
      </c>
      <c r="D1334" s="171" t="s">
        <v>128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2650</v>
      </c>
      <c r="J1334" s="175">
        <v>46089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1198.8599999999999</v>
      </c>
    </row>
    <row r="1335" spans="1:16" ht="19.5" hidden="1" customHeight="1">
      <c r="A1335" s="171" t="s">
        <v>2763</v>
      </c>
      <c r="B1335" s="175">
        <v>46094</v>
      </c>
      <c r="C1335" s="171" t="s">
        <v>127</v>
      </c>
      <c r="D1335" s="171" t="s">
        <v>129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2650</v>
      </c>
      <c r="J1335" s="175">
        <v>46089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11.99</v>
      </c>
    </row>
    <row r="1336" spans="1:16" ht="19.5" hidden="1" customHeight="1">
      <c r="A1336" s="171" t="s">
        <v>2763</v>
      </c>
      <c r="B1336" s="175">
        <v>46094</v>
      </c>
      <c r="C1336" s="171" t="s">
        <v>127</v>
      </c>
      <c r="D1336" s="171" t="s">
        <v>130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2650</v>
      </c>
      <c r="J1336" s="175">
        <v>46089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1439.15</v>
      </c>
    </row>
    <row r="1337" spans="1:16" ht="19.5" hidden="1" customHeight="1">
      <c r="A1337" s="171" t="s">
        <v>2763</v>
      </c>
      <c r="B1337" s="175">
        <v>46094</v>
      </c>
      <c r="C1337" s="171" t="s">
        <v>131</v>
      </c>
      <c r="D1337" s="171" t="s">
        <v>132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2650</v>
      </c>
      <c r="J1337" s="175">
        <v>46089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-1139.5</v>
      </c>
    </row>
    <row r="1338" spans="1:16" ht="19.5" customHeight="1">
      <c r="A1338" s="171" t="s">
        <v>2300</v>
      </c>
      <c r="B1338" s="175">
        <v>46094</v>
      </c>
      <c r="C1338" s="171" t="s">
        <v>2119</v>
      </c>
      <c r="D1338" s="171" t="s">
        <v>135</v>
      </c>
      <c r="E1338" s="171" t="s">
        <v>77</v>
      </c>
      <c r="F1338" s="171" t="s">
        <v>194</v>
      </c>
      <c r="G1338" s="171" t="s">
        <v>177</v>
      </c>
      <c r="H1338" s="176">
        <v>1</v>
      </c>
      <c r="I1338" s="177">
        <v>0</v>
      </c>
      <c r="J1338" s="175">
        <v>46086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44.75</v>
      </c>
    </row>
    <row r="1339" spans="1:16" ht="19.5" customHeight="1">
      <c r="A1339" s="171" t="s">
        <v>2761</v>
      </c>
      <c r="B1339" s="175">
        <v>46094</v>
      </c>
      <c r="C1339" s="171" t="s">
        <v>2119</v>
      </c>
      <c r="D1339" s="171" t="s">
        <v>135</v>
      </c>
      <c r="E1339" s="171" t="s">
        <v>61</v>
      </c>
      <c r="F1339" s="171" t="s">
        <v>776</v>
      </c>
      <c r="G1339" s="171" t="s">
        <v>177</v>
      </c>
      <c r="H1339" s="176">
        <v>1</v>
      </c>
      <c r="I1339" s="177">
        <v>0</v>
      </c>
      <c r="J1339" s="175">
        <v>46089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-26.47</v>
      </c>
    </row>
    <row r="1340" spans="1:16" ht="19.5" customHeight="1">
      <c r="A1340" s="171" t="s">
        <v>2764</v>
      </c>
      <c r="B1340" s="175">
        <v>46094</v>
      </c>
      <c r="C1340" s="171" t="s">
        <v>2119</v>
      </c>
      <c r="D1340" s="171" t="s">
        <v>135</v>
      </c>
      <c r="E1340" s="171" t="s">
        <v>61</v>
      </c>
      <c r="F1340" s="171" t="s">
        <v>776</v>
      </c>
      <c r="G1340" s="171" t="s">
        <v>177</v>
      </c>
      <c r="H1340" s="176">
        <v>1</v>
      </c>
      <c r="I1340" s="177">
        <v>0</v>
      </c>
      <c r="J1340" s="175">
        <v>46094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-26.44</v>
      </c>
    </row>
    <row r="1341" spans="1:16" ht="19.5" hidden="1" customHeight="1">
      <c r="A1341" s="171" t="s">
        <v>2765</v>
      </c>
      <c r="B1341" s="175">
        <v>46094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-23.14</v>
      </c>
    </row>
    <row r="1342" spans="1:16" ht="19.5" hidden="1" customHeight="1">
      <c r="A1342" s="171" t="s">
        <v>2762</v>
      </c>
      <c r="B1342" s="175">
        <v>46094</v>
      </c>
      <c r="C1342" s="171" t="s">
        <v>2119</v>
      </c>
      <c r="D1342" s="171" t="s">
        <v>135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0</v>
      </c>
      <c r="J1342" s="175">
        <v>46093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-13.96</v>
      </c>
    </row>
    <row r="1343" spans="1:16" ht="19.5" hidden="1" customHeight="1">
      <c r="A1343" s="171" t="s">
        <v>2766</v>
      </c>
      <c r="B1343" s="175">
        <v>46094</v>
      </c>
      <c r="C1343" s="171" t="s">
        <v>110</v>
      </c>
      <c r="D1343" s="171" t="s">
        <v>24</v>
      </c>
      <c r="E1343" s="171" t="s">
        <v>61</v>
      </c>
      <c r="F1343" s="171" t="s">
        <v>776</v>
      </c>
      <c r="G1343" s="171" t="s">
        <v>177</v>
      </c>
      <c r="H1343" s="176">
        <v>1</v>
      </c>
      <c r="I1343" s="177">
        <v>0</v>
      </c>
      <c r="J1343" s="175">
        <v>46090</v>
      </c>
      <c r="K1343" s="171" t="s">
        <v>113</v>
      </c>
      <c r="L1343" s="171" t="s">
        <v>114</v>
      </c>
      <c r="M1343" s="178">
        <v>0</v>
      </c>
      <c r="N1343" s="176"/>
      <c r="O1343" s="176">
        <v>43</v>
      </c>
      <c r="P1343" s="179">
        <v>-56.94</v>
      </c>
    </row>
    <row r="1344" spans="1:16" ht="19.5" customHeight="1">
      <c r="A1344" s="171" t="s">
        <v>2766</v>
      </c>
      <c r="B1344" s="175">
        <v>46094</v>
      </c>
      <c r="C1344" s="171" t="s">
        <v>2119</v>
      </c>
      <c r="D1344" s="171" t="s">
        <v>116</v>
      </c>
      <c r="E1344" s="171" t="s">
        <v>61</v>
      </c>
      <c r="F1344" s="171" t="s">
        <v>776</v>
      </c>
      <c r="G1344" s="171" t="s">
        <v>177</v>
      </c>
      <c r="H1344" s="176">
        <v>1</v>
      </c>
      <c r="I1344" s="177">
        <v>0</v>
      </c>
      <c r="J1344" s="175">
        <v>46090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-13.57</v>
      </c>
    </row>
    <row r="1345" spans="1:16" ht="19.5" hidden="1" customHeight="1">
      <c r="A1345" s="171" t="s">
        <v>2766</v>
      </c>
      <c r="B1345" s="175">
        <v>46094</v>
      </c>
      <c r="C1345" s="171" t="s">
        <v>110</v>
      </c>
      <c r="D1345" s="171" t="s">
        <v>117</v>
      </c>
      <c r="E1345" s="171" t="s">
        <v>61</v>
      </c>
      <c r="F1345" s="171" t="s">
        <v>776</v>
      </c>
      <c r="G1345" s="171" t="s">
        <v>177</v>
      </c>
      <c r="H1345" s="176">
        <v>1</v>
      </c>
      <c r="I1345" s="177">
        <v>0</v>
      </c>
      <c r="J1345" s="175">
        <v>46090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0</v>
      </c>
    </row>
    <row r="1346" spans="1:16" ht="19.5" hidden="1" customHeight="1">
      <c r="A1346" s="171" t="s">
        <v>2766</v>
      </c>
      <c r="B1346" s="175">
        <v>46094</v>
      </c>
      <c r="C1346" s="171" t="s">
        <v>110</v>
      </c>
      <c r="D1346" s="171" t="s">
        <v>118</v>
      </c>
      <c r="E1346" s="171" t="s">
        <v>61</v>
      </c>
      <c r="F1346" s="171" t="s">
        <v>776</v>
      </c>
      <c r="G1346" s="171" t="s">
        <v>177</v>
      </c>
      <c r="H1346" s="176">
        <v>1</v>
      </c>
      <c r="I1346" s="177">
        <v>0</v>
      </c>
      <c r="J1346" s="175">
        <v>46090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-56.94</v>
      </c>
    </row>
    <row r="1347" spans="1:16" ht="19.5" customHeight="1">
      <c r="A1347" s="171" t="s">
        <v>2766</v>
      </c>
      <c r="B1347" s="175">
        <v>46094</v>
      </c>
      <c r="C1347" s="171" t="s">
        <v>2119</v>
      </c>
      <c r="D1347" s="171" t="s">
        <v>119</v>
      </c>
      <c r="E1347" s="171" t="s">
        <v>61</v>
      </c>
      <c r="F1347" s="171" t="s">
        <v>776</v>
      </c>
      <c r="G1347" s="171" t="s">
        <v>177</v>
      </c>
      <c r="H1347" s="176">
        <v>1</v>
      </c>
      <c r="I1347" s="177">
        <v>0</v>
      </c>
      <c r="J1347" s="175">
        <v>46090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-15</v>
      </c>
    </row>
    <row r="1348" spans="1:16" ht="19.5" hidden="1" customHeight="1">
      <c r="A1348" s="171" t="s">
        <v>2763</v>
      </c>
      <c r="B1348" s="175">
        <v>46094</v>
      </c>
      <c r="C1348" s="171" t="s">
        <v>2119</v>
      </c>
      <c r="D1348" s="171" t="s">
        <v>135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0</v>
      </c>
      <c r="J1348" s="175">
        <v>46089</v>
      </c>
      <c r="K1348" s="171" t="s">
        <v>125</v>
      </c>
      <c r="L1348" s="171" t="s">
        <v>125</v>
      </c>
      <c r="M1348" s="178">
        <v>0</v>
      </c>
      <c r="N1348" s="176"/>
      <c r="O1348" s="176"/>
      <c r="P1348" s="179">
        <v>-22.78</v>
      </c>
    </row>
    <row r="1349" spans="1:16" ht="19.5" hidden="1" customHeight="1">
      <c r="A1349" s="171" t="s">
        <v>2767</v>
      </c>
      <c r="B1349" s="175">
        <v>46094</v>
      </c>
      <c r="C1349" s="171" t="s">
        <v>2119</v>
      </c>
      <c r="D1349" s="171" t="s">
        <v>135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0</v>
      </c>
      <c r="J1349" s="175">
        <v>46094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-24.04</v>
      </c>
    </row>
    <row r="1350" spans="1:16" ht="19.5" hidden="1" customHeight="1">
      <c r="A1350" s="171" t="s">
        <v>2768</v>
      </c>
      <c r="B1350" s="175">
        <v>46094</v>
      </c>
      <c r="C1350" s="171" t="s">
        <v>110</v>
      </c>
      <c r="D1350" s="171" t="s">
        <v>24</v>
      </c>
      <c r="E1350" s="171" t="s">
        <v>79</v>
      </c>
      <c r="F1350" s="171" t="s">
        <v>441</v>
      </c>
      <c r="G1350" s="171" t="s">
        <v>177</v>
      </c>
      <c r="H1350" s="176">
        <v>1</v>
      </c>
      <c r="I1350" s="177">
        <v>4055</v>
      </c>
      <c r="J1350" s="175">
        <v>46093</v>
      </c>
      <c r="K1350" s="171" t="s">
        <v>113</v>
      </c>
      <c r="L1350" s="171" t="s">
        <v>114</v>
      </c>
      <c r="M1350" s="178">
        <v>0.43</v>
      </c>
      <c r="N1350" s="176"/>
      <c r="O1350" s="176">
        <v>40</v>
      </c>
      <c r="P1350" s="179">
        <v>-189.38</v>
      </c>
    </row>
    <row r="1351" spans="1:16" ht="19.5" hidden="1" customHeight="1">
      <c r="A1351" s="171" t="s">
        <v>2768</v>
      </c>
      <c r="B1351" s="175">
        <v>46094</v>
      </c>
      <c r="C1351" s="171" t="s">
        <v>127</v>
      </c>
      <c r="D1351" s="171" t="s">
        <v>128</v>
      </c>
      <c r="E1351" s="171" t="s">
        <v>79</v>
      </c>
      <c r="F1351" s="171" t="s">
        <v>441</v>
      </c>
      <c r="G1351" s="171" t="s">
        <v>177</v>
      </c>
      <c r="H1351" s="176">
        <v>1</v>
      </c>
      <c r="I1351" s="177">
        <v>4055</v>
      </c>
      <c r="J1351" s="175">
        <v>46093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1413.33</v>
      </c>
    </row>
    <row r="1352" spans="1:16" ht="19.5" hidden="1" customHeight="1">
      <c r="A1352" s="171" t="s">
        <v>2768</v>
      </c>
      <c r="B1352" s="175">
        <v>46094</v>
      </c>
      <c r="C1352" s="171" t="s">
        <v>127</v>
      </c>
      <c r="D1352" s="171" t="s">
        <v>129</v>
      </c>
      <c r="E1352" s="171" t="s">
        <v>79</v>
      </c>
      <c r="F1352" s="171" t="s">
        <v>441</v>
      </c>
      <c r="G1352" s="171" t="s">
        <v>177</v>
      </c>
      <c r="H1352" s="176">
        <v>1</v>
      </c>
      <c r="I1352" s="177">
        <v>4055</v>
      </c>
      <c r="J1352" s="175">
        <v>46093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14.13</v>
      </c>
    </row>
    <row r="1353" spans="1:16" ht="19.5" hidden="1" customHeight="1">
      <c r="A1353" s="171" t="s">
        <v>2768</v>
      </c>
      <c r="B1353" s="175">
        <v>46094</v>
      </c>
      <c r="C1353" s="171" t="s">
        <v>127</v>
      </c>
      <c r="D1353" s="171" t="s">
        <v>130</v>
      </c>
      <c r="E1353" s="171" t="s">
        <v>79</v>
      </c>
      <c r="F1353" s="171" t="s">
        <v>441</v>
      </c>
      <c r="G1353" s="171" t="s">
        <v>177</v>
      </c>
      <c r="H1353" s="176">
        <v>1</v>
      </c>
      <c r="I1353" s="177">
        <v>4055</v>
      </c>
      <c r="J1353" s="175">
        <v>46093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2627.54</v>
      </c>
    </row>
    <row r="1354" spans="1:16" ht="19.5" hidden="1" customHeight="1">
      <c r="A1354" s="171" t="s">
        <v>2768</v>
      </c>
      <c r="B1354" s="175">
        <v>46094</v>
      </c>
      <c r="C1354" s="171" t="s">
        <v>131</v>
      </c>
      <c r="D1354" s="171" t="s">
        <v>132</v>
      </c>
      <c r="E1354" s="171" t="s">
        <v>79</v>
      </c>
      <c r="F1354" s="171" t="s">
        <v>441</v>
      </c>
      <c r="G1354" s="171" t="s">
        <v>177</v>
      </c>
      <c r="H1354" s="176">
        <v>1</v>
      </c>
      <c r="I1354" s="177">
        <v>4055</v>
      </c>
      <c r="J1354" s="175">
        <v>46093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-1743.65</v>
      </c>
    </row>
    <row r="1355" spans="1:16" ht="19.5" customHeight="1">
      <c r="A1355" s="171" t="s">
        <v>2768</v>
      </c>
      <c r="B1355" s="175">
        <v>46094</v>
      </c>
      <c r="C1355" s="171" t="s">
        <v>2119</v>
      </c>
      <c r="D1355" s="171" t="s">
        <v>116</v>
      </c>
      <c r="E1355" s="171" t="s">
        <v>79</v>
      </c>
      <c r="F1355" s="171" t="s">
        <v>441</v>
      </c>
      <c r="G1355" s="171" t="s">
        <v>177</v>
      </c>
      <c r="H1355" s="176">
        <v>1</v>
      </c>
      <c r="I1355" s="177">
        <v>4055</v>
      </c>
      <c r="J1355" s="175">
        <v>46093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-21.63</v>
      </c>
    </row>
    <row r="1356" spans="1:16" ht="19.5" hidden="1" customHeight="1">
      <c r="A1356" s="171" t="s">
        <v>2613</v>
      </c>
      <c r="B1356" s="175">
        <v>46094</v>
      </c>
      <c r="C1356" s="171" t="s">
        <v>2119</v>
      </c>
      <c r="D1356" s="171" t="s">
        <v>135</v>
      </c>
      <c r="E1356" s="171" t="s">
        <v>51</v>
      </c>
      <c r="F1356" s="171" t="s">
        <v>227</v>
      </c>
      <c r="G1356" s="171" t="s">
        <v>112</v>
      </c>
      <c r="H1356" s="176">
        <v>1</v>
      </c>
      <c r="I1356" s="177">
        <v>0</v>
      </c>
      <c r="J1356" s="175">
        <v>46092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9.7200000000000006</v>
      </c>
    </row>
    <row r="1357" spans="1:16" ht="19.5" hidden="1" customHeight="1">
      <c r="A1357" s="171" t="s">
        <v>2769</v>
      </c>
      <c r="B1357" s="175">
        <v>46094</v>
      </c>
      <c r="C1357" s="171" t="s">
        <v>110</v>
      </c>
      <c r="D1357" s="171" t="s">
        <v>24</v>
      </c>
      <c r="E1357" s="171" t="s">
        <v>41</v>
      </c>
      <c r="F1357" s="171" t="s">
        <v>138</v>
      </c>
      <c r="G1357" s="171" t="s">
        <v>112</v>
      </c>
      <c r="H1357" s="176">
        <v>1</v>
      </c>
      <c r="I1357" s="177">
        <v>0</v>
      </c>
      <c r="J1357" s="175">
        <v>46084</v>
      </c>
      <c r="K1357" s="171" t="s">
        <v>113</v>
      </c>
      <c r="L1357" s="171" t="s">
        <v>114</v>
      </c>
      <c r="M1357" s="178">
        <v>0</v>
      </c>
      <c r="N1357" s="176"/>
      <c r="O1357" s="176">
        <v>43</v>
      </c>
      <c r="P1357" s="179">
        <v>-46.77</v>
      </c>
    </row>
    <row r="1358" spans="1:16" ht="19.5" hidden="1" customHeight="1">
      <c r="A1358" s="171" t="s">
        <v>2769</v>
      </c>
      <c r="B1358" s="175">
        <v>46094</v>
      </c>
      <c r="C1358" s="171" t="s">
        <v>2119</v>
      </c>
      <c r="D1358" s="171" t="s">
        <v>116</v>
      </c>
      <c r="E1358" s="171" t="s">
        <v>41</v>
      </c>
      <c r="F1358" s="171" t="s">
        <v>138</v>
      </c>
      <c r="G1358" s="171" t="s">
        <v>112</v>
      </c>
      <c r="H1358" s="176">
        <v>1</v>
      </c>
      <c r="I1358" s="177">
        <v>0</v>
      </c>
      <c r="J1358" s="175">
        <v>46084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-25</v>
      </c>
    </row>
    <row r="1359" spans="1:16" ht="19.5" hidden="1" customHeight="1">
      <c r="A1359" s="171" t="s">
        <v>2770</v>
      </c>
      <c r="B1359" s="175">
        <v>46094</v>
      </c>
      <c r="C1359" s="171" t="s">
        <v>1315</v>
      </c>
      <c r="D1359" s="171" t="s">
        <v>508</v>
      </c>
      <c r="E1359" s="171" t="s">
        <v>38</v>
      </c>
      <c r="F1359" s="171" t="s">
        <v>111</v>
      </c>
      <c r="G1359" s="171" t="s">
        <v>112</v>
      </c>
      <c r="H1359" s="176">
        <v>1</v>
      </c>
      <c r="I1359" s="177">
        <v>0</v>
      </c>
      <c r="J1359" s="175">
        <v>46089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-5</v>
      </c>
    </row>
    <row r="1360" spans="1:16" ht="19.5" hidden="1" customHeight="1">
      <c r="A1360" s="171" t="s">
        <v>2770</v>
      </c>
      <c r="B1360" s="175">
        <v>46094</v>
      </c>
      <c r="C1360" s="171" t="s">
        <v>2119</v>
      </c>
      <c r="D1360" s="171" t="s">
        <v>510</v>
      </c>
      <c r="E1360" s="171" t="s">
        <v>38</v>
      </c>
      <c r="F1360" s="171" t="s">
        <v>111</v>
      </c>
      <c r="G1360" s="171" t="s">
        <v>112</v>
      </c>
      <c r="H1360" s="176">
        <v>1</v>
      </c>
      <c r="I1360" s="177">
        <v>0</v>
      </c>
      <c r="J1360" s="175">
        <v>46089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-10</v>
      </c>
    </row>
    <row r="1361" spans="1:16" ht="19.5" hidden="1" customHeight="1">
      <c r="A1361" s="171" t="s">
        <v>2771</v>
      </c>
      <c r="B1361" s="175">
        <v>46094</v>
      </c>
      <c r="C1361" s="171" t="s">
        <v>110</v>
      </c>
      <c r="D1361" s="171" t="s">
        <v>24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0</v>
      </c>
      <c r="J1361" s="175">
        <v>46084</v>
      </c>
      <c r="K1361" s="171" t="s">
        <v>113</v>
      </c>
      <c r="L1361" s="171" t="s">
        <v>114</v>
      </c>
      <c r="M1361" s="178">
        <v>0</v>
      </c>
      <c r="N1361" s="176"/>
      <c r="O1361" s="176">
        <v>43</v>
      </c>
      <c r="P1361" s="179">
        <v>-46.77</v>
      </c>
    </row>
    <row r="1362" spans="1:16" ht="19.5" hidden="1" customHeight="1">
      <c r="A1362" s="171" t="s">
        <v>2771</v>
      </c>
      <c r="B1362" s="175">
        <v>46094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0</v>
      </c>
      <c r="J1362" s="175">
        <v>46084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-24.93</v>
      </c>
    </row>
    <row r="1363" spans="1:16" ht="19.5" hidden="1" customHeight="1">
      <c r="A1363" s="171" t="s">
        <v>2769</v>
      </c>
      <c r="B1363" s="175">
        <v>46094</v>
      </c>
      <c r="C1363" s="171" t="s">
        <v>110</v>
      </c>
      <c r="D1363" s="171" t="s">
        <v>117</v>
      </c>
      <c r="E1363" s="171" t="s">
        <v>41</v>
      </c>
      <c r="F1363" s="171" t="s">
        <v>138</v>
      </c>
      <c r="G1363" s="171" t="s">
        <v>112</v>
      </c>
      <c r="H1363" s="176">
        <v>1</v>
      </c>
      <c r="I1363" s="177">
        <v>0</v>
      </c>
      <c r="J1363" s="175">
        <v>46084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0</v>
      </c>
    </row>
    <row r="1364" spans="1:16" ht="19.5" hidden="1" customHeight="1">
      <c r="A1364" s="171" t="s">
        <v>2769</v>
      </c>
      <c r="B1364" s="175">
        <v>46094</v>
      </c>
      <c r="C1364" s="171" t="s">
        <v>110</v>
      </c>
      <c r="D1364" s="171" t="s">
        <v>118</v>
      </c>
      <c r="E1364" s="171" t="s">
        <v>41</v>
      </c>
      <c r="F1364" s="171" t="s">
        <v>138</v>
      </c>
      <c r="G1364" s="171" t="s">
        <v>112</v>
      </c>
      <c r="H1364" s="176">
        <v>1</v>
      </c>
      <c r="I1364" s="177">
        <v>0</v>
      </c>
      <c r="J1364" s="175">
        <v>46084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-46.77</v>
      </c>
    </row>
    <row r="1365" spans="1:16" ht="19.5" hidden="1" customHeight="1">
      <c r="A1365" s="171" t="s">
        <v>2769</v>
      </c>
      <c r="B1365" s="175">
        <v>46094</v>
      </c>
      <c r="C1365" s="171" t="s">
        <v>2119</v>
      </c>
      <c r="D1365" s="171" t="s">
        <v>119</v>
      </c>
      <c r="E1365" s="171" t="s">
        <v>41</v>
      </c>
      <c r="F1365" s="171" t="s">
        <v>138</v>
      </c>
      <c r="G1365" s="171" t="s">
        <v>112</v>
      </c>
      <c r="H1365" s="176">
        <v>1</v>
      </c>
      <c r="I1365" s="177">
        <v>0</v>
      </c>
      <c r="J1365" s="175">
        <v>46084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-15</v>
      </c>
    </row>
    <row r="1366" spans="1:16" ht="19.5" hidden="1" customHeight="1">
      <c r="A1366" s="171" t="s">
        <v>2771</v>
      </c>
      <c r="B1366" s="175">
        <v>46094</v>
      </c>
      <c r="C1366" s="171" t="s">
        <v>110</v>
      </c>
      <c r="D1366" s="171" t="s">
        <v>117</v>
      </c>
      <c r="E1366" s="171" t="s">
        <v>39</v>
      </c>
      <c r="F1366" s="171" t="s">
        <v>141</v>
      </c>
      <c r="G1366" s="171" t="s">
        <v>112</v>
      </c>
      <c r="H1366" s="176">
        <v>1</v>
      </c>
      <c r="I1366" s="177">
        <v>0</v>
      </c>
      <c r="J1366" s="175">
        <v>46084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2771</v>
      </c>
      <c r="B1367" s="175">
        <v>46094</v>
      </c>
      <c r="C1367" s="171" t="s">
        <v>110</v>
      </c>
      <c r="D1367" s="171" t="s">
        <v>118</v>
      </c>
      <c r="E1367" s="171" t="s">
        <v>39</v>
      </c>
      <c r="F1367" s="171" t="s">
        <v>141</v>
      </c>
      <c r="G1367" s="171" t="s">
        <v>112</v>
      </c>
      <c r="H1367" s="176">
        <v>1</v>
      </c>
      <c r="I1367" s="177">
        <v>0</v>
      </c>
      <c r="J1367" s="175">
        <v>46084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-46.77</v>
      </c>
    </row>
    <row r="1368" spans="1:16" ht="19.5" hidden="1" customHeight="1">
      <c r="A1368" s="171" t="s">
        <v>2771</v>
      </c>
      <c r="B1368" s="175">
        <v>46094</v>
      </c>
      <c r="C1368" s="171" t="s">
        <v>2119</v>
      </c>
      <c r="D1368" s="171" t="s">
        <v>119</v>
      </c>
      <c r="E1368" s="171" t="s">
        <v>39</v>
      </c>
      <c r="F1368" s="171" t="s">
        <v>141</v>
      </c>
      <c r="G1368" s="171" t="s">
        <v>112</v>
      </c>
      <c r="H1368" s="176">
        <v>1</v>
      </c>
      <c r="I1368" s="177">
        <v>0</v>
      </c>
      <c r="J1368" s="175">
        <v>46084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-15</v>
      </c>
    </row>
    <row r="1369" spans="1:16" ht="19.5" hidden="1" customHeight="1">
      <c r="A1369" s="171" t="s">
        <v>2772</v>
      </c>
      <c r="B1369" s="175">
        <v>46094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2750</v>
      </c>
      <c r="J1369" s="175">
        <v>46093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-140.75</v>
      </c>
    </row>
    <row r="1370" spans="1:16" ht="19.5" hidden="1" customHeight="1">
      <c r="A1370" s="171" t="s">
        <v>2772</v>
      </c>
      <c r="B1370" s="175">
        <v>46094</v>
      </c>
      <c r="C1370" s="171" t="s">
        <v>127</v>
      </c>
      <c r="D1370" s="171" t="s">
        <v>128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2750</v>
      </c>
      <c r="J1370" s="175">
        <v>46093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1111.32</v>
      </c>
    </row>
    <row r="1371" spans="1:16" ht="19.5" hidden="1" customHeight="1">
      <c r="A1371" s="171" t="s">
        <v>2772</v>
      </c>
      <c r="B1371" s="175">
        <v>46094</v>
      </c>
      <c r="C1371" s="171" t="s">
        <v>127</v>
      </c>
      <c r="D1371" s="171" t="s">
        <v>129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2750</v>
      </c>
      <c r="J1371" s="175">
        <v>46093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11.11</v>
      </c>
    </row>
    <row r="1372" spans="1:16" ht="19.5" hidden="1" customHeight="1">
      <c r="A1372" s="171" t="s">
        <v>2772</v>
      </c>
      <c r="B1372" s="175">
        <v>46094</v>
      </c>
      <c r="C1372" s="171" t="s">
        <v>127</v>
      </c>
      <c r="D1372" s="171" t="s">
        <v>130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2750</v>
      </c>
      <c r="J1372" s="175">
        <v>46093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1627.57</v>
      </c>
    </row>
    <row r="1373" spans="1:16" ht="19.5" hidden="1" customHeight="1">
      <c r="A1373" s="171" t="s">
        <v>2772</v>
      </c>
      <c r="B1373" s="175">
        <v>46094</v>
      </c>
      <c r="C1373" s="171" t="s">
        <v>131</v>
      </c>
      <c r="D1373" s="171" t="s">
        <v>132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2750</v>
      </c>
      <c r="J1373" s="175">
        <v>46093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-1182.5</v>
      </c>
    </row>
    <row r="1374" spans="1:16" ht="19.5" hidden="1" customHeight="1">
      <c r="A1374" s="171" t="s">
        <v>2772</v>
      </c>
      <c r="B1374" s="175">
        <v>46094</v>
      </c>
      <c r="C1374" s="171" t="s">
        <v>2119</v>
      </c>
      <c r="D1374" s="171" t="s">
        <v>116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2750</v>
      </c>
      <c r="J1374" s="175">
        <v>46093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-21.02</v>
      </c>
    </row>
    <row r="1375" spans="1:16" ht="19.5" hidden="1" customHeight="1">
      <c r="A1375" s="171" t="s">
        <v>2773</v>
      </c>
      <c r="B1375" s="175">
        <v>46094</v>
      </c>
      <c r="C1375" s="171" t="s">
        <v>110</v>
      </c>
      <c r="D1375" s="171" t="s">
        <v>24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46092</v>
      </c>
      <c r="K1375" s="171" t="s">
        <v>113</v>
      </c>
      <c r="L1375" s="171" t="s">
        <v>114</v>
      </c>
      <c r="M1375" s="178">
        <v>0.43</v>
      </c>
      <c r="N1375" s="176"/>
      <c r="O1375" s="176">
        <v>42</v>
      </c>
      <c r="P1375" s="179">
        <v>-148.96</v>
      </c>
    </row>
    <row r="1376" spans="1:16" ht="19.5" hidden="1" customHeight="1">
      <c r="A1376" s="171" t="s">
        <v>2773</v>
      </c>
      <c r="B1376" s="175">
        <v>46094</v>
      </c>
      <c r="C1376" s="171" t="s">
        <v>127</v>
      </c>
      <c r="D1376" s="171" t="s">
        <v>128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46092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1140.95</v>
      </c>
    </row>
    <row r="1377" spans="1:16" ht="19.5" hidden="1" customHeight="1">
      <c r="A1377" s="171" t="s">
        <v>2773</v>
      </c>
      <c r="B1377" s="175">
        <v>46094</v>
      </c>
      <c r="C1377" s="171" t="s">
        <v>127</v>
      </c>
      <c r="D1377" s="171" t="s">
        <v>129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46092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11.41</v>
      </c>
    </row>
    <row r="1378" spans="1:16" ht="19.5" hidden="1" customHeight="1">
      <c r="A1378" s="171" t="s">
        <v>2773</v>
      </c>
      <c r="B1378" s="175">
        <v>46094</v>
      </c>
      <c r="C1378" s="171" t="s">
        <v>127</v>
      </c>
      <c r="D1378" s="171" t="s">
        <v>130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46092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1497.64</v>
      </c>
    </row>
    <row r="1379" spans="1:16" ht="19.5" hidden="1" customHeight="1">
      <c r="A1379" s="171" t="s">
        <v>2773</v>
      </c>
      <c r="B1379" s="175">
        <v>46094</v>
      </c>
      <c r="C1379" s="171" t="s">
        <v>131</v>
      </c>
      <c r="D1379" s="171" t="s">
        <v>132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46092</v>
      </c>
      <c r="K1379" s="171" t="s">
        <v>113</v>
      </c>
      <c r="L1379" s="171" t="s">
        <v>114</v>
      </c>
      <c r="M1379" s="178">
        <v>0.43</v>
      </c>
      <c r="N1379" s="176"/>
      <c r="O1379" s="176"/>
      <c r="P1379" s="179">
        <v>-1139.5</v>
      </c>
    </row>
    <row r="1380" spans="1:16" ht="19.5" hidden="1" customHeight="1">
      <c r="A1380" s="171" t="s">
        <v>2773</v>
      </c>
      <c r="B1380" s="175">
        <v>46094</v>
      </c>
      <c r="C1380" s="171" t="s">
        <v>2119</v>
      </c>
      <c r="D1380" s="171" t="s">
        <v>116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46092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-13.16</v>
      </c>
    </row>
    <row r="1381" spans="1:16" ht="19.5" hidden="1" customHeight="1">
      <c r="A1381" s="171" t="s">
        <v>2772</v>
      </c>
      <c r="B1381" s="175">
        <v>46094</v>
      </c>
      <c r="C1381" s="171" t="s">
        <v>2119</v>
      </c>
      <c r="D1381" s="171" t="s">
        <v>135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46093</v>
      </c>
      <c r="K1381" s="171" t="s">
        <v>125</v>
      </c>
      <c r="L1381" s="171" t="s">
        <v>125</v>
      </c>
      <c r="M1381" s="178">
        <v>0</v>
      </c>
      <c r="N1381" s="176"/>
      <c r="O1381" s="176"/>
      <c r="P1381" s="179">
        <v>-21.12</v>
      </c>
    </row>
    <row r="1382" spans="1:16" ht="19.5" hidden="1" customHeight="1">
      <c r="A1382" s="171" t="s">
        <v>2774</v>
      </c>
      <c r="B1382" s="175">
        <v>46094</v>
      </c>
      <c r="C1382" s="171" t="s">
        <v>110</v>
      </c>
      <c r="D1382" s="171" t="s">
        <v>24</v>
      </c>
      <c r="E1382" s="171" t="s">
        <v>78</v>
      </c>
      <c r="F1382" s="171" t="s">
        <v>176</v>
      </c>
      <c r="G1382" s="171" t="s">
        <v>177</v>
      </c>
      <c r="H1382" s="176">
        <v>1</v>
      </c>
      <c r="I1382" s="177">
        <v>6500</v>
      </c>
      <c r="J1382" s="175">
        <v>46093</v>
      </c>
      <c r="K1382" s="171" t="s">
        <v>113</v>
      </c>
      <c r="L1382" s="171" t="s">
        <v>114</v>
      </c>
      <c r="M1382" s="178">
        <v>0.43</v>
      </c>
      <c r="N1382" s="176"/>
      <c r="O1382" s="176">
        <v>40</v>
      </c>
      <c r="P1382" s="179">
        <v>-251.73</v>
      </c>
    </row>
    <row r="1383" spans="1:16" ht="19.5" hidden="1" customHeight="1">
      <c r="A1383" s="171" t="s">
        <v>2774</v>
      </c>
      <c r="B1383" s="175">
        <v>46094</v>
      </c>
      <c r="C1383" s="171" t="s">
        <v>127</v>
      </c>
      <c r="D1383" s="171" t="s">
        <v>128</v>
      </c>
      <c r="E1383" s="171" t="s">
        <v>78</v>
      </c>
      <c r="F1383" s="171" t="s">
        <v>176</v>
      </c>
      <c r="G1383" s="171" t="s">
        <v>177</v>
      </c>
      <c r="H1383" s="176">
        <v>1</v>
      </c>
      <c r="I1383" s="177">
        <v>6500</v>
      </c>
      <c r="J1383" s="175">
        <v>46093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2451.4299999999998</v>
      </c>
    </row>
    <row r="1384" spans="1:16" ht="19.5" hidden="1" customHeight="1">
      <c r="A1384" s="171" t="s">
        <v>2774</v>
      </c>
      <c r="B1384" s="175">
        <v>46094</v>
      </c>
      <c r="C1384" s="171" t="s">
        <v>127</v>
      </c>
      <c r="D1384" s="171" t="s">
        <v>129</v>
      </c>
      <c r="E1384" s="171" t="s">
        <v>78</v>
      </c>
      <c r="F1384" s="171" t="s">
        <v>176</v>
      </c>
      <c r="G1384" s="171" t="s">
        <v>177</v>
      </c>
      <c r="H1384" s="176">
        <v>1</v>
      </c>
      <c r="I1384" s="177">
        <v>6500</v>
      </c>
      <c r="J1384" s="175">
        <v>46093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24.51</v>
      </c>
    </row>
    <row r="1385" spans="1:16" ht="19.5" hidden="1" customHeight="1">
      <c r="A1385" s="171" t="s">
        <v>2774</v>
      </c>
      <c r="B1385" s="175">
        <v>46094</v>
      </c>
      <c r="C1385" s="171" t="s">
        <v>127</v>
      </c>
      <c r="D1385" s="171" t="s">
        <v>130</v>
      </c>
      <c r="E1385" s="171" t="s">
        <v>78</v>
      </c>
      <c r="F1385" s="171" t="s">
        <v>176</v>
      </c>
      <c r="G1385" s="171" t="s">
        <v>177</v>
      </c>
      <c r="H1385" s="176">
        <v>1</v>
      </c>
      <c r="I1385" s="177">
        <v>6500</v>
      </c>
      <c r="J1385" s="175">
        <v>46093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4024.06</v>
      </c>
    </row>
    <row r="1386" spans="1:16" ht="19.5" hidden="1" customHeight="1">
      <c r="A1386" s="171" t="s">
        <v>2774</v>
      </c>
      <c r="B1386" s="175">
        <v>46094</v>
      </c>
      <c r="C1386" s="171" t="s">
        <v>131</v>
      </c>
      <c r="D1386" s="171" t="s">
        <v>132</v>
      </c>
      <c r="E1386" s="171" t="s">
        <v>78</v>
      </c>
      <c r="F1386" s="171" t="s">
        <v>176</v>
      </c>
      <c r="G1386" s="171" t="s">
        <v>177</v>
      </c>
      <c r="H1386" s="176">
        <v>1</v>
      </c>
      <c r="I1386" s="177">
        <v>6500</v>
      </c>
      <c r="J1386" s="175">
        <v>46093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-2795</v>
      </c>
    </row>
    <row r="1387" spans="1:16" ht="19.5" customHeight="1">
      <c r="A1387" s="171" t="s">
        <v>2774</v>
      </c>
      <c r="B1387" s="175">
        <v>46094</v>
      </c>
      <c r="C1387" s="171" t="s">
        <v>2119</v>
      </c>
      <c r="D1387" s="171" t="s">
        <v>116</v>
      </c>
      <c r="E1387" s="171" t="s">
        <v>78</v>
      </c>
      <c r="F1387" s="171" t="s">
        <v>176</v>
      </c>
      <c r="G1387" s="171" t="s">
        <v>177</v>
      </c>
      <c r="H1387" s="176">
        <v>1</v>
      </c>
      <c r="I1387" s="177">
        <v>6500</v>
      </c>
      <c r="J1387" s="175">
        <v>46093</v>
      </c>
      <c r="K1387" s="171" t="s">
        <v>113</v>
      </c>
      <c r="L1387" s="171" t="s">
        <v>114</v>
      </c>
      <c r="M1387" s="178">
        <v>0.43</v>
      </c>
      <c r="N1387" s="176"/>
      <c r="O1387" s="176"/>
      <c r="P1387" s="179">
        <v>-13.41</v>
      </c>
    </row>
    <row r="1388" spans="1:16" ht="19.5" customHeight="1">
      <c r="A1388" s="171" t="s">
        <v>2774</v>
      </c>
      <c r="B1388" s="175">
        <v>46094</v>
      </c>
      <c r="C1388" s="171" t="s">
        <v>2119</v>
      </c>
      <c r="D1388" s="171" t="s">
        <v>135</v>
      </c>
      <c r="E1388" s="171" t="s">
        <v>78</v>
      </c>
      <c r="F1388" s="171" t="s">
        <v>176</v>
      </c>
      <c r="G1388" s="171" t="s">
        <v>177</v>
      </c>
      <c r="H1388" s="176">
        <v>1</v>
      </c>
      <c r="I1388" s="177">
        <v>0</v>
      </c>
      <c r="J1388" s="175">
        <v>46093</v>
      </c>
      <c r="K1388" s="171" t="s">
        <v>125</v>
      </c>
      <c r="L1388" s="171" t="s">
        <v>125</v>
      </c>
      <c r="M1388" s="178">
        <v>0</v>
      </c>
      <c r="N1388" s="176"/>
      <c r="O1388" s="176"/>
      <c r="P1388" s="179">
        <v>-46.58</v>
      </c>
    </row>
    <row r="1389" spans="1:16" ht="19.5" hidden="1" customHeight="1">
      <c r="A1389" s="171" t="s">
        <v>2775</v>
      </c>
      <c r="B1389" s="175">
        <v>46094</v>
      </c>
      <c r="C1389" s="171" t="s">
        <v>110</v>
      </c>
      <c r="D1389" s="171" t="s">
        <v>24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46093</v>
      </c>
      <c r="K1389" s="171" t="s">
        <v>113</v>
      </c>
      <c r="L1389" s="171" t="s">
        <v>114</v>
      </c>
      <c r="M1389" s="178">
        <v>0.43</v>
      </c>
      <c r="N1389" s="176"/>
      <c r="O1389" s="176">
        <v>40</v>
      </c>
      <c r="P1389" s="179">
        <v>-140.75</v>
      </c>
    </row>
    <row r="1390" spans="1:16" ht="19.5" hidden="1" customHeight="1">
      <c r="A1390" s="171" t="s">
        <v>2775</v>
      </c>
      <c r="B1390" s="175">
        <v>46094</v>
      </c>
      <c r="C1390" s="171" t="s">
        <v>127</v>
      </c>
      <c r="D1390" s="171" t="s">
        <v>128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46093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1045.4100000000001</v>
      </c>
    </row>
    <row r="1391" spans="1:16" ht="19.5" hidden="1" customHeight="1">
      <c r="A1391" s="171" t="s">
        <v>2775</v>
      </c>
      <c r="B1391" s="175">
        <v>46094</v>
      </c>
      <c r="C1391" s="171" t="s">
        <v>127</v>
      </c>
      <c r="D1391" s="171" t="s">
        <v>129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46093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10.45</v>
      </c>
    </row>
    <row r="1392" spans="1:16" ht="19.5" hidden="1" customHeight="1">
      <c r="A1392" s="171" t="s">
        <v>2775</v>
      </c>
      <c r="B1392" s="175">
        <v>46094</v>
      </c>
      <c r="C1392" s="171" t="s">
        <v>127</v>
      </c>
      <c r="D1392" s="171" t="s">
        <v>130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46093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1694.14</v>
      </c>
    </row>
    <row r="1393" spans="1:16" ht="19.5" hidden="1" customHeight="1">
      <c r="A1393" s="171" t="s">
        <v>2775</v>
      </c>
      <c r="B1393" s="175">
        <v>46094</v>
      </c>
      <c r="C1393" s="171" t="s">
        <v>131</v>
      </c>
      <c r="D1393" s="171" t="s">
        <v>132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46093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-1182.5</v>
      </c>
    </row>
    <row r="1394" spans="1:16" ht="19.5" hidden="1" customHeight="1">
      <c r="A1394" s="171" t="s">
        <v>2775</v>
      </c>
      <c r="B1394" s="175">
        <v>46094</v>
      </c>
      <c r="C1394" s="171" t="s">
        <v>2119</v>
      </c>
      <c r="D1394" s="171" t="s">
        <v>116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46093</v>
      </c>
      <c r="K1394" s="171" t="s">
        <v>113</v>
      </c>
      <c r="L1394" s="171" t="s">
        <v>114</v>
      </c>
      <c r="M1394" s="178">
        <v>0.43</v>
      </c>
      <c r="N1394" s="176"/>
      <c r="O1394" s="176"/>
      <c r="P1394" s="179">
        <v>-11</v>
      </c>
    </row>
    <row r="1395" spans="1:16" ht="19.5" hidden="1" customHeight="1">
      <c r="A1395" s="171" t="s">
        <v>2775</v>
      </c>
      <c r="B1395" s="175">
        <v>46094</v>
      </c>
      <c r="C1395" s="171" t="s">
        <v>2119</v>
      </c>
      <c r="D1395" s="171" t="s">
        <v>135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46093</v>
      </c>
      <c r="K1395" s="171" t="s">
        <v>125</v>
      </c>
      <c r="L1395" s="171" t="s">
        <v>125</v>
      </c>
      <c r="M1395" s="178">
        <v>0</v>
      </c>
      <c r="N1395" s="176"/>
      <c r="O1395" s="176"/>
      <c r="P1395" s="179">
        <v>-19.86</v>
      </c>
    </row>
    <row r="1396" spans="1:16" ht="19.5" hidden="1" customHeight="1">
      <c r="A1396" s="171" t="s">
        <v>2776</v>
      </c>
      <c r="B1396" s="175">
        <v>46094</v>
      </c>
      <c r="C1396" s="171" t="s">
        <v>110</v>
      </c>
      <c r="D1396" s="171" t="s">
        <v>117</v>
      </c>
      <c r="E1396" s="171" t="s">
        <v>79</v>
      </c>
      <c r="F1396" s="171" t="s">
        <v>441</v>
      </c>
      <c r="G1396" s="171" t="s">
        <v>177</v>
      </c>
      <c r="H1396" s="176">
        <v>1</v>
      </c>
      <c r="I1396" s="177">
        <v>0</v>
      </c>
      <c r="J1396" s="175">
        <v>46089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2776</v>
      </c>
      <c r="B1397" s="175">
        <v>46094</v>
      </c>
      <c r="C1397" s="171" t="s">
        <v>110</v>
      </c>
      <c r="D1397" s="171" t="s">
        <v>118</v>
      </c>
      <c r="E1397" s="171" t="s">
        <v>79</v>
      </c>
      <c r="F1397" s="171" t="s">
        <v>441</v>
      </c>
      <c r="G1397" s="171" t="s">
        <v>177</v>
      </c>
      <c r="H1397" s="176">
        <v>1</v>
      </c>
      <c r="I1397" s="177">
        <v>0</v>
      </c>
      <c r="J1397" s="175">
        <v>46089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-56.94</v>
      </c>
    </row>
    <row r="1398" spans="1:16" ht="19.5" customHeight="1">
      <c r="A1398" s="171" t="s">
        <v>2776</v>
      </c>
      <c r="B1398" s="175">
        <v>46094</v>
      </c>
      <c r="C1398" s="171" t="s">
        <v>2119</v>
      </c>
      <c r="D1398" s="171" t="s">
        <v>119</v>
      </c>
      <c r="E1398" s="171" t="s">
        <v>79</v>
      </c>
      <c r="F1398" s="171" t="s">
        <v>441</v>
      </c>
      <c r="G1398" s="171" t="s">
        <v>177</v>
      </c>
      <c r="H1398" s="176">
        <v>1</v>
      </c>
      <c r="I1398" s="177">
        <v>0</v>
      </c>
      <c r="J1398" s="175">
        <v>46089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2776</v>
      </c>
      <c r="B1399" s="175">
        <v>46094</v>
      </c>
      <c r="C1399" s="171" t="s">
        <v>110</v>
      </c>
      <c r="D1399" s="171" t="s">
        <v>24</v>
      </c>
      <c r="E1399" s="171" t="s">
        <v>79</v>
      </c>
      <c r="F1399" s="171" t="s">
        <v>441</v>
      </c>
      <c r="G1399" s="171" t="s">
        <v>177</v>
      </c>
      <c r="H1399" s="176">
        <v>1</v>
      </c>
      <c r="I1399" s="177">
        <v>0</v>
      </c>
      <c r="J1399" s="175">
        <v>46089</v>
      </c>
      <c r="K1399" s="171" t="s">
        <v>113</v>
      </c>
      <c r="L1399" s="171" t="s">
        <v>114</v>
      </c>
      <c r="M1399" s="178">
        <v>0</v>
      </c>
      <c r="N1399" s="176"/>
      <c r="O1399" s="176">
        <v>43</v>
      </c>
      <c r="P1399" s="179">
        <v>-56.94</v>
      </c>
    </row>
    <row r="1400" spans="1:16" ht="19.5" customHeight="1">
      <c r="A1400" s="171" t="s">
        <v>2776</v>
      </c>
      <c r="B1400" s="175">
        <v>46094</v>
      </c>
      <c r="C1400" s="171" t="s">
        <v>2119</v>
      </c>
      <c r="D1400" s="171" t="s">
        <v>116</v>
      </c>
      <c r="E1400" s="171" t="s">
        <v>79</v>
      </c>
      <c r="F1400" s="171" t="s">
        <v>441</v>
      </c>
      <c r="G1400" s="171" t="s">
        <v>177</v>
      </c>
      <c r="H1400" s="176">
        <v>1</v>
      </c>
      <c r="I1400" s="177">
        <v>0</v>
      </c>
      <c r="J1400" s="175">
        <v>46089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-14.92</v>
      </c>
    </row>
    <row r="1401" spans="1:16" ht="19.5" hidden="1" customHeight="1">
      <c r="A1401" s="171" t="s">
        <v>2777</v>
      </c>
      <c r="B1401" s="175">
        <v>46094</v>
      </c>
      <c r="C1401" s="171" t="s">
        <v>110</v>
      </c>
      <c r="D1401" s="171" t="s">
        <v>117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0</v>
      </c>
      <c r="J1401" s="175">
        <v>46089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2777</v>
      </c>
      <c r="B1402" s="175">
        <v>46094</v>
      </c>
      <c r="C1402" s="171" t="s">
        <v>110</v>
      </c>
      <c r="D1402" s="171" t="s">
        <v>118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0</v>
      </c>
      <c r="J1402" s="175">
        <v>46089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2777</v>
      </c>
      <c r="B1403" s="175">
        <v>46094</v>
      </c>
      <c r="C1403" s="171" t="s">
        <v>2119</v>
      </c>
      <c r="D1403" s="171" t="s">
        <v>119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0</v>
      </c>
      <c r="J1403" s="175">
        <v>46089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2777</v>
      </c>
      <c r="B1404" s="175">
        <v>46094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46089</v>
      </c>
      <c r="K1404" s="171" t="s">
        <v>113</v>
      </c>
      <c r="L1404" s="171" t="s">
        <v>114</v>
      </c>
      <c r="M1404" s="178">
        <v>0</v>
      </c>
      <c r="N1404" s="176"/>
      <c r="O1404" s="176">
        <v>43</v>
      </c>
      <c r="P1404" s="179">
        <v>-46.77</v>
      </c>
    </row>
    <row r="1405" spans="1:16" ht="19.5" hidden="1" customHeight="1">
      <c r="A1405" s="171" t="s">
        <v>2777</v>
      </c>
      <c r="B1405" s="175">
        <v>46094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46089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2381</v>
      </c>
      <c r="B1406" s="175">
        <v>46094</v>
      </c>
      <c r="C1406" s="171" t="s">
        <v>151</v>
      </c>
      <c r="D1406" s="171" t="s">
        <v>152</v>
      </c>
      <c r="E1406" s="171" t="s">
        <v>125</v>
      </c>
      <c r="F1406" s="171" t="s">
        <v>125</v>
      </c>
      <c r="G1406" s="171" t="s">
        <v>125</v>
      </c>
      <c r="H1406" s="176">
        <v>0</v>
      </c>
      <c r="I1406" s="177">
        <v>0</v>
      </c>
      <c r="J1406" s="175">
        <v>46094</v>
      </c>
      <c r="K1406" s="171" t="s">
        <v>125</v>
      </c>
      <c r="L1406" s="171" t="s">
        <v>125</v>
      </c>
      <c r="M1406" s="178">
        <v>0</v>
      </c>
      <c r="N1406" s="176"/>
      <c r="O1406" s="176"/>
      <c r="P1406" s="179">
        <v>-344.31</v>
      </c>
    </row>
    <row r="1407" spans="1:16" ht="19.5" hidden="1" customHeight="1">
      <c r="A1407" s="171" t="s">
        <v>2004</v>
      </c>
      <c r="B1407" s="175">
        <v>46094</v>
      </c>
      <c r="C1407" s="171" t="s">
        <v>151</v>
      </c>
      <c r="D1407" s="171" t="s">
        <v>152</v>
      </c>
      <c r="E1407" s="171" t="s">
        <v>125</v>
      </c>
      <c r="F1407" s="171" t="s">
        <v>125</v>
      </c>
      <c r="G1407" s="171" t="s">
        <v>125</v>
      </c>
      <c r="H1407" s="176">
        <v>0</v>
      </c>
      <c r="I1407" s="177">
        <v>0</v>
      </c>
      <c r="J1407" s="175">
        <v>46094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-400.87</v>
      </c>
    </row>
    <row r="1408" spans="1:16" ht="19.5" hidden="1" customHeight="1">
      <c r="A1408" s="171" t="s">
        <v>1547</v>
      </c>
      <c r="B1408" s="175">
        <v>46094</v>
      </c>
      <c r="C1408" s="171" t="s">
        <v>151</v>
      </c>
      <c r="D1408" s="171" t="s">
        <v>152</v>
      </c>
      <c r="E1408" s="171" t="s">
        <v>125</v>
      </c>
      <c r="F1408" s="171" t="s">
        <v>125</v>
      </c>
      <c r="G1408" s="171" t="s">
        <v>125</v>
      </c>
      <c r="H1408" s="176">
        <v>0</v>
      </c>
      <c r="I1408" s="177">
        <v>0</v>
      </c>
      <c r="J1408" s="175">
        <v>46094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-586.78</v>
      </c>
    </row>
    <row r="1409" spans="1:16" ht="19.5" hidden="1" customHeight="1">
      <c r="A1409" s="171" t="s">
        <v>150</v>
      </c>
      <c r="B1409" s="175">
        <v>46094</v>
      </c>
      <c r="C1409" s="171" t="s">
        <v>151</v>
      </c>
      <c r="D1409" s="171" t="s">
        <v>152</v>
      </c>
      <c r="E1409" s="171" t="s">
        <v>125</v>
      </c>
      <c r="F1409" s="171" t="s">
        <v>125</v>
      </c>
      <c r="G1409" s="171" t="s">
        <v>125</v>
      </c>
      <c r="H1409" s="176">
        <v>0</v>
      </c>
      <c r="I1409" s="177">
        <v>0</v>
      </c>
      <c r="J1409" s="175">
        <v>46094</v>
      </c>
      <c r="K1409" s="171" t="s">
        <v>125</v>
      </c>
      <c r="L1409" s="171" t="s">
        <v>125</v>
      </c>
      <c r="M1409" s="178">
        <v>0</v>
      </c>
      <c r="N1409" s="176"/>
      <c r="O1409" s="176"/>
      <c r="P1409" s="179">
        <v>-1296.94</v>
      </c>
    </row>
    <row r="1410" spans="1:16" ht="19.5" hidden="1" customHeight="1">
      <c r="A1410" s="171" t="s">
        <v>155</v>
      </c>
      <c r="B1410" s="175">
        <v>46094</v>
      </c>
      <c r="C1410" s="171" t="s">
        <v>151</v>
      </c>
      <c r="D1410" s="171" t="s">
        <v>156</v>
      </c>
      <c r="E1410" s="171" t="s">
        <v>125</v>
      </c>
      <c r="F1410" s="171" t="s">
        <v>125</v>
      </c>
      <c r="G1410" s="171" t="s">
        <v>125</v>
      </c>
      <c r="H1410" s="176">
        <v>0</v>
      </c>
      <c r="I1410" s="177">
        <v>0</v>
      </c>
      <c r="J1410" s="175">
        <v>46094</v>
      </c>
      <c r="K1410" s="171" t="s">
        <v>125</v>
      </c>
      <c r="L1410" s="171" t="s">
        <v>125</v>
      </c>
      <c r="M1410" s="178">
        <v>0</v>
      </c>
      <c r="N1410" s="176"/>
      <c r="O1410" s="176"/>
      <c r="P1410" s="179">
        <v>-14345.5</v>
      </c>
    </row>
    <row r="1411" spans="1:16" ht="19.5" customHeight="1">
      <c r="A1411" s="171" t="s">
        <v>2778</v>
      </c>
      <c r="B1411" s="175">
        <v>46095</v>
      </c>
      <c r="C1411" s="171" t="s">
        <v>2119</v>
      </c>
      <c r="D1411" s="171" t="s">
        <v>135</v>
      </c>
      <c r="E1411" s="171" t="s">
        <v>78</v>
      </c>
      <c r="F1411" s="171" t="s">
        <v>176</v>
      </c>
      <c r="G1411" s="171" t="s">
        <v>177</v>
      </c>
      <c r="H1411" s="176">
        <v>1</v>
      </c>
      <c r="I1411" s="177">
        <v>0</v>
      </c>
      <c r="J1411" s="175">
        <v>46094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-43.99</v>
      </c>
    </row>
    <row r="1412" spans="1:16" ht="19.5" hidden="1" customHeight="1">
      <c r="A1412" s="171" t="s">
        <v>2779</v>
      </c>
      <c r="B1412" s="175">
        <v>46095</v>
      </c>
      <c r="C1412" s="171" t="s">
        <v>110</v>
      </c>
      <c r="D1412" s="171" t="s">
        <v>24</v>
      </c>
      <c r="E1412" s="171" t="s">
        <v>61</v>
      </c>
      <c r="F1412" s="171" t="s">
        <v>776</v>
      </c>
      <c r="G1412" s="171" t="s">
        <v>177</v>
      </c>
      <c r="H1412" s="176">
        <v>1</v>
      </c>
      <c r="I1412" s="177">
        <v>0</v>
      </c>
      <c r="J1412" s="175">
        <v>46091</v>
      </c>
      <c r="K1412" s="171" t="s">
        <v>113</v>
      </c>
      <c r="L1412" s="171" t="s">
        <v>114</v>
      </c>
      <c r="M1412" s="178">
        <v>0</v>
      </c>
      <c r="N1412" s="176"/>
      <c r="O1412" s="176">
        <v>43</v>
      </c>
      <c r="P1412" s="179">
        <v>-56.94</v>
      </c>
    </row>
    <row r="1413" spans="1:16" ht="19.5" customHeight="1">
      <c r="A1413" s="171" t="s">
        <v>2779</v>
      </c>
      <c r="B1413" s="175">
        <v>46095</v>
      </c>
      <c r="C1413" s="171" t="s">
        <v>2119</v>
      </c>
      <c r="D1413" s="171" t="s">
        <v>116</v>
      </c>
      <c r="E1413" s="171" t="s">
        <v>61</v>
      </c>
      <c r="F1413" s="171" t="s">
        <v>776</v>
      </c>
      <c r="G1413" s="171" t="s">
        <v>177</v>
      </c>
      <c r="H1413" s="176">
        <v>1</v>
      </c>
      <c r="I1413" s="177">
        <v>0</v>
      </c>
      <c r="J1413" s="175">
        <v>46091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-10.82</v>
      </c>
    </row>
    <row r="1414" spans="1:16" ht="19.5" hidden="1" customHeight="1">
      <c r="A1414" s="171" t="s">
        <v>2780</v>
      </c>
      <c r="B1414" s="175">
        <v>46095</v>
      </c>
      <c r="C1414" s="171" t="s">
        <v>2119</v>
      </c>
      <c r="D1414" s="171" t="s">
        <v>135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0</v>
      </c>
      <c r="J1414" s="175">
        <v>46095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-22.93</v>
      </c>
    </row>
    <row r="1415" spans="1:16" ht="19.5" hidden="1" customHeight="1">
      <c r="A1415" s="171" t="s">
        <v>2779</v>
      </c>
      <c r="B1415" s="175">
        <v>46095</v>
      </c>
      <c r="C1415" s="171" t="s">
        <v>110</v>
      </c>
      <c r="D1415" s="171" t="s">
        <v>117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46091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0</v>
      </c>
    </row>
    <row r="1416" spans="1:16" ht="19.5" hidden="1" customHeight="1">
      <c r="A1416" s="171" t="s">
        <v>2779</v>
      </c>
      <c r="B1416" s="175">
        <v>46095</v>
      </c>
      <c r="C1416" s="171" t="s">
        <v>110</v>
      </c>
      <c r="D1416" s="171" t="s">
        <v>118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46091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-56.94</v>
      </c>
    </row>
    <row r="1417" spans="1:16" ht="19.5" customHeight="1">
      <c r="A1417" s="171" t="s">
        <v>2779</v>
      </c>
      <c r="B1417" s="175">
        <v>46095</v>
      </c>
      <c r="C1417" s="171" t="s">
        <v>2119</v>
      </c>
      <c r="D1417" s="171" t="s">
        <v>119</v>
      </c>
      <c r="E1417" s="171" t="s">
        <v>61</v>
      </c>
      <c r="F1417" s="171" t="s">
        <v>776</v>
      </c>
      <c r="G1417" s="171" t="s">
        <v>177</v>
      </c>
      <c r="H1417" s="176">
        <v>1</v>
      </c>
      <c r="I1417" s="177">
        <v>0</v>
      </c>
      <c r="J1417" s="175">
        <v>46091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-15</v>
      </c>
    </row>
    <row r="1418" spans="1:16" ht="19.5" hidden="1" customHeight="1">
      <c r="A1418" s="171" t="s">
        <v>2781</v>
      </c>
      <c r="B1418" s="175">
        <v>46095</v>
      </c>
      <c r="C1418" s="171" t="s">
        <v>110</v>
      </c>
      <c r="D1418" s="171" t="s">
        <v>24</v>
      </c>
      <c r="E1418" s="171" t="s">
        <v>67</v>
      </c>
      <c r="F1418" s="171" t="s">
        <v>359</v>
      </c>
      <c r="G1418" s="171" t="s">
        <v>177</v>
      </c>
      <c r="H1418" s="176">
        <v>1</v>
      </c>
      <c r="I1418" s="177">
        <v>0</v>
      </c>
      <c r="J1418" s="175">
        <v>46090</v>
      </c>
      <c r="K1418" s="171" t="s">
        <v>113</v>
      </c>
      <c r="L1418" s="171" t="s">
        <v>114</v>
      </c>
      <c r="M1418" s="178">
        <v>0</v>
      </c>
      <c r="N1418" s="176"/>
      <c r="O1418" s="176">
        <v>43</v>
      </c>
      <c r="P1418" s="179">
        <v>-56.94</v>
      </c>
    </row>
    <row r="1419" spans="1:16" ht="19.5" customHeight="1">
      <c r="A1419" s="171" t="s">
        <v>2781</v>
      </c>
      <c r="B1419" s="175">
        <v>46095</v>
      </c>
      <c r="C1419" s="171" t="s">
        <v>2119</v>
      </c>
      <c r="D1419" s="171" t="s">
        <v>116</v>
      </c>
      <c r="E1419" s="171" t="s">
        <v>67</v>
      </c>
      <c r="F1419" s="171" t="s">
        <v>359</v>
      </c>
      <c r="G1419" s="171" t="s">
        <v>177</v>
      </c>
      <c r="H1419" s="176">
        <v>1</v>
      </c>
      <c r="I1419" s="177">
        <v>0</v>
      </c>
      <c r="J1419" s="175">
        <v>46090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-9.49</v>
      </c>
    </row>
    <row r="1420" spans="1:16" ht="19.5" hidden="1" customHeight="1">
      <c r="A1420" s="171" t="s">
        <v>2781</v>
      </c>
      <c r="B1420" s="175">
        <v>46095</v>
      </c>
      <c r="C1420" s="171" t="s">
        <v>110</v>
      </c>
      <c r="D1420" s="171" t="s">
        <v>117</v>
      </c>
      <c r="E1420" s="171" t="s">
        <v>67</v>
      </c>
      <c r="F1420" s="171" t="s">
        <v>359</v>
      </c>
      <c r="G1420" s="171" t="s">
        <v>177</v>
      </c>
      <c r="H1420" s="176">
        <v>1</v>
      </c>
      <c r="I1420" s="177">
        <v>0</v>
      </c>
      <c r="J1420" s="175">
        <v>46090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0</v>
      </c>
    </row>
    <row r="1421" spans="1:16" ht="19.5" hidden="1" customHeight="1">
      <c r="A1421" s="171" t="s">
        <v>2781</v>
      </c>
      <c r="B1421" s="175">
        <v>46095</v>
      </c>
      <c r="C1421" s="171" t="s">
        <v>110</v>
      </c>
      <c r="D1421" s="171" t="s">
        <v>118</v>
      </c>
      <c r="E1421" s="171" t="s">
        <v>67</v>
      </c>
      <c r="F1421" s="171" t="s">
        <v>359</v>
      </c>
      <c r="G1421" s="171" t="s">
        <v>177</v>
      </c>
      <c r="H1421" s="176">
        <v>1</v>
      </c>
      <c r="I1421" s="177">
        <v>0</v>
      </c>
      <c r="J1421" s="175">
        <v>46090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-56.94</v>
      </c>
    </row>
    <row r="1422" spans="1:16" ht="19.5" customHeight="1">
      <c r="A1422" s="171" t="s">
        <v>2781</v>
      </c>
      <c r="B1422" s="175">
        <v>46095</v>
      </c>
      <c r="C1422" s="171" t="s">
        <v>2119</v>
      </c>
      <c r="D1422" s="171" t="s">
        <v>119</v>
      </c>
      <c r="E1422" s="171" t="s">
        <v>67</v>
      </c>
      <c r="F1422" s="171" t="s">
        <v>359</v>
      </c>
      <c r="G1422" s="171" t="s">
        <v>177</v>
      </c>
      <c r="H1422" s="176">
        <v>1</v>
      </c>
      <c r="I1422" s="177">
        <v>0</v>
      </c>
      <c r="J1422" s="175">
        <v>46090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-15</v>
      </c>
    </row>
    <row r="1423" spans="1:16" ht="19.5" hidden="1" customHeight="1">
      <c r="A1423" s="171" t="s">
        <v>2646</v>
      </c>
      <c r="B1423" s="175">
        <v>46095</v>
      </c>
      <c r="C1423" s="171" t="s">
        <v>110</v>
      </c>
      <c r="D1423" s="171" t="s">
        <v>24</v>
      </c>
      <c r="E1423" s="171" t="s">
        <v>38</v>
      </c>
      <c r="F1423" s="171" t="s">
        <v>111</v>
      </c>
      <c r="G1423" s="171" t="s">
        <v>112</v>
      </c>
      <c r="H1423" s="176">
        <v>1</v>
      </c>
      <c r="I1423" s="177">
        <v>0</v>
      </c>
      <c r="J1423" s="175">
        <v>46089</v>
      </c>
      <c r="K1423" s="171" t="s">
        <v>113</v>
      </c>
      <c r="L1423" s="171" t="s">
        <v>114</v>
      </c>
      <c r="M1423" s="178">
        <v>0</v>
      </c>
      <c r="N1423" s="176"/>
      <c r="O1423" s="176">
        <v>43</v>
      </c>
      <c r="P1423" s="179">
        <v>-46.77</v>
      </c>
    </row>
    <row r="1424" spans="1:16" ht="19.5" hidden="1" customHeight="1">
      <c r="A1424" s="171" t="s">
        <v>2646</v>
      </c>
      <c r="B1424" s="175">
        <v>46095</v>
      </c>
      <c r="C1424" s="171" t="s">
        <v>2119</v>
      </c>
      <c r="D1424" s="171" t="s">
        <v>116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46089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-24.49</v>
      </c>
    </row>
    <row r="1425" spans="1:16" ht="19.5" hidden="1" customHeight="1">
      <c r="A1425" s="171" t="s">
        <v>2646</v>
      </c>
      <c r="B1425" s="175">
        <v>46095</v>
      </c>
      <c r="C1425" s="171" t="s">
        <v>110</v>
      </c>
      <c r="D1425" s="171" t="s">
        <v>117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46089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0</v>
      </c>
    </row>
    <row r="1426" spans="1:16" ht="19.5" hidden="1" customHeight="1">
      <c r="A1426" s="171" t="s">
        <v>2646</v>
      </c>
      <c r="B1426" s="175">
        <v>46095</v>
      </c>
      <c r="C1426" s="171" t="s">
        <v>110</v>
      </c>
      <c r="D1426" s="171" t="s">
        <v>118</v>
      </c>
      <c r="E1426" s="171" t="s">
        <v>38</v>
      </c>
      <c r="F1426" s="171" t="s">
        <v>111</v>
      </c>
      <c r="G1426" s="171" t="s">
        <v>112</v>
      </c>
      <c r="H1426" s="176">
        <v>1</v>
      </c>
      <c r="I1426" s="177">
        <v>0</v>
      </c>
      <c r="J1426" s="175">
        <v>46089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-46.77</v>
      </c>
    </row>
    <row r="1427" spans="1:16" ht="19.5" hidden="1" customHeight="1">
      <c r="A1427" s="171" t="s">
        <v>2646</v>
      </c>
      <c r="B1427" s="175">
        <v>46095</v>
      </c>
      <c r="C1427" s="171" t="s">
        <v>2119</v>
      </c>
      <c r="D1427" s="171" t="s">
        <v>119</v>
      </c>
      <c r="E1427" s="171" t="s">
        <v>38</v>
      </c>
      <c r="F1427" s="171" t="s">
        <v>111</v>
      </c>
      <c r="G1427" s="171" t="s">
        <v>112</v>
      </c>
      <c r="H1427" s="176">
        <v>1</v>
      </c>
      <c r="I1427" s="177">
        <v>0</v>
      </c>
      <c r="J1427" s="175">
        <v>46089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-15</v>
      </c>
    </row>
    <row r="1428" spans="1:16" ht="19.5" hidden="1" customHeight="1">
      <c r="A1428" s="171" t="s">
        <v>2782</v>
      </c>
      <c r="B1428" s="175">
        <v>46095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46086</v>
      </c>
      <c r="K1428" s="171" t="s">
        <v>113</v>
      </c>
      <c r="L1428" s="171" t="s">
        <v>114</v>
      </c>
      <c r="M1428" s="178">
        <v>0</v>
      </c>
      <c r="N1428" s="176"/>
      <c r="O1428" s="176">
        <v>43</v>
      </c>
      <c r="P1428" s="179">
        <v>-46.77</v>
      </c>
    </row>
    <row r="1429" spans="1:16" ht="19.5" hidden="1" customHeight="1">
      <c r="A1429" s="171" t="s">
        <v>2782</v>
      </c>
      <c r="B1429" s="175">
        <v>46095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46086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-10.23</v>
      </c>
    </row>
    <row r="1430" spans="1:16" ht="19.5" hidden="1" customHeight="1">
      <c r="A1430" s="171" t="s">
        <v>2782</v>
      </c>
      <c r="B1430" s="175">
        <v>46095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46086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2782</v>
      </c>
      <c r="B1431" s="175">
        <v>46095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46086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2782</v>
      </c>
      <c r="B1432" s="175">
        <v>46095</v>
      </c>
      <c r="C1432" s="171" t="s">
        <v>2119</v>
      </c>
      <c r="D1432" s="171" t="s">
        <v>119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46086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2783</v>
      </c>
      <c r="B1433" s="175">
        <v>46095</v>
      </c>
      <c r="C1433" s="171" t="s">
        <v>110</v>
      </c>
      <c r="D1433" s="171" t="s">
        <v>24</v>
      </c>
      <c r="E1433" s="171" t="s">
        <v>61</v>
      </c>
      <c r="F1433" s="171" t="s">
        <v>776</v>
      </c>
      <c r="G1433" s="171" t="s">
        <v>177</v>
      </c>
      <c r="H1433" s="176">
        <v>1</v>
      </c>
      <c r="I1433" s="177">
        <v>0</v>
      </c>
      <c r="J1433" s="175">
        <v>46083</v>
      </c>
      <c r="K1433" s="171" t="s">
        <v>113</v>
      </c>
      <c r="L1433" s="171" t="s">
        <v>114</v>
      </c>
      <c r="M1433" s="178">
        <v>0</v>
      </c>
      <c r="N1433" s="176"/>
      <c r="O1433" s="176">
        <v>43</v>
      </c>
      <c r="P1433" s="179">
        <v>-56.94</v>
      </c>
    </row>
    <row r="1434" spans="1:16" ht="19.5" customHeight="1">
      <c r="A1434" s="171" t="s">
        <v>2783</v>
      </c>
      <c r="B1434" s="175">
        <v>46095</v>
      </c>
      <c r="C1434" s="171" t="s">
        <v>2119</v>
      </c>
      <c r="D1434" s="171" t="s">
        <v>116</v>
      </c>
      <c r="E1434" s="171" t="s">
        <v>61</v>
      </c>
      <c r="F1434" s="171" t="s">
        <v>776</v>
      </c>
      <c r="G1434" s="171" t="s">
        <v>177</v>
      </c>
      <c r="H1434" s="176">
        <v>1</v>
      </c>
      <c r="I1434" s="177">
        <v>0</v>
      </c>
      <c r="J1434" s="175">
        <v>46083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-16.12</v>
      </c>
    </row>
    <row r="1435" spans="1:16" ht="19.5" hidden="1" customHeight="1">
      <c r="A1435" s="171" t="s">
        <v>2783</v>
      </c>
      <c r="B1435" s="175">
        <v>46095</v>
      </c>
      <c r="C1435" s="171" t="s">
        <v>110</v>
      </c>
      <c r="D1435" s="171" t="s">
        <v>117</v>
      </c>
      <c r="E1435" s="171" t="s">
        <v>61</v>
      </c>
      <c r="F1435" s="171" t="s">
        <v>776</v>
      </c>
      <c r="G1435" s="171" t="s">
        <v>177</v>
      </c>
      <c r="H1435" s="176">
        <v>1</v>
      </c>
      <c r="I1435" s="177">
        <v>0</v>
      </c>
      <c r="J1435" s="175">
        <v>46083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2783</v>
      </c>
      <c r="B1436" s="175">
        <v>46095</v>
      </c>
      <c r="C1436" s="171" t="s">
        <v>110</v>
      </c>
      <c r="D1436" s="171" t="s">
        <v>118</v>
      </c>
      <c r="E1436" s="171" t="s">
        <v>61</v>
      </c>
      <c r="F1436" s="171" t="s">
        <v>776</v>
      </c>
      <c r="G1436" s="171" t="s">
        <v>177</v>
      </c>
      <c r="H1436" s="176">
        <v>1</v>
      </c>
      <c r="I1436" s="177">
        <v>0</v>
      </c>
      <c r="J1436" s="175">
        <v>46083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-56.94</v>
      </c>
    </row>
    <row r="1437" spans="1:16" ht="19.5" customHeight="1">
      <c r="A1437" s="171" t="s">
        <v>2783</v>
      </c>
      <c r="B1437" s="175">
        <v>46095</v>
      </c>
      <c r="C1437" s="171" t="s">
        <v>2119</v>
      </c>
      <c r="D1437" s="171" t="s">
        <v>119</v>
      </c>
      <c r="E1437" s="171" t="s">
        <v>61</v>
      </c>
      <c r="F1437" s="171" t="s">
        <v>776</v>
      </c>
      <c r="G1437" s="171" t="s">
        <v>177</v>
      </c>
      <c r="H1437" s="176">
        <v>1</v>
      </c>
      <c r="I1437" s="177">
        <v>0</v>
      </c>
      <c r="J1437" s="175">
        <v>46083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2784</v>
      </c>
      <c r="B1438" s="175">
        <v>46095</v>
      </c>
      <c r="C1438" s="171" t="s">
        <v>2119</v>
      </c>
      <c r="D1438" s="171" t="s">
        <v>135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0</v>
      </c>
      <c r="J1438" s="175">
        <v>46095</v>
      </c>
      <c r="K1438" s="171" t="s">
        <v>125</v>
      </c>
      <c r="L1438" s="171" t="s">
        <v>125</v>
      </c>
      <c r="M1438" s="178">
        <v>0</v>
      </c>
      <c r="N1438" s="176"/>
      <c r="O1438" s="176"/>
      <c r="P1438" s="179">
        <v>-21.79</v>
      </c>
    </row>
    <row r="1439" spans="1:16" ht="19.5" hidden="1" customHeight="1">
      <c r="A1439" s="171" t="s">
        <v>2785</v>
      </c>
      <c r="B1439" s="175">
        <v>46095</v>
      </c>
      <c r="C1439" s="171" t="s">
        <v>110</v>
      </c>
      <c r="D1439" s="171" t="s">
        <v>24</v>
      </c>
      <c r="E1439" s="171" t="s">
        <v>66</v>
      </c>
      <c r="F1439" s="171" t="s">
        <v>601</v>
      </c>
      <c r="G1439" s="171" t="s">
        <v>177</v>
      </c>
      <c r="H1439" s="176">
        <v>1</v>
      </c>
      <c r="I1439" s="177">
        <v>0</v>
      </c>
      <c r="J1439" s="175">
        <v>46087</v>
      </c>
      <c r="K1439" s="171" t="s">
        <v>113</v>
      </c>
      <c r="L1439" s="171" t="s">
        <v>114</v>
      </c>
      <c r="M1439" s="178">
        <v>0</v>
      </c>
      <c r="N1439" s="176"/>
      <c r="O1439" s="176">
        <v>44</v>
      </c>
      <c r="P1439" s="179">
        <v>-56.94</v>
      </c>
    </row>
    <row r="1440" spans="1:16" ht="19.5" customHeight="1">
      <c r="A1440" s="171" t="s">
        <v>2785</v>
      </c>
      <c r="B1440" s="175">
        <v>46095</v>
      </c>
      <c r="C1440" s="171" t="s">
        <v>2119</v>
      </c>
      <c r="D1440" s="171" t="s">
        <v>116</v>
      </c>
      <c r="E1440" s="171" t="s">
        <v>66</v>
      </c>
      <c r="F1440" s="171" t="s">
        <v>601</v>
      </c>
      <c r="G1440" s="171" t="s">
        <v>177</v>
      </c>
      <c r="H1440" s="176">
        <v>1</v>
      </c>
      <c r="I1440" s="177">
        <v>0</v>
      </c>
      <c r="J1440" s="175">
        <v>46087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-13.55</v>
      </c>
    </row>
    <row r="1441" spans="1:16" ht="19.5" hidden="1" customHeight="1">
      <c r="A1441" s="171" t="s">
        <v>2785</v>
      </c>
      <c r="B1441" s="175">
        <v>46095</v>
      </c>
      <c r="C1441" s="171" t="s">
        <v>110</v>
      </c>
      <c r="D1441" s="171" t="s">
        <v>117</v>
      </c>
      <c r="E1441" s="171" t="s">
        <v>66</v>
      </c>
      <c r="F1441" s="171" t="s">
        <v>601</v>
      </c>
      <c r="G1441" s="171" t="s">
        <v>177</v>
      </c>
      <c r="H1441" s="176">
        <v>1</v>
      </c>
      <c r="I1441" s="177">
        <v>0</v>
      </c>
      <c r="J1441" s="175">
        <v>46087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0</v>
      </c>
    </row>
    <row r="1442" spans="1:16" ht="19.5" hidden="1" customHeight="1">
      <c r="A1442" s="171" t="s">
        <v>2785</v>
      </c>
      <c r="B1442" s="175">
        <v>46095</v>
      </c>
      <c r="C1442" s="171" t="s">
        <v>110</v>
      </c>
      <c r="D1442" s="171" t="s">
        <v>118</v>
      </c>
      <c r="E1442" s="171" t="s">
        <v>66</v>
      </c>
      <c r="F1442" s="171" t="s">
        <v>601</v>
      </c>
      <c r="G1442" s="171" t="s">
        <v>177</v>
      </c>
      <c r="H1442" s="176">
        <v>1</v>
      </c>
      <c r="I1442" s="177">
        <v>0</v>
      </c>
      <c r="J1442" s="175">
        <v>46087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-56.94</v>
      </c>
    </row>
    <row r="1443" spans="1:16" ht="19.5" hidden="1" customHeight="1">
      <c r="A1443" s="171" t="s">
        <v>2786</v>
      </c>
      <c r="B1443" s="175">
        <v>46095</v>
      </c>
      <c r="C1443" s="171" t="s">
        <v>110</v>
      </c>
      <c r="D1443" s="171" t="s">
        <v>24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2700</v>
      </c>
      <c r="J1443" s="175">
        <v>46090</v>
      </c>
      <c r="K1443" s="171" t="s">
        <v>113</v>
      </c>
      <c r="L1443" s="171" t="s">
        <v>114</v>
      </c>
      <c r="M1443" s="178">
        <v>0.43</v>
      </c>
      <c r="N1443" s="176"/>
      <c r="O1443" s="176">
        <v>43</v>
      </c>
      <c r="P1443" s="179">
        <v>-155.83000000000001</v>
      </c>
    </row>
    <row r="1444" spans="1:16" ht="19.5" hidden="1" customHeight="1">
      <c r="A1444" s="171" t="s">
        <v>2786</v>
      </c>
      <c r="B1444" s="175">
        <v>46095</v>
      </c>
      <c r="C1444" s="171" t="s">
        <v>127</v>
      </c>
      <c r="D1444" s="171" t="s">
        <v>128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2700</v>
      </c>
      <c r="J1444" s="175">
        <v>46090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1183.81</v>
      </c>
    </row>
    <row r="1445" spans="1:16" ht="19.5" hidden="1" customHeight="1">
      <c r="A1445" s="171" t="s">
        <v>2786</v>
      </c>
      <c r="B1445" s="175">
        <v>46095</v>
      </c>
      <c r="C1445" s="171" t="s">
        <v>127</v>
      </c>
      <c r="D1445" s="171" t="s">
        <v>129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2700</v>
      </c>
      <c r="J1445" s="175">
        <v>46090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0</v>
      </c>
    </row>
    <row r="1446" spans="1:16" ht="19.5" hidden="1" customHeight="1">
      <c r="A1446" s="171" t="s">
        <v>2786</v>
      </c>
      <c r="B1446" s="175">
        <v>46095</v>
      </c>
      <c r="C1446" s="171" t="s">
        <v>127</v>
      </c>
      <c r="D1446" s="171" t="s">
        <v>130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2700</v>
      </c>
      <c r="J1446" s="175">
        <v>46090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1516.19</v>
      </c>
    </row>
    <row r="1447" spans="1:16" ht="19.5" hidden="1" customHeight="1">
      <c r="A1447" s="171" t="s">
        <v>2786</v>
      </c>
      <c r="B1447" s="175">
        <v>46095</v>
      </c>
      <c r="C1447" s="171" t="s">
        <v>131</v>
      </c>
      <c r="D1447" s="171" t="s">
        <v>132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2700</v>
      </c>
      <c r="J1447" s="175">
        <v>46090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-1161</v>
      </c>
    </row>
    <row r="1448" spans="1:16" ht="19.5" hidden="1" customHeight="1">
      <c r="A1448" s="171" t="s">
        <v>2786</v>
      </c>
      <c r="B1448" s="175">
        <v>46095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2700</v>
      </c>
      <c r="J1448" s="175">
        <v>46090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-25</v>
      </c>
    </row>
    <row r="1449" spans="1:16" ht="19.5" hidden="1" customHeight="1">
      <c r="A1449" s="171" t="s">
        <v>2786</v>
      </c>
      <c r="B1449" s="175">
        <v>46095</v>
      </c>
      <c r="C1449" s="171" t="s">
        <v>2119</v>
      </c>
      <c r="D1449" s="171" t="s">
        <v>135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46090</v>
      </c>
      <c r="K1449" s="171" t="s">
        <v>125</v>
      </c>
      <c r="L1449" s="171" t="s">
        <v>125</v>
      </c>
      <c r="M1449" s="178">
        <v>0</v>
      </c>
      <c r="N1449" s="176"/>
      <c r="O1449" s="176"/>
      <c r="P1449" s="179">
        <v>-6.39</v>
      </c>
    </row>
    <row r="1450" spans="1:16" ht="19.5" hidden="1" customHeight="1">
      <c r="A1450" s="171" t="s">
        <v>2787</v>
      </c>
      <c r="B1450" s="175">
        <v>46095</v>
      </c>
      <c r="C1450" s="171" t="s">
        <v>110</v>
      </c>
      <c r="D1450" s="171" t="s">
        <v>24</v>
      </c>
      <c r="E1450" s="171" t="s">
        <v>78</v>
      </c>
      <c r="F1450" s="171" t="s">
        <v>176</v>
      </c>
      <c r="G1450" s="171" t="s">
        <v>177</v>
      </c>
      <c r="H1450" s="176">
        <v>1</v>
      </c>
      <c r="I1450" s="177">
        <v>6500</v>
      </c>
      <c r="J1450" s="175">
        <v>46081</v>
      </c>
      <c r="K1450" s="171" t="s">
        <v>113</v>
      </c>
      <c r="L1450" s="171" t="s">
        <v>114</v>
      </c>
      <c r="M1450" s="178">
        <v>0.43</v>
      </c>
      <c r="N1450" s="176"/>
      <c r="O1450" s="176">
        <v>42</v>
      </c>
      <c r="P1450" s="179">
        <v>-274.64999999999998</v>
      </c>
    </row>
    <row r="1451" spans="1:16" ht="19.5" hidden="1" customHeight="1">
      <c r="A1451" s="171" t="s">
        <v>2787</v>
      </c>
      <c r="B1451" s="175">
        <v>46095</v>
      </c>
      <c r="C1451" s="171" t="s">
        <v>127</v>
      </c>
      <c r="D1451" s="171" t="s">
        <v>128</v>
      </c>
      <c r="E1451" s="171" t="s">
        <v>78</v>
      </c>
      <c r="F1451" s="171" t="s">
        <v>176</v>
      </c>
      <c r="G1451" s="171" t="s">
        <v>177</v>
      </c>
      <c r="H1451" s="176">
        <v>1</v>
      </c>
      <c r="I1451" s="177">
        <v>6500</v>
      </c>
      <c r="J1451" s="175">
        <v>46081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2300.48</v>
      </c>
    </row>
    <row r="1452" spans="1:16" ht="19.5" hidden="1" customHeight="1">
      <c r="A1452" s="171" t="s">
        <v>2787</v>
      </c>
      <c r="B1452" s="175">
        <v>46095</v>
      </c>
      <c r="C1452" s="171" t="s">
        <v>127</v>
      </c>
      <c r="D1452" s="171" t="s">
        <v>129</v>
      </c>
      <c r="E1452" s="171" t="s">
        <v>78</v>
      </c>
      <c r="F1452" s="171" t="s">
        <v>176</v>
      </c>
      <c r="G1452" s="171" t="s">
        <v>177</v>
      </c>
      <c r="H1452" s="176">
        <v>1</v>
      </c>
      <c r="I1452" s="177">
        <v>6500</v>
      </c>
      <c r="J1452" s="175">
        <v>46081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23</v>
      </c>
    </row>
    <row r="1453" spans="1:16" ht="19.5" hidden="1" customHeight="1">
      <c r="A1453" s="171" t="s">
        <v>2787</v>
      </c>
      <c r="B1453" s="175">
        <v>46095</v>
      </c>
      <c r="C1453" s="171" t="s">
        <v>127</v>
      </c>
      <c r="D1453" s="171" t="s">
        <v>130</v>
      </c>
      <c r="E1453" s="171" t="s">
        <v>78</v>
      </c>
      <c r="F1453" s="171" t="s">
        <v>176</v>
      </c>
      <c r="G1453" s="171" t="s">
        <v>177</v>
      </c>
      <c r="H1453" s="176">
        <v>1</v>
      </c>
      <c r="I1453" s="177">
        <v>6500</v>
      </c>
      <c r="J1453" s="175">
        <v>46081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4176.5200000000004</v>
      </c>
    </row>
    <row r="1454" spans="1:16" ht="19.5" hidden="1" customHeight="1">
      <c r="A1454" s="171" t="s">
        <v>2787</v>
      </c>
      <c r="B1454" s="175">
        <v>46095</v>
      </c>
      <c r="C1454" s="171" t="s">
        <v>131</v>
      </c>
      <c r="D1454" s="171" t="s">
        <v>132</v>
      </c>
      <c r="E1454" s="171" t="s">
        <v>78</v>
      </c>
      <c r="F1454" s="171" t="s">
        <v>176</v>
      </c>
      <c r="G1454" s="171" t="s">
        <v>177</v>
      </c>
      <c r="H1454" s="176">
        <v>1</v>
      </c>
      <c r="I1454" s="177">
        <v>6500</v>
      </c>
      <c r="J1454" s="175">
        <v>46081</v>
      </c>
      <c r="K1454" s="171" t="s">
        <v>113</v>
      </c>
      <c r="L1454" s="171" t="s">
        <v>114</v>
      </c>
      <c r="M1454" s="178">
        <v>0.43</v>
      </c>
      <c r="N1454" s="176"/>
      <c r="O1454" s="176"/>
      <c r="P1454" s="179">
        <v>-2795</v>
      </c>
    </row>
    <row r="1455" spans="1:16" ht="19.5" customHeight="1">
      <c r="A1455" s="171" t="s">
        <v>2787</v>
      </c>
      <c r="B1455" s="175">
        <v>46095</v>
      </c>
      <c r="C1455" s="171" t="s">
        <v>2119</v>
      </c>
      <c r="D1455" s="171" t="s">
        <v>116</v>
      </c>
      <c r="E1455" s="171" t="s">
        <v>78</v>
      </c>
      <c r="F1455" s="171" t="s">
        <v>176</v>
      </c>
      <c r="G1455" s="171" t="s">
        <v>177</v>
      </c>
      <c r="H1455" s="176">
        <v>1</v>
      </c>
      <c r="I1455" s="177">
        <v>6500</v>
      </c>
      <c r="J1455" s="175">
        <v>46081</v>
      </c>
      <c r="K1455" s="171" t="s">
        <v>113</v>
      </c>
      <c r="L1455" s="171" t="s">
        <v>114</v>
      </c>
      <c r="M1455" s="178">
        <v>0.43</v>
      </c>
      <c r="N1455" s="176"/>
      <c r="O1455" s="176"/>
      <c r="P1455" s="179">
        <v>-25</v>
      </c>
    </row>
    <row r="1456" spans="1:16" ht="19.5" customHeight="1">
      <c r="A1456" s="171" t="s">
        <v>2788</v>
      </c>
      <c r="B1456" s="175">
        <v>46095</v>
      </c>
      <c r="C1456" s="171" t="s">
        <v>2119</v>
      </c>
      <c r="D1456" s="171" t="s">
        <v>135</v>
      </c>
      <c r="E1456" s="171" t="s">
        <v>61</v>
      </c>
      <c r="F1456" s="171" t="s">
        <v>776</v>
      </c>
      <c r="G1456" s="171" t="s">
        <v>177</v>
      </c>
      <c r="H1456" s="176">
        <v>1</v>
      </c>
      <c r="I1456" s="177">
        <v>0</v>
      </c>
      <c r="J1456" s="175">
        <v>46095</v>
      </c>
      <c r="K1456" s="171" t="s">
        <v>125</v>
      </c>
      <c r="L1456" s="171" t="s">
        <v>125</v>
      </c>
      <c r="M1456" s="178">
        <v>0</v>
      </c>
      <c r="N1456" s="176"/>
      <c r="O1456" s="176"/>
      <c r="P1456" s="179">
        <v>-26.49</v>
      </c>
    </row>
    <row r="1457" spans="1:16" ht="19.5" customHeight="1">
      <c r="A1457" s="171" t="s">
        <v>2787</v>
      </c>
      <c r="B1457" s="175">
        <v>46095</v>
      </c>
      <c r="C1457" s="171" t="s">
        <v>2119</v>
      </c>
      <c r="D1457" s="171" t="s">
        <v>135</v>
      </c>
      <c r="E1457" s="171" t="s">
        <v>78</v>
      </c>
      <c r="F1457" s="171" t="s">
        <v>176</v>
      </c>
      <c r="G1457" s="171" t="s">
        <v>177</v>
      </c>
      <c r="H1457" s="176">
        <v>1</v>
      </c>
      <c r="I1457" s="177">
        <v>0</v>
      </c>
      <c r="J1457" s="175">
        <v>46081</v>
      </c>
      <c r="K1457" s="171" t="s">
        <v>125</v>
      </c>
      <c r="L1457" s="171" t="s">
        <v>125</v>
      </c>
      <c r="M1457" s="178">
        <v>0</v>
      </c>
      <c r="N1457" s="176"/>
      <c r="O1457" s="176"/>
      <c r="P1457" s="179">
        <v>-43.71</v>
      </c>
    </row>
    <row r="1458" spans="1:16" ht="19.5" hidden="1" customHeight="1">
      <c r="A1458" s="171" t="s">
        <v>2735</v>
      </c>
      <c r="B1458" s="175">
        <v>46095</v>
      </c>
      <c r="C1458" s="171" t="s">
        <v>308</v>
      </c>
      <c r="D1458" s="171" t="s">
        <v>419</v>
      </c>
      <c r="E1458" s="171" t="s">
        <v>42</v>
      </c>
      <c r="F1458" s="171" t="s">
        <v>248</v>
      </c>
      <c r="G1458" s="171" t="s">
        <v>112</v>
      </c>
      <c r="H1458" s="176">
        <v>1</v>
      </c>
      <c r="I1458" s="177">
        <v>-2650</v>
      </c>
      <c r="J1458" s="175">
        <v>46090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-1258.0999999999999</v>
      </c>
    </row>
    <row r="1459" spans="1:16" ht="19.5" hidden="1" customHeight="1">
      <c r="A1459" s="171" t="s">
        <v>2735</v>
      </c>
      <c r="B1459" s="175">
        <v>46095</v>
      </c>
      <c r="C1459" s="171" t="s">
        <v>308</v>
      </c>
      <c r="D1459" s="171" t="s">
        <v>129</v>
      </c>
      <c r="E1459" s="171" t="s">
        <v>42</v>
      </c>
      <c r="F1459" s="171" t="s">
        <v>248</v>
      </c>
      <c r="G1459" s="171" t="s">
        <v>112</v>
      </c>
      <c r="H1459" s="176">
        <v>1</v>
      </c>
      <c r="I1459" s="177">
        <v>-2650</v>
      </c>
      <c r="J1459" s="175">
        <v>46090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-12.58</v>
      </c>
    </row>
    <row r="1460" spans="1:16" ht="19.5" hidden="1" customHeight="1">
      <c r="A1460" s="171" t="s">
        <v>2735</v>
      </c>
      <c r="B1460" s="175">
        <v>46095</v>
      </c>
      <c r="C1460" s="171" t="s">
        <v>308</v>
      </c>
      <c r="D1460" s="171" t="s">
        <v>130</v>
      </c>
      <c r="E1460" s="171" t="s">
        <v>42</v>
      </c>
      <c r="F1460" s="171" t="s">
        <v>248</v>
      </c>
      <c r="G1460" s="171" t="s">
        <v>112</v>
      </c>
      <c r="H1460" s="176">
        <v>1</v>
      </c>
      <c r="I1460" s="177">
        <v>-2650</v>
      </c>
      <c r="J1460" s="175">
        <v>46090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-1379.32</v>
      </c>
    </row>
    <row r="1461" spans="1:16" ht="19.5" hidden="1" customHeight="1">
      <c r="A1461" s="171" t="s">
        <v>2735</v>
      </c>
      <c r="B1461" s="175">
        <v>46095</v>
      </c>
      <c r="C1461" s="171" t="s">
        <v>131</v>
      </c>
      <c r="D1461" s="171" t="s">
        <v>420</v>
      </c>
      <c r="E1461" s="171" t="s">
        <v>42</v>
      </c>
      <c r="F1461" s="171" t="s">
        <v>248</v>
      </c>
      <c r="G1461" s="171" t="s">
        <v>112</v>
      </c>
      <c r="H1461" s="176">
        <v>1</v>
      </c>
      <c r="I1461" s="177">
        <v>-2650</v>
      </c>
      <c r="J1461" s="175">
        <v>46090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1139.5</v>
      </c>
    </row>
    <row r="1462" spans="1:16" ht="19.5" hidden="1" customHeight="1">
      <c r="A1462" s="171" t="s">
        <v>2735</v>
      </c>
      <c r="B1462" s="175">
        <v>46095</v>
      </c>
      <c r="C1462" s="171" t="s">
        <v>2119</v>
      </c>
      <c r="D1462" s="171" t="s">
        <v>135</v>
      </c>
      <c r="E1462" s="171" t="s">
        <v>42</v>
      </c>
      <c r="F1462" s="171" t="s">
        <v>248</v>
      </c>
      <c r="G1462" s="171" t="s">
        <v>112</v>
      </c>
      <c r="H1462" s="176">
        <v>1</v>
      </c>
      <c r="I1462" s="177">
        <v>0</v>
      </c>
      <c r="J1462" s="175">
        <v>46090</v>
      </c>
      <c r="K1462" s="171" t="s">
        <v>125</v>
      </c>
      <c r="L1462" s="171" t="s">
        <v>125</v>
      </c>
      <c r="M1462" s="178">
        <v>0</v>
      </c>
      <c r="N1462" s="176"/>
      <c r="O1462" s="176"/>
      <c r="P1462" s="179">
        <v>23.9</v>
      </c>
    </row>
    <row r="1463" spans="1:16" ht="19.5" hidden="1" customHeight="1">
      <c r="A1463" s="171" t="s">
        <v>2025</v>
      </c>
      <c r="B1463" s="175">
        <v>46095</v>
      </c>
      <c r="C1463" s="171" t="s">
        <v>110</v>
      </c>
      <c r="D1463" s="171" t="s">
        <v>121</v>
      </c>
      <c r="E1463" s="171" t="s">
        <v>63</v>
      </c>
      <c r="F1463" s="171" t="s">
        <v>897</v>
      </c>
      <c r="G1463" s="171" t="s">
        <v>177</v>
      </c>
      <c r="H1463" s="176">
        <v>1</v>
      </c>
      <c r="I1463" s="177">
        <v>0</v>
      </c>
      <c r="J1463" s="175">
        <v>46080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2025</v>
      </c>
      <c r="B1464" s="175">
        <v>46095</v>
      </c>
      <c r="C1464" s="171" t="s">
        <v>110</v>
      </c>
      <c r="D1464" s="171" t="s">
        <v>118</v>
      </c>
      <c r="E1464" s="171" t="s">
        <v>63</v>
      </c>
      <c r="F1464" s="171" t="s">
        <v>897</v>
      </c>
      <c r="G1464" s="171" t="s">
        <v>177</v>
      </c>
      <c r="H1464" s="176">
        <v>1</v>
      </c>
      <c r="I1464" s="177">
        <v>0</v>
      </c>
      <c r="J1464" s="175">
        <v>46080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-56.94</v>
      </c>
    </row>
    <row r="1465" spans="1:16" ht="19.5" hidden="1" customHeight="1">
      <c r="A1465" s="171" t="s">
        <v>2688</v>
      </c>
      <c r="B1465" s="175">
        <v>46095</v>
      </c>
      <c r="C1465" s="171" t="s">
        <v>110</v>
      </c>
      <c r="D1465" s="171" t="s">
        <v>24</v>
      </c>
      <c r="E1465" s="171" t="s">
        <v>79</v>
      </c>
      <c r="F1465" s="171" t="s">
        <v>441</v>
      </c>
      <c r="G1465" s="171" t="s">
        <v>177</v>
      </c>
      <c r="H1465" s="176">
        <v>1</v>
      </c>
      <c r="I1465" s="177">
        <v>0</v>
      </c>
      <c r="J1465" s="175">
        <v>46069</v>
      </c>
      <c r="K1465" s="171" t="s">
        <v>113</v>
      </c>
      <c r="L1465" s="171" t="s">
        <v>114</v>
      </c>
      <c r="M1465" s="178">
        <v>0</v>
      </c>
      <c r="N1465" s="176"/>
      <c r="O1465" s="176">
        <v>40</v>
      </c>
      <c r="P1465" s="179">
        <v>-56.94</v>
      </c>
    </row>
    <row r="1466" spans="1:16" ht="19.5" customHeight="1">
      <c r="A1466" s="171" t="s">
        <v>2688</v>
      </c>
      <c r="B1466" s="175">
        <v>46095</v>
      </c>
      <c r="C1466" s="171" t="s">
        <v>2119</v>
      </c>
      <c r="D1466" s="171" t="s">
        <v>116</v>
      </c>
      <c r="E1466" s="171" t="s">
        <v>79</v>
      </c>
      <c r="F1466" s="171" t="s">
        <v>441</v>
      </c>
      <c r="G1466" s="171" t="s">
        <v>177</v>
      </c>
      <c r="H1466" s="176">
        <v>1</v>
      </c>
      <c r="I1466" s="177">
        <v>0</v>
      </c>
      <c r="J1466" s="175">
        <v>46069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-11.59</v>
      </c>
    </row>
    <row r="1467" spans="1:16" ht="19.5" hidden="1" customHeight="1">
      <c r="A1467" s="171" t="s">
        <v>2688</v>
      </c>
      <c r="B1467" s="175">
        <v>46095</v>
      </c>
      <c r="C1467" s="171" t="s">
        <v>110</v>
      </c>
      <c r="D1467" s="171" t="s">
        <v>117</v>
      </c>
      <c r="E1467" s="171" t="s">
        <v>79</v>
      </c>
      <c r="F1467" s="171" t="s">
        <v>441</v>
      </c>
      <c r="G1467" s="171" t="s">
        <v>177</v>
      </c>
      <c r="H1467" s="176">
        <v>1</v>
      </c>
      <c r="I1467" s="177">
        <v>0</v>
      </c>
      <c r="J1467" s="175">
        <v>46069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0</v>
      </c>
    </row>
    <row r="1468" spans="1:16" ht="19.5" hidden="1" customHeight="1">
      <c r="A1468" s="171" t="s">
        <v>2688</v>
      </c>
      <c r="B1468" s="175">
        <v>46095</v>
      </c>
      <c r="C1468" s="171" t="s">
        <v>110</v>
      </c>
      <c r="D1468" s="171" t="s">
        <v>118</v>
      </c>
      <c r="E1468" s="171" t="s">
        <v>79</v>
      </c>
      <c r="F1468" s="171" t="s">
        <v>441</v>
      </c>
      <c r="G1468" s="171" t="s">
        <v>177</v>
      </c>
      <c r="H1468" s="176">
        <v>1</v>
      </c>
      <c r="I1468" s="177">
        <v>0</v>
      </c>
      <c r="J1468" s="175">
        <v>46069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-56.94</v>
      </c>
    </row>
    <row r="1469" spans="1:16" ht="19.5" customHeight="1">
      <c r="A1469" s="171" t="s">
        <v>2688</v>
      </c>
      <c r="B1469" s="175">
        <v>46095</v>
      </c>
      <c r="C1469" s="171" t="s">
        <v>2119</v>
      </c>
      <c r="D1469" s="171" t="s">
        <v>119</v>
      </c>
      <c r="E1469" s="171" t="s">
        <v>79</v>
      </c>
      <c r="F1469" s="171" t="s">
        <v>441</v>
      </c>
      <c r="G1469" s="171" t="s">
        <v>177</v>
      </c>
      <c r="H1469" s="176">
        <v>1</v>
      </c>
      <c r="I1469" s="177">
        <v>0</v>
      </c>
      <c r="J1469" s="175">
        <v>46069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-15</v>
      </c>
    </row>
    <row r="1470" spans="1:16" ht="19.5" hidden="1" customHeight="1">
      <c r="A1470" s="171" t="s">
        <v>2789</v>
      </c>
      <c r="B1470" s="175">
        <v>46095</v>
      </c>
      <c r="C1470" s="171" t="s">
        <v>110</v>
      </c>
      <c r="D1470" s="171" t="s">
        <v>24</v>
      </c>
      <c r="E1470" s="171" t="s">
        <v>77</v>
      </c>
      <c r="F1470" s="171" t="s">
        <v>194</v>
      </c>
      <c r="G1470" s="171" t="s">
        <v>177</v>
      </c>
      <c r="H1470" s="176">
        <v>1</v>
      </c>
      <c r="I1470" s="177">
        <v>0</v>
      </c>
      <c r="J1470" s="175">
        <v>46080</v>
      </c>
      <c r="K1470" s="171" t="s">
        <v>113</v>
      </c>
      <c r="L1470" s="171" t="s">
        <v>114</v>
      </c>
      <c r="M1470" s="178">
        <v>0</v>
      </c>
      <c r="N1470" s="176"/>
      <c r="O1470" s="176">
        <v>41</v>
      </c>
      <c r="P1470" s="179">
        <v>-56.94</v>
      </c>
    </row>
    <row r="1471" spans="1:16" ht="19.5" customHeight="1">
      <c r="A1471" s="171" t="s">
        <v>2789</v>
      </c>
      <c r="B1471" s="175">
        <v>46095</v>
      </c>
      <c r="C1471" s="171" t="s">
        <v>2119</v>
      </c>
      <c r="D1471" s="171" t="s">
        <v>116</v>
      </c>
      <c r="E1471" s="171" t="s">
        <v>77</v>
      </c>
      <c r="F1471" s="171" t="s">
        <v>194</v>
      </c>
      <c r="G1471" s="171" t="s">
        <v>177</v>
      </c>
      <c r="H1471" s="176">
        <v>1</v>
      </c>
      <c r="I1471" s="177">
        <v>0</v>
      </c>
      <c r="J1471" s="175">
        <v>46080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-25</v>
      </c>
    </row>
    <row r="1472" spans="1:16" ht="19.5" hidden="1" customHeight="1">
      <c r="A1472" s="171" t="s">
        <v>2790</v>
      </c>
      <c r="B1472" s="175">
        <v>46095</v>
      </c>
      <c r="C1472" s="171" t="s">
        <v>110</v>
      </c>
      <c r="D1472" s="171" t="s">
        <v>24</v>
      </c>
      <c r="E1472" s="171" t="s">
        <v>44</v>
      </c>
      <c r="F1472" s="171" t="s">
        <v>213</v>
      </c>
      <c r="G1472" s="171" t="s">
        <v>214</v>
      </c>
      <c r="H1472" s="176">
        <v>1</v>
      </c>
      <c r="I1472" s="177">
        <v>0</v>
      </c>
      <c r="J1472" s="175">
        <v>46088</v>
      </c>
      <c r="K1472" s="171" t="s">
        <v>113</v>
      </c>
      <c r="L1472" s="171" t="s">
        <v>114</v>
      </c>
      <c r="M1472" s="178">
        <v>0</v>
      </c>
      <c r="N1472" s="176"/>
      <c r="O1472" s="176">
        <v>43</v>
      </c>
      <c r="P1472" s="179">
        <v>-46.77</v>
      </c>
    </row>
    <row r="1473" spans="1:16" ht="19.5" hidden="1" customHeight="1">
      <c r="A1473" s="171" t="s">
        <v>2791</v>
      </c>
      <c r="B1473" s="175">
        <v>46095</v>
      </c>
      <c r="C1473" s="171" t="s">
        <v>110</v>
      </c>
      <c r="D1473" s="171" t="s">
        <v>24</v>
      </c>
      <c r="E1473" s="171" t="s">
        <v>38</v>
      </c>
      <c r="F1473" s="171" t="s">
        <v>111</v>
      </c>
      <c r="G1473" s="171" t="s">
        <v>112</v>
      </c>
      <c r="H1473" s="176">
        <v>1</v>
      </c>
      <c r="I1473" s="177">
        <v>2750</v>
      </c>
      <c r="J1473" s="175">
        <v>46093</v>
      </c>
      <c r="K1473" s="171" t="s">
        <v>113</v>
      </c>
      <c r="L1473" s="171" t="s">
        <v>114</v>
      </c>
      <c r="M1473" s="178">
        <v>0.43</v>
      </c>
      <c r="N1473" s="176"/>
      <c r="O1473" s="176">
        <v>40</v>
      </c>
      <c r="P1473" s="179">
        <v>-140.75</v>
      </c>
    </row>
    <row r="1474" spans="1:16" ht="19.5" hidden="1" customHeight="1">
      <c r="A1474" s="171" t="s">
        <v>2791</v>
      </c>
      <c r="B1474" s="175">
        <v>46095</v>
      </c>
      <c r="C1474" s="171" t="s">
        <v>127</v>
      </c>
      <c r="D1474" s="171" t="s">
        <v>128</v>
      </c>
      <c r="E1474" s="171" t="s">
        <v>38</v>
      </c>
      <c r="F1474" s="171" t="s">
        <v>111</v>
      </c>
      <c r="G1474" s="171" t="s">
        <v>112</v>
      </c>
      <c r="H1474" s="176">
        <v>1</v>
      </c>
      <c r="I1474" s="177">
        <v>2750</v>
      </c>
      <c r="J1474" s="175">
        <v>46093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1208.53</v>
      </c>
    </row>
    <row r="1475" spans="1:16" ht="19.5" hidden="1" customHeight="1">
      <c r="A1475" s="171" t="s">
        <v>2791</v>
      </c>
      <c r="B1475" s="175">
        <v>46095</v>
      </c>
      <c r="C1475" s="171" t="s">
        <v>127</v>
      </c>
      <c r="D1475" s="171" t="s">
        <v>129</v>
      </c>
      <c r="E1475" s="171" t="s">
        <v>38</v>
      </c>
      <c r="F1475" s="171" t="s">
        <v>111</v>
      </c>
      <c r="G1475" s="171" t="s">
        <v>112</v>
      </c>
      <c r="H1475" s="176">
        <v>1</v>
      </c>
      <c r="I1475" s="177">
        <v>2750</v>
      </c>
      <c r="J1475" s="175">
        <v>46093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0</v>
      </c>
    </row>
    <row r="1476" spans="1:16" ht="19.5" hidden="1" customHeight="1">
      <c r="A1476" s="171" t="s">
        <v>2791</v>
      </c>
      <c r="B1476" s="175">
        <v>46095</v>
      </c>
      <c r="C1476" s="171" t="s">
        <v>127</v>
      </c>
      <c r="D1476" s="171" t="s">
        <v>130</v>
      </c>
      <c r="E1476" s="171" t="s">
        <v>38</v>
      </c>
      <c r="F1476" s="171" t="s">
        <v>111</v>
      </c>
      <c r="G1476" s="171" t="s">
        <v>112</v>
      </c>
      <c r="H1476" s="176">
        <v>1</v>
      </c>
      <c r="I1476" s="177">
        <v>2750</v>
      </c>
      <c r="J1476" s="175">
        <v>46093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1541.47</v>
      </c>
    </row>
    <row r="1477" spans="1:16" ht="19.5" hidden="1" customHeight="1">
      <c r="A1477" s="171" t="s">
        <v>2791</v>
      </c>
      <c r="B1477" s="175">
        <v>46095</v>
      </c>
      <c r="C1477" s="171" t="s">
        <v>131</v>
      </c>
      <c r="D1477" s="171" t="s">
        <v>132</v>
      </c>
      <c r="E1477" s="171" t="s">
        <v>38</v>
      </c>
      <c r="F1477" s="171" t="s">
        <v>111</v>
      </c>
      <c r="G1477" s="171" t="s">
        <v>112</v>
      </c>
      <c r="H1477" s="176">
        <v>1</v>
      </c>
      <c r="I1477" s="177">
        <v>2750</v>
      </c>
      <c r="J1477" s="175">
        <v>46093</v>
      </c>
      <c r="K1477" s="171" t="s">
        <v>113</v>
      </c>
      <c r="L1477" s="171" t="s">
        <v>114</v>
      </c>
      <c r="M1477" s="178">
        <v>0.43</v>
      </c>
      <c r="N1477" s="176"/>
      <c r="O1477" s="176"/>
      <c r="P1477" s="179">
        <v>-1182.5</v>
      </c>
    </row>
    <row r="1478" spans="1:16" ht="19.5" hidden="1" customHeight="1">
      <c r="A1478" s="171" t="s">
        <v>2791</v>
      </c>
      <c r="B1478" s="175">
        <v>46095</v>
      </c>
      <c r="C1478" s="171" t="s">
        <v>2119</v>
      </c>
      <c r="D1478" s="171" t="s">
        <v>116</v>
      </c>
      <c r="E1478" s="171" t="s">
        <v>38</v>
      </c>
      <c r="F1478" s="171" t="s">
        <v>111</v>
      </c>
      <c r="G1478" s="171" t="s">
        <v>112</v>
      </c>
      <c r="H1478" s="176">
        <v>1</v>
      </c>
      <c r="I1478" s="177">
        <v>2750</v>
      </c>
      <c r="J1478" s="175">
        <v>46093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-11.95</v>
      </c>
    </row>
    <row r="1479" spans="1:16" ht="19.5" hidden="1" customHeight="1">
      <c r="A1479" s="171" t="s">
        <v>2790</v>
      </c>
      <c r="B1479" s="175">
        <v>46095</v>
      </c>
      <c r="C1479" s="171" t="s">
        <v>110</v>
      </c>
      <c r="D1479" s="171" t="s">
        <v>117</v>
      </c>
      <c r="E1479" s="171" t="s">
        <v>44</v>
      </c>
      <c r="F1479" s="171" t="s">
        <v>213</v>
      </c>
      <c r="G1479" s="171" t="s">
        <v>214</v>
      </c>
      <c r="H1479" s="176">
        <v>1</v>
      </c>
      <c r="I1479" s="177">
        <v>0</v>
      </c>
      <c r="J1479" s="175">
        <v>46088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0</v>
      </c>
    </row>
    <row r="1480" spans="1:16" ht="19.5" hidden="1" customHeight="1">
      <c r="A1480" s="171" t="s">
        <v>2790</v>
      </c>
      <c r="B1480" s="175">
        <v>46095</v>
      </c>
      <c r="C1480" s="171" t="s">
        <v>110</v>
      </c>
      <c r="D1480" s="171" t="s">
        <v>118</v>
      </c>
      <c r="E1480" s="171" t="s">
        <v>44</v>
      </c>
      <c r="F1480" s="171" t="s">
        <v>213</v>
      </c>
      <c r="G1480" s="171" t="s">
        <v>214</v>
      </c>
      <c r="H1480" s="176">
        <v>1</v>
      </c>
      <c r="I1480" s="177">
        <v>0</v>
      </c>
      <c r="J1480" s="175">
        <v>46088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-46.77</v>
      </c>
    </row>
    <row r="1481" spans="1:16" ht="19.5" hidden="1" customHeight="1">
      <c r="A1481" s="171" t="s">
        <v>2789</v>
      </c>
      <c r="B1481" s="175">
        <v>46095</v>
      </c>
      <c r="C1481" s="171" t="s">
        <v>110</v>
      </c>
      <c r="D1481" s="171" t="s">
        <v>117</v>
      </c>
      <c r="E1481" s="171" t="s">
        <v>77</v>
      </c>
      <c r="F1481" s="171" t="s">
        <v>194</v>
      </c>
      <c r="G1481" s="171" t="s">
        <v>177</v>
      </c>
      <c r="H1481" s="176">
        <v>1</v>
      </c>
      <c r="I1481" s="177">
        <v>0</v>
      </c>
      <c r="J1481" s="175">
        <v>46080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0</v>
      </c>
    </row>
    <row r="1482" spans="1:16" ht="19.5" hidden="1" customHeight="1">
      <c r="A1482" s="171" t="s">
        <v>2789</v>
      </c>
      <c r="B1482" s="175">
        <v>46095</v>
      </c>
      <c r="C1482" s="171" t="s">
        <v>110</v>
      </c>
      <c r="D1482" s="171" t="s">
        <v>118</v>
      </c>
      <c r="E1482" s="171" t="s">
        <v>77</v>
      </c>
      <c r="F1482" s="171" t="s">
        <v>194</v>
      </c>
      <c r="G1482" s="171" t="s">
        <v>177</v>
      </c>
      <c r="H1482" s="176">
        <v>1</v>
      </c>
      <c r="I1482" s="177">
        <v>0</v>
      </c>
      <c r="J1482" s="175">
        <v>46080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-56.94</v>
      </c>
    </row>
    <row r="1483" spans="1:16" ht="19.5" customHeight="1">
      <c r="A1483" s="171" t="s">
        <v>2789</v>
      </c>
      <c r="B1483" s="175">
        <v>46095</v>
      </c>
      <c r="C1483" s="171" t="s">
        <v>2119</v>
      </c>
      <c r="D1483" s="171" t="s">
        <v>119</v>
      </c>
      <c r="E1483" s="171" t="s">
        <v>77</v>
      </c>
      <c r="F1483" s="171" t="s">
        <v>194</v>
      </c>
      <c r="G1483" s="171" t="s">
        <v>177</v>
      </c>
      <c r="H1483" s="176">
        <v>1</v>
      </c>
      <c r="I1483" s="177">
        <v>0</v>
      </c>
      <c r="J1483" s="175">
        <v>46080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-15</v>
      </c>
    </row>
    <row r="1484" spans="1:16" ht="19.5" hidden="1" customHeight="1">
      <c r="A1484" s="171" t="s">
        <v>2792</v>
      </c>
      <c r="B1484" s="175">
        <v>46095</v>
      </c>
      <c r="C1484" s="171" t="s">
        <v>110</v>
      </c>
      <c r="D1484" s="171" t="s">
        <v>24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2650</v>
      </c>
      <c r="J1484" s="175">
        <v>46084</v>
      </c>
      <c r="K1484" s="171" t="s">
        <v>113</v>
      </c>
      <c r="L1484" s="171" t="s">
        <v>114</v>
      </c>
      <c r="M1484" s="178">
        <v>0.43</v>
      </c>
      <c r="N1484" s="176"/>
      <c r="O1484" s="176">
        <v>43</v>
      </c>
      <c r="P1484" s="179">
        <v>-154.33000000000001</v>
      </c>
    </row>
    <row r="1485" spans="1:16" ht="19.5" hidden="1" customHeight="1">
      <c r="A1485" s="171" t="s">
        <v>2792</v>
      </c>
      <c r="B1485" s="175">
        <v>46095</v>
      </c>
      <c r="C1485" s="171" t="s">
        <v>127</v>
      </c>
      <c r="D1485" s="171" t="s">
        <v>128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2650</v>
      </c>
      <c r="J1485" s="175">
        <v>46084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1094.29</v>
      </c>
    </row>
    <row r="1486" spans="1:16" ht="19.5" hidden="1" customHeight="1">
      <c r="A1486" s="171" t="s">
        <v>2792</v>
      </c>
      <c r="B1486" s="175">
        <v>46095</v>
      </c>
      <c r="C1486" s="171" t="s">
        <v>127</v>
      </c>
      <c r="D1486" s="171" t="s">
        <v>129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2650</v>
      </c>
      <c r="J1486" s="175">
        <v>46084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10.94</v>
      </c>
    </row>
    <row r="1487" spans="1:16" ht="19.5" hidden="1" customHeight="1">
      <c r="A1487" s="171" t="s">
        <v>2792</v>
      </c>
      <c r="B1487" s="175">
        <v>46095</v>
      </c>
      <c r="C1487" s="171" t="s">
        <v>127</v>
      </c>
      <c r="D1487" s="171" t="s">
        <v>130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2650</v>
      </c>
      <c r="J1487" s="175">
        <v>46084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1544.77</v>
      </c>
    </row>
    <row r="1488" spans="1:16" ht="19.5" hidden="1" customHeight="1">
      <c r="A1488" s="171" t="s">
        <v>2792</v>
      </c>
      <c r="B1488" s="175">
        <v>46095</v>
      </c>
      <c r="C1488" s="171" t="s">
        <v>131</v>
      </c>
      <c r="D1488" s="171" t="s">
        <v>132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2650</v>
      </c>
      <c r="J1488" s="175">
        <v>46084</v>
      </c>
      <c r="K1488" s="171" t="s">
        <v>113</v>
      </c>
      <c r="L1488" s="171" t="s">
        <v>114</v>
      </c>
      <c r="M1488" s="178">
        <v>0.43</v>
      </c>
      <c r="N1488" s="176"/>
      <c r="O1488" s="176"/>
      <c r="P1488" s="179">
        <v>-1139.5</v>
      </c>
    </row>
    <row r="1489" spans="1:16" ht="19.5" hidden="1" customHeight="1">
      <c r="A1489" s="171" t="s">
        <v>2792</v>
      </c>
      <c r="B1489" s="175">
        <v>46095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2650</v>
      </c>
      <c r="J1489" s="175">
        <v>46084</v>
      </c>
      <c r="K1489" s="171" t="s">
        <v>113</v>
      </c>
      <c r="L1489" s="171" t="s">
        <v>114</v>
      </c>
      <c r="M1489" s="178">
        <v>0.43</v>
      </c>
      <c r="N1489" s="176"/>
      <c r="O1489" s="176"/>
      <c r="P1489" s="179">
        <v>-11.71</v>
      </c>
    </row>
    <row r="1490" spans="1:16" ht="19.5" customHeight="1">
      <c r="A1490" s="171" t="s">
        <v>2793</v>
      </c>
      <c r="B1490" s="175">
        <v>46095</v>
      </c>
      <c r="C1490" s="171" t="s">
        <v>2119</v>
      </c>
      <c r="D1490" s="171" t="s">
        <v>135</v>
      </c>
      <c r="E1490" s="171" t="s">
        <v>61</v>
      </c>
      <c r="F1490" s="171" t="s">
        <v>776</v>
      </c>
      <c r="G1490" s="171" t="s">
        <v>177</v>
      </c>
      <c r="H1490" s="176">
        <v>1</v>
      </c>
      <c r="I1490" s="177">
        <v>0</v>
      </c>
      <c r="J1490" s="175">
        <v>46095</v>
      </c>
      <c r="K1490" s="171" t="s">
        <v>125</v>
      </c>
      <c r="L1490" s="171" t="s">
        <v>125</v>
      </c>
      <c r="M1490" s="178">
        <v>0</v>
      </c>
      <c r="N1490" s="176"/>
      <c r="O1490" s="176"/>
      <c r="P1490" s="179">
        <v>-10.39</v>
      </c>
    </row>
    <row r="1491" spans="1:16" ht="19.5" hidden="1" customHeight="1">
      <c r="A1491" s="171" t="s">
        <v>2794</v>
      </c>
      <c r="B1491" s="175">
        <v>46095</v>
      </c>
      <c r="C1491" s="171" t="s">
        <v>110</v>
      </c>
      <c r="D1491" s="171" t="s">
        <v>24</v>
      </c>
      <c r="E1491" s="171" t="s">
        <v>50</v>
      </c>
      <c r="F1491" s="171" t="s">
        <v>413</v>
      </c>
      <c r="G1491" s="171" t="s">
        <v>112</v>
      </c>
      <c r="H1491" s="176">
        <v>1</v>
      </c>
      <c r="I1491" s="177">
        <v>1408</v>
      </c>
      <c r="J1491" s="175">
        <v>46085</v>
      </c>
      <c r="K1491" s="171" t="s">
        <v>113</v>
      </c>
      <c r="L1491" s="171" t="s">
        <v>114</v>
      </c>
      <c r="M1491" s="178">
        <v>0.43</v>
      </c>
      <c r="N1491" s="176"/>
      <c r="O1491" s="176">
        <v>42</v>
      </c>
      <c r="P1491" s="179">
        <v>-113.56</v>
      </c>
    </row>
    <row r="1492" spans="1:16" ht="19.5" hidden="1" customHeight="1">
      <c r="A1492" s="171" t="s">
        <v>2794</v>
      </c>
      <c r="B1492" s="175">
        <v>46095</v>
      </c>
      <c r="C1492" s="171" t="s">
        <v>127</v>
      </c>
      <c r="D1492" s="171" t="s">
        <v>128</v>
      </c>
      <c r="E1492" s="171" t="s">
        <v>50</v>
      </c>
      <c r="F1492" s="171" t="s">
        <v>413</v>
      </c>
      <c r="G1492" s="171" t="s">
        <v>112</v>
      </c>
      <c r="H1492" s="176">
        <v>1</v>
      </c>
      <c r="I1492" s="177">
        <v>1408</v>
      </c>
      <c r="J1492" s="175">
        <v>46085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734.79</v>
      </c>
    </row>
    <row r="1493" spans="1:16" ht="19.5" hidden="1" customHeight="1">
      <c r="A1493" s="171" t="s">
        <v>2794</v>
      </c>
      <c r="B1493" s="175">
        <v>46095</v>
      </c>
      <c r="C1493" s="171" t="s">
        <v>127</v>
      </c>
      <c r="D1493" s="171" t="s">
        <v>129</v>
      </c>
      <c r="E1493" s="171" t="s">
        <v>50</v>
      </c>
      <c r="F1493" s="171" t="s">
        <v>413</v>
      </c>
      <c r="G1493" s="171" t="s">
        <v>112</v>
      </c>
      <c r="H1493" s="176">
        <v>1</v>
      </c>
      <c r="I1493" s="177">
        <v>1408</v>
      </c>
      <c r="J1493" s="175">
        <v>46085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7.35</v>
      </c>
    </row>
    <row r="1494" spans="1:16" ht="19.5" hidden="1" customHeight="1">
      <c r="A1494" s="171" t="s">
        <v>2794</v>
      </c>
      <c r="B1494" s="175">
        <v>46095</v>
      </c>
      <c r="C1494" s="171" t="s">
        <v>127</v>
      </c>
      <c r="D1494" s="171" t="s">
        <v>130</v>
      </c>
      <c r="E1494" s="171" t="s">
        <v>50</v>
      </c>
      <c r="F1494" s="171" t="s">
        <v>413</v>
      </c>
      <c r="G1494" s="171" t="s">
        <v>112</v>
      </c>
      <c r="H1494" s="176">
        <v>1</v>
      </c>
      <c r="I1494" s="177">
        <v>1408</v>
      </c>
      <c r="J1494" s="175">
        <v>46085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665.86</v>
      </c>
    </row>
    <row r="1495" spans="1:16" ht="19.5" hidden="1" customHeight="1">
      <c r="A1495" s="171" t="s">
        <v>2794</v>
      </c>
      <c r="B1495" s="175">
        <v>46095</v>
      </c>
      <c r="C1495" s="171" t="s">
        <v>131</v>
      </c>
      <c r="D1495" s="171" t="s">
        <v>132</v>
      </c>
      <c r="E1495" s="171" t="s">
        <v>50</v>
      </c>
      <c r="F1495" s="171" t="s">
        <v>413</v>
      </c>
      <c r="G1495" s="171" t="s">
        <v>112</v>
      </c>
      <c r="H1495" s="176">
        <v>1</v>
      </c>
      <c r="I1495" s="177">
        <v>1408</v>
      </c>
      <c r="J1495" s="175">
        <v>46085</v>
      </c>
      <c r="K1495" s="171" t="s">
        <v>113</v>
      </c>
      <c r="L1495" s="171" t="s">
        <v>114</v>
      </c>
      <c r="M1495" s="178">
        <v>0.43</v>
      </c>
      <c r="N1495" s="176"/>
      <c r="O1495" s="176"/>
      <c r="P1495" s="179">
        <v>-605.44000000000005</v>
      </c>
    </row>
    <row r="1496" spans="1:16" ht="19.5" hidden="1" customHeight="1">
      <c r="A1496" s="171" t="s">
        <v>2794</v>
      </c>
      <c r="B1496" s="175">
        <v>46095</v>
      </c>
      <c r="C1496" s="171" t="s">
        <v>2119</v>
      </c>
      <c r="D1496" s="171" t="s">
        <v>116</v>
      </c>
      <c r="E1496" s="171" t="s">
        <v>50</v>
      </c>
      <c r="F1496" s="171" t="s">
        <v>413</v>
      </c>
      <c r="G1496" s="171" t="s">
        <v>112</v>
      </c>
      <c r="H1496" s="176">
        <v>1</v>
      </c>
      <c r="I1496" s="177">
        <v>1408</v>
      </c>
      <c r="J1496" s="175">
        <v>46085</v>
      </c>
      <c r="K1496" s="171" t="s">
        <v>113</v>
      </c>
      <c r="L1496" s="171" t="s">
        <v>114</v>
      </c>
      <c r="M1496" s="178">
        <v>0.43</v>
      </c>
      <c r="N1496" s="176"/>
      <c r="O1496" s="176"/>
      <c r="P1496" s="179">
        <v>-22.69</v>
      </c>
    </row>
    <row r="1497" spans="1:16" ht="19.5" hidden="1" customHeight="1">
      <c r="A1497" s="171" t="s">
        <v>2795</v>
      </c>
      <c r="B1497" s="175">
        <v>46095</v>
      </c>
      <c r="C1497" s="171" t="s">
        <v>110</v>
      </c>
      <c r="D1497" s="171" t="s">
        <v>24</v>
      </c>
      <c r="E1497" s="171" t="s">
        <v>38</v>
      </c>
      <c r="F1497" s="171" t="s">
        <v>111</v>
      </c>
      <c r="G1497" s="171" t="s">
        <v>112</v>
      </c>
      <c r="H1497" s="176">
        <v>1</v>
      </c>
      <c r="I1497" s="177">
        <v>0</v>
      </c>
      <c r="J1497" s="175">
        <v>46077</v>
      </c>
      <c r="K1497" s="171" t="s">
        <v>113</v>
      </c>
      <c r="L1497" s="171" t="s">
        <v>114</v>
      </c>
      <c r="M1497" s="178">
        <v>0</v>
      </c>
      <c r="N1497" s="176"/>
      <c r="O1497" s="176">
        <v>40</v>
      </c>
      <c r="P1497" s="179">
        <v>-46.77</v>
      </c>
    </row>
    <row r="1498" spans="1:16" ht="19.5" hidden="1" customHeight="1">
      <c r="A1498" s="171" t="s">
        <v>2795</v>
      </c>
      <c r="B1498" s="175">
        <v>46095</v>
      </c>
      <c r="C1498" s="171" t="s">
        <v>2119</v>
      </c>
      <c r="D1498" s="171" t="s">
        <v>116</v>
      </c>
      <c r="E1498" s="171" t="s">
        <v>38</v>
      </c>
      <c r="F1498" s="171" t="s">
        <v>111</v>
      </c>
      <c r="G1498" s="171" t="s">
        <v>112</v>
      </c>
      <c r="H1498" s="176">
        <v>1</v>
      </c>
      <c r="I1498" s="177">
        <v>0</v>
      </c>
      <c r="J1498" s="175">
        <v>46077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-11.01</v>
      </c>
    </row>
    <row r="1499" spans="1:16" ht="19.5" hidden="1" customHeight="1">
      <c r="A1499" s="171" t="s">
        <v>2795</v>
      </c>
      <c r="B1499" s="175">
        <v>46095</v>
      </c>
      <c r="C1499" s="171" t="s">
        <v>110</v>
      </c>
      <c r="D1499" s="171" t="s">
        <v>117</v>
      </c>
      <c r="E1499" s="171" t="s">
        <v>38</v>
      </c>
      <c r="F1499" s="171" t="s">
        <v>111</v>
      </c>
      <c r="G1499" s="171" t="s">
        <v>112</v>
      </c>
      <c r="H1499" s="176">
        <v>1</v>
      </c>
      <c r="I1499" s="177">
        <v>0</v>
      </c>
      <c r="J1499" s="175">
        <v>46077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0</v>
      </c>
    </row>
    <row r="1500" spans="1:16" ht="19.5" hidden="1" customHeight="1">
      <c r="A1500" s="171" t="s">
        <v>2795</v>
      </c>
      <c r="B1500" s="175">
        <v>46095</v>
      </c>
      <c r="C1500" s="171" t="s">
        <v>110</v>
      </c>
      <c r="D1500" s="171" t="s">
        <v>118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0</v>
      </c>
      <c r="J1500" s="175">
        <v>46077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-46.77</v>
      </c>
    </row>
    <row r="1501" spans="1:16" ht="19.5" hidden="1" customHeight="1">
      <c r="A1501" s="171" t="s">
        <v>2792</v>
      </c>
      <c r="B1501" s="175">
        <v>46095</v>
      </c>
      <c r="C1501" s="171" t="s">
        <v>2119</v>
      </c>
      <c r="D1501" s="171" t="s">
        <v>135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0</v>
      </c>
      <c r="J1501" s="175">
        <v>46084</v>
      </c>
      <c r="K1501" s="171" t="s">
        <v>125</v>
      </c>
      <c r="L1501" s="171" t="s">
        <v>125</v>
      </c>
      <c r="M1501" s="178">
        <v>0</v>
      </c>
      <c r="N1501" s="176"/>
      <c r="O1501" s="176"/>
      <c r="P1501" s="179">
        <v>-20.79</v>
      </c>
    </row>
    <row r="1502" spans="1:16" ht="19.5" hidden="1" customHeight="1">
      <c r="A1502" s="171" t="s">
        <v>2794</v>
      </c>
      <c r="B1502" s="175">
        <v>46095</v>
      </c>
      <c r="C1502" s="171" t="s">
        <v>2119</v>
      </c>
      <c r="D1502" s="171" t="s">
        <v>135</v>
      </c>
      <c r="E1502" s="171" t="s">
        <v>50</v>
      </c>
      <c r="F1502" s="171" t="s">
        <v>413</v>
      </c>
      <c r="G1502" s="171" t="s">
        <v>112</v>
      </c>
      <c r="H1502" s="176">
        <v>1</v>
      </c>
      <c r="I1502" s="177">
        <v>0</v>
      </c>
      <c r="J1502" s="175">
        <v>46085</v>
      </c>
      <c r="K1502" s="171" t="s">
        <v>125</v>
      </c>
      <c r="L1502" s="171" t="s">
        <v>125</v>
      </c>
      <c r="M1502" s="178">
        <v>0</v>
      </c>
      <c r="N1502" s="176"/>
      <c r="O1502" s="176"/>
      <c r="P1502" s="179">
        <v>-13.96</v>
      </c>
    </row>
    <row r="1503" spans="1:16" ht="19.5" hidden="1" customHeight="1">
      <c r="A1503" s="171" t="s">
        <v>2796</v>
      </c>
      <c r="B1503" s="175">
        <v>46095</v>
      </c>
      <c r="C1503" s="171" t="s">
        <v>1315</v>
      </c>
      <c r="D1503" s="171" t="s">
        <v>508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0</v>
      </c>
      <c r="J1503" s="175">
        <v>46091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-5</v>
      </c>
    </row>
    <row r="1504" spans="1:16" ht="19.5" hidden="1" customHeight="1">
      <c r="A1504" s="171" t="s">
        <v>2796</v>
      </c>
      <c r="B1504" s="175">
        <v>46095</v>
      </c>
      <c r="C1504" s="171" t="s">
        <v>2119</v>
      </c>
      <c r="D1504" s="171" t="s">
        <v>510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0</v>
      </c>
      <c r="J1504" s="175">
        <v>46091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-10</v>
      </c>
    </row>
    <row r="1505" spans="1:16" ht="19.5" hidden="1" customHeight="1">
      <c r="A1505" s="171" t="s">
        <v>2797</v>
      </c>
      <c r="B1505" s="175">
        <v>46095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46095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-21.77</v>
      </c>
    </row>
    <row r="1506" spans="1:16" ht="19.5" hidden="1" customHeight="1">
      <c r="A1506" s="171" t="s">
        <v>2798</v>
      </c>
      <c r="B1506" s="175">
        <v>46095</v>
      </c>
      <c r="C1506" s="171" t="s">
        <v>110</v>
      </c>
      <c r="D1506" s="171" t="s">
        <v>24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46093</v>
      </c>
      <c r="K1506" s="171" t="s">
        <v>113</v>
      </c>
      <c r="L1506" s="171" t="s">
        <v>114</v>
      </c>
      <c r="M1506" s="178">
        <v>0.43</v>
      </c>
      <c r="N1506" s="176"/>
      <c r="O1506" s="176">
        <v>40</v>
      </c>
      <c r="P1506" s="179">
        <v>-140.75</v>
      </c>
    </row>
    <row r="1507" spans="1:16" ht="19.5" hidden="1" customHeight="1">
      <c r="A1507" s="171" t="s">
        <v>2798</v>
      </c>
      <c r="B1507" s="175">
        <v>46095</v>
      </c>
      <c r="C1507" s="171" t="s">
        <v>127</v>
      </c>
      <c r="D1507" s="171" t="s">
        <v>128</v>
      </c>
      <c r="E1507" s="171" t="s">
        <v>38</v>
      </c>
      <c r="F1507" s="171" t="s">
        <v>111</v>
      </c>
      <c r="G1507" s="171" t="s">
        <v>112</v>
      </c>
      <c r="H1507" s="176">
        <v>1</v>
      </c>
      <c r="I1507" s="177">
        <v>2750</v>
      </c>
      <c r="J1507" s="175">
        <v>46093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1052.3800000000001</v>
      </c>
    </row>
    <row r="1508" spans="1:16" ht="19.5" hidden="1" customHeight="1">
      <c r="A1508" s="171" t="s">
        <v>2798</v>
      </c>
      <c r="B1508" s="175">
        <v>46095</v>
      </c>
      <c r="C1508" s="171" t="s">
        <v>127</v>
      </c>
      <c r="D1508" s="171" t="s">
        <v>129</v>
      </c>
      <c r="E1508" s="171" t="s">
        <v>38</v>
      </c>
      <c r="F1508" s="171" t="s">
        <v>111</v>
      </c>
      <c r="G1508" s="171" t="s">
        <v>112</v>
      </c>
      <c r="H1508" s="176">
        <v>1</v>
      </c>
      <c r="I1508" s="177">
        <v>2750</v>
      </c>
      <c r="J1508" s="175">
        <v>46093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10.52</v>
      </c>
    </row>
    <row r="1509" spans="1:16" ht="19.5" hidden="1" customHeight="1">
      <c r="A1509" s="171" t="s">
        <v>2798</v>
      </c>
      <c r="B1509" s="175">
        <v>46095</v>
      </c>
      <c r="C1509" s="171" t="s">
        <v>127</v>
      </c>
      <c r="D1509" s="171" t="s">
        <v>130</v>
      </c>
      <c r="E1509" s="171" t="s">
        <v>38</v>
      </c>
      <c r="F1509" s="171" t="s">
        <v>111</v>
      </c>
      <c r="G1509" s="171" t="s">
        <v>112</v>
      </c>
      <c r="H1509" s="176">
        <v>1</v>
      </c>
      <c r="I1509" s="177">
        <v>2750</v>
      </c>
      <c r="J1509" s="175">
        <v>46093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1687.1</v>
      </c>
    </row>
    <row r="1510" spans="1:16" ht="19.5" hidden="1" customHeight="1">
      <c r="A1510" s="171" t="s">
        <v>2798</v>
      </c>
      <c r="B1510" s="175">
        <v>46095</v>
      </c>
      <c r="C1510" s="171" t="s">
        <v>131</v>
      </c>
      <c r="D1510" s="171" t="s">
        <v>132</v>
      </c>
      <c r="E1510" s="171" t="s">
        <v>38</v>
      </c>
      <c r="F1510" s="171" t="s">
        <v>111</v>
      </c>
      <c r="G1510" s="171" t="s">
        <v>112</v>
      </c>
      <c r="H1510" s="176">
        <v>1</v>
      </c>
      <c r="I1510" s="177">
        <v>2750</v>
      </c>
      <c r="J1510" s="175">
        <v>46093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-1182.5</v>
      </c>
    </row>
    <row r="1511" spans="1:16" ht="19.5" hidden="1" customHeight="1">
      <c r="A1511" s="171" t="s">
        <v>2798</v>
      </c>
      <c r="B1511" s="175">
        <v>46095</v>
      </c>
      <c r="C1511" s="171" t="s">
        <v>2119</v>
      </c>
      <c r="D1511" s="171" t="s">
        <v>116</v>
      </c>
      <c r="E1511" s="171" t="s">
        <v>38</v>
      </c>
      <c r="F1511" s="171" t="s">
        <v>111</v>
      </c>
      <c r="G1511" s="171" t="s">
        <v>112</v>
      </c>
      <c r="H1511" s="176">
        <v>1</v>
      </c>
      <c r="I1511" s="177">
        <v>2750</v>
      </c>
      <c r="J1511" s="175">
        <v>46093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-12.92</v>
      </c>
    </row>
    <row r="1512" spans="1:16" ht="19.5" hidden="1" customHeight="1">
      <c r="A1512" s="171" t="s">
        <v>2798</v>
      </c>
      <c r="B1512" s="175">
        <v>46095</v>
      </c>
      <c r="C1512" s="171" t="s">
        <v>2119</v>
      </c>
      <c r="D1512" s="171" t="s">
        <v>135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0</v>
      </c>
      <c r="J1512" s="175">
        <v>46093</v>
      </c>
      <c r="K1512" s="171" t="s">
        <v>125</v>
      </c>
      <c r="L1512" s="171" t="s">
        <v>125</v>
      </c>
      <c r="M1512" s="178">
        <v>0</v>
      </c>
      <c r="N1512" s="176"/>
      <c r="O1512" s="176"/>
      <c r="P1512" s="179">
        <v>-20</v>
      </c>
    </row>
    <row r="1513" spans="1:16" ht="19.5" hidden="1" customHeight="1">
      <c r="A1513" s="171" t="s">
        <v>2799</v>
      </c>
      <c r="B1513" s="175">
        <v>46095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46092</v>
      </c>
      <c r="K1513" s="171" t="s">
        <v>113</v>
      </c>
      <c r="L1513" s="171" t="s">
        <v>114</v>
      </c>
      <c r="M1513" s="178">
        <v>0.43</v>
      </c>
      <c r="N1513" s="176"/>
      <c r="O1513" s="176">
        <v>42</v>
      </c>
      <c r="P1513" s="179">
        <v>-151.81</v>
      </c>
    </row>
    <row r="1514" spans="1:16" ht="19.5" hidden="1" customHeight="1">
      <c r="A1514" s="171" t="s">
        <v>2799</v>
      </c>
      <c r="B1514" s="175">
        <v>46095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993.38</v>
      </c>
    </row>
    <row r="1515" spans="1:16" ht="19.5" hidden="1" customHeight="1">
      <c r="A1515" s="171" t="s">
        <v>2799</v>
      </c>
      <c r="B1515" s="175">
        <v>46095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9.93</v>
      </c>
    </row>
    <row r="1516" spans="1:16" ht="19.5" hidden="1" customHeight="1">
      <c r="A1516" s="171" t="s">
        <v>2799</v>
      </c>
      <c r="B1516" s="175">
        <v>46095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46092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1746.69</v>
      </c>
    </row>
    <row r="1517" spans="1:16" ht="19.5" hidden="1" customHeight="1">
      <c r="A1517" s="171" t="s">
        <v>2799</v>
      </c>
      <c r="B1517" s="175">
        <v>46095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hidden="1" customHeight="1">
      <c r="A1518" s="171" t="s">
        <v>2799</v>
      </c>
      <c r="B1518" s="175">
        <v>46095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46092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-12.82</v>
      </c>
    </row>
    <row r="1519" spans="1:16" ht="19.5" hidden="1" customHeight="1">
      <c r="A1519" s="171" t="s">
        <v>2800</v>
      </c>
      <c r="B1519" s="175">
        <v>46095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46093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2800</v>
      </c>
      <c r="B1520" s="175">
        <v>46095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46093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1110.3699999999999</v>
      </c>
    </row>
    <row r="1521" spans="1:16" ht="19.5" hidden="1" customHeight="1">
      <c r="A1521" s="171" t="s">
        <v>2800</v>
      </c>
      <c r="B1521" s="175">
        <v>46095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46093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11.1</v>
      </c>
    </row>
    <row r="1522" spans="1:16" ht="19.5" hidden="1" customHeight="1">
      <c r="A1522" s="171" t="s">
        <v>2800</v>
      </c>
      <c r="B1522" s="175">
        <v>46095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46093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1628.53</v>
      </c>
    </row>
    <row r="1523" spans="1:16" ht="19.5" hidden="1" customHeight="1">
      <c r="A1523" s="171" t="s">
        <v>2800</v>
      </c>
      <c r="B1523" s="175">
        <v>46095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46093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hidden="1" customHeight="1">
      <c r="A1524" s="171" t="s">
        <v>2800</v>
      </c>
      <c r="B1524" s="175">
        <v>46095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46093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-10.15</v>
      </c>
    </row>
    <row r="1525" spans="1:16" ht="19.5" hidden="1" customHeight="1">
      <c r="A1525" s="171" t="s">
        <v>2799</v>
      </c>
      <c r="B1525" s="175">
        <v>46095</v>
      </c>
      <c r="C1525" s="171" t="s">
        <v>2119</v>
      </c>
      <c r="D1525" s="171" t="s">
        <v>135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46092</v>
      </c>
      <c r="K1525" s="171" t="s">
        <v>125</v>
      </c>
      <c r="L1525" s="171" t="s">
        <v>125</v>
      </c>
      <c r="M1525" s="178">
        <v>0</v>
      </c>
      <c r="N1525" s="176"/>
      <c r="O1525" s="176"/>
      <c r="P1525" s="179">
        <v>-18.87</v>
      </c>
    </row>
    <row r="1526" spans="1:16" ht="19.5" hidden="1" customHeight="1">
      <c r="A1526" s="171" t="s">
        <v>2801</v>
      </c>
      <c r="B1526" s="175">
        <v>46095</v>
      </c>
      <c r="C1526" s="171" t="s">
        <v>110</v>
      </c>
      <c r="D1526" s="171" t="s">
        <v>24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2750</v>
      </c>
      <c r="J1526" s="175">
        <v>46094</v>
      </c>
      <c r="K1526" s="171" t="s">
        <v>113</v>
      </c>
      <c r="L1526" s="171" t="s">
        <v>114</v>
      </c>
      <c r="M1526" s="178">
        <v>0.43</v>
      </c>
      <c r="N1526" s="176"/>
      <c r="O1526" s="176">
        <v>40</v>
      </c>
      <c r="P1526" s="179">
        <v>-140.75</v>
      </c>
    </row>
    <row r="1527" spans="1:16" ht="19.5" hidden="1" customHeight="1">
      <c r="A1527" s="171" t="s">
        <v>2801</v>
      </c>
      <c r="B1527" s="175">
        <v>46095</v>
      </c>
      <c r="C1527" s="171" t="s">
        <v>127</v>
      </c>
      <c r="D1527" s="171" t="s">
        <v>128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2750</v>
      </c>
      <c r="J1527" s="175">
        <v>46094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642.17999999999995</v>
      </c>
    </row>
    <row r="1528" spans="1:16" ht="19.5" hidden="1" customHeight="1">
      <c r="A1528" s="171" t="s">
        <v>2801</v>
      </c>
      <c r="B1528" s="175">
        <v>46095</v>
      </c>
      <c r="C1528" s="171" t="s">
        <v>127</v>
      </c>
      <c r="D1528" s="171" t="s">
        <v>129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2750</v>
      </c>
      <c r="J1528" s="175">
        <v>46094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6.42</v>
      </c>
    </row>
    <row r="1529" spans="1:16" ht="19.5" hidden="1" customHeight="1">
      <c r="A1529" s="171" t="s">
        <v>2801</v>
      </c>
      <c r="B1529" s="175">
        <v>46095</v>
      </c>
      <c r="C1529" s="171" t="s">
        <v>127</v>
      </c>
      <c r="D1529" s="171" t="s">
        <v>130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2750</v>
      </c>
      <c r="J1529" s="175">
        <v>46094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2101.4</v>
      </c>
    </row>
    <row r="1530" spans="1:16" ht="19.5" hidden="1" customHeight="1">
      <c r="A1530" s="171" t="s">
        <v>2801</v>
      </c>
      <c r="B1530" s="175">
        <v>46095</v>
      </c>
      <c r="C1530" s="171" t="s">
        <v>131</v>
      </c>
      <c r="D1530" s="171" t="s">
        <v>132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2750</v>
      </c>
      <c r="J1530" s="175">
        <v>46094</v>
      </c>
      <c r="K1530" s="171" t="s">
        <v>113</v>
      </c>
      <c r="L1530" s="171" t="s">
        <v>114</v>
      </c>
      <c r="M1530" s="178">
        <v>0.43</v>
      </c>
      <c r="N1530" s="176"/>
      <c r="O1530" s="176"/>
      <c r="P1530" s="179">
        <v>-1182.5</v>
      </c>
    </row>
    <row r="1531" spans="1:16" ht="19.5" hidden="1" customHeight="1">
      <c r="A1531" s="171" t="s">
        <v>2801</v>
      </c>
      <c r="B1531" s="175">
        <v>46095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2750</v>
      </c>
      <c r="J1531" s="175">
        <v>46094</v>
      </c>
      <c r="K1531" s="171" t="s">
        <v>113</v>
      </c>
      <c r="L1531" s="171" t="s">
        <v>114</v>
      </c>
      <c r="M1531" s="178">
        <v>0.43</v>
      </c>
      <c r="N1531" s="176"/>
      <c r="O1531" s="176"/>
      <c r="P1531" s="179">
        <v>-9.4700000000000006</v>
      </c>
    </row>
    <row r="1532" spans="1:16" ht="19.5" hidden="1" customHeight="1">
      <c r="A1532" s="171" t="s">
        <v>2802</v>
      </c>
      <c r="B1532" s="175">
        <v>46095</v>
      </c>
      <c r="C1532" s="171" t="s">
        <v>110</v>
      </c>
      <c r="D1532" s="171" t="s">
        <v>24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2750</v>
      </c>
      <c r="J1532" s="175">
        <v>46092</v>
      </c>
      <c r="K1532" s="171" t="s">
        <v>113</v>
      </c>
      <c r="L1532" s="171" t="s">
        <v>114</v>
      </c>
      <c r="M1532" s="178">
        <v>0.43</v>
      </c>
      <c r="N1532" s="176"/>
      <c r="O1532" s="176">
        <v>42</v>
      </c>
      <c r="P1532" s="179">
        <v>-151.81</v>
      </c>
    </row>
    <row r="1533" spans="1:16" ht="19.5" hidden="1" customHeight="1">
      <c r="A1533" s="171" t="s">
        <v>2802</v>
      </c>
      <c r="B1533" s="175">
        <v>46095</v>
      </c>
      <c r="C1533" s="171" t="s">
        <v>127</v>
      </c>
      <c r="D1533" s="171" t="s">
        <v>128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2750</v>
      </c>
      <c r="J1533" s="175">
        <v>46092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546.48</v>
      </c>
    </row>
    <row r="1534" spans="1:16" ht="19.5" hidden="1" customHeight="1">
      <c r="A1534" s="171" t="s">
        <v>2802</v>
      </c>
      <c r="B1534" s="175">
        <v>46095</v>
      </c>
      <c r="C1534" s="171" t="s">
        <v>127</v>
      </c>
      <c r="D1534" s="171" t="s">
        <v>129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2750</v>
      </c>
      <c r="J1534" s="175">
        <v>46092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0</v>
      </c>
    </row>
    <row r="1535" spans="1:16" ht="19.5" hidden="1" customHeight="1">
      <c r="A1535" s="171" t="s">
        <v>2802</v>
      </c>
      <c r="B1535" s="175">
        <v>46095</v>
      </c>
      <c r="C1535" s="171" t="s">
        <v>127</v>
      </c>
      <c r="D1535" s="171" t="s">
        <v>130</v>
      </c>
      <c r="E1535" s="171" t="s">
        <v>38</v>
      </c>
      <c r="F1535" s="171" t="s">
        <v>111</v>
      </c>
      <c r="G1535" s="171" t="s">
        <v>112</v>
      </c>
      <c r="H1535" s="176">
        <v>1</v>
      </c>
      <c r="I1535" s="177">
        <v>2750</v>
      </c>
      <c r="J1535" s="175">
        <v>46092</v>
      </c>
      <c r="K1535" s="171" t="s">
        <v>113</v>
      </c>
      <c r="L1535" s="171" t="s">
        <v>114</v>
      </c>
      <c r="M1535" s="178">
        <v>0</v>
      </c>
      <c r="N1535" s="176"/>
      <c r="O1535" s="176"/>
      <c r="P1535" s="179">
        <v>2203.52</v>
      </c>
    </row>
    <row r="1536" spans="1:16" ht="19.5" hidden="1" customHeight="1">
      <c r="A1536" s="171" t="s">
        <v>2802</v>
      </c>
      <c r="B1536" s="175">
        <v>46095</v>
      </c>
      <c r="C1536" s="171" t="s">
        <v>131</v>
      </c>
      <c r="D1536" s="171" t="s">
        <v>132</v>
      </c>
      <c r="E1536" s="171" t="s">
        <v>38</v>
      </c>
      <c r="F1536" s="171" t="s">
        <v>111</v>
      </c>
      <c r="G1536" s="171" t="s">
        <v>112</v>
      </c>
      <c r="H1536" s="176">
        <v>1</v>
      </c>
      <c r="I1536" s="177">
        <v>2750</v>
      </c>
      <c r="J1536" s="175">
        <v>46092</v>
      </c>
      <c r="K1536" s="171" t="s">
        <v>113</v>
      </c>
      <c r="L1536" s="171" t="s">
        <v>114</v>
      </c>
      <c r="M1536" s="178">
        <v>0.43</v>
      </c>
      <c r="N1536" s="176"/>
      <c r="O1536" s="176"/>
      <c r="P1536" s="179">
        <v>-1182.5</v>
      </c>
    </row>
    <row r="1537" spans="1:16" ht="19.5" hidden="1" customHeight="1">
      <c r="A1537" s="171" t="s">
        <v>2802</v>
      </c>
      <c r="B1537" s="175">
        <v>46095</v>
      </c>
      <c r="C1537" s="171" t="s">
        <v>2119</v>
      </c>
      <c r="D1537" s="171" t="s">
        <v>116</v>
      </c>
      <c r="E1537" s="171" t="s">
        <v>38</v>
      </c>
      <c r="F1537" s="171" t="s">
        <v>111</v>
      </c>
      <c r="G1537" s="171" t="s">
        <v>112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/>
      <c r="P1537" s="179">
        <v>-13.12</v>
      </c>
    </row>
    <row r="1538" spans="1:16" ht="19.5" hidden="1" customHeight="1">
      <c r="A1538" s="171" t="s">
        <v>2803</v>
      </c>
      <c r="B1538" s="175">
        <v>46095</v>
      </c>
      <c r="C1538" s="171" t="s">
        <v>2119</v>
      </c>
      <c r="D1538" s="171" t="s">
        <v>135</v>
      </c>
      <c r="E1538" s="171" t="s">
        <v>41</v>
      </c>
      <c r="F1538" s="171" t="s">
        <v>138</v>
      </c>
      <c r="G1538" s="171" t="s">
        <v>112</v>
      </c>
      <c r="H1538" s="176">
        <v>1</v>
      </c>
      <c r="I1538" s="177">
        <v>0</v>
      </c>
      <c r="J1538" s="175">
        <v>46095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-4.62</v>
      </c>
    </row>
    <row r="1539" spans="1:16" ht="19.5" hidden="1" customHeight="1">
      <c r="A1539" s="171" t="s">
        <v>2801</v>
      </c>
      <c r="B1539" s="175">
        <v>46095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46094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-12.2</v>
      </c>
    </row>
    <row r="1540" spans="1:16" ht="19.5" hidden="1" customHeight="1">
      <c r="A1540" s="171" t="s">
        <v>2804</v>
      </c>
      <c r="B1540" s="175">
        <v>46095</v>
      </c>
      <c r="C1540" s="171" t="s">
        <v>110</v>
      </c>
      <c r="D1540" s="171" t="s">
        <v>24</v>
      </c>
      <c r="E1540" s="171" t="s">
        <v>79</v>
      </c>
      <c r="F1540" s="171" t="s">
        <v>441</v>
      </c>
      <c r="G1540" s="171" t="s">
        <v>177</v>
      </c>
      <c r="H1540" s="176">
        <v>1</v>
      </c>
      <c r="I1540" s="177">
        <v>0</v>
      </c>
      <c r="J1540" s="175">
        <v>46079</v>
      </c>
      <c r="K1540" s="171" t="s">
        <v>113</v>
      </c>
      <c r="L1540" s="171" t="s">
        <v>114</v>
      </c>
      <c r="M1540" s="178">
        <v>0</v>
      </c>
      <c r="N1540" s="176"/>
      <c r="O1540" s="176">
        <v>41</v>
      </c>
      <c r="P1540" s="179">
        <v>-56.94</v>
      </c>
    </row>
    <row r="1541" spans="1:16" ht="19.5" customHeight="1">
      <c r="A1541" s="171" t="s">
        <v>2804</v>
      </c>
      <c r="B1541" s="175">
        <v>46095</v>
      </c>
      <c r="C1541" s="171" t="s">
        <v>2119</v>
      </c>
      <c r="D1541" s="171" t="s">
        <v>116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46079</v>
      </c>
      <c r="K1541" s="171" t="s">
        <v>113</v>
      </c>
      <c r="L1541" s="171" t="s">
        <v>114</v>
      </c>
      <c r="M1541" s="178">
        <v>0</v>
      </c>
      <c r="N1541" s="176"/>
      <c r="O1541" s="176"/>
      <c r="P1541" s="179">
        <v>-15.77</v>
      </c>
    </row>
    <row r="1542" spans="1:16" ht="19.5" hidden="1" customHeight="1">
      <c r="A1542" s="171" t="s">
        <v>2805</v>
      </c>
      <c r="B1542" s="175">
        <v>46095</v>
      </c>
      <c r="C1542" s="171" t="s">
        <v>110</v>
      </c>
      <c r="D1542" s="171" t="s">
        <v>24</v>
      </c>
      <c r="E1542" s="171" t="s">
        <v>80</v>
      </c>
      <c r="F1542" s="171" t="s">
        <v>1102</v>
      </c>
      <c r="G1542" s="171" t="s">
        <v>177</v>
      </c>
      <c r="H1542" s="176">
        <v>1</v>
      </c>
      <c r="I1542" s="177">
        <v>0</v>
      </c>
      <c r="J1542" s="175">
        <v>46080</v>
      </c>
      <c r="K1542" s="171" t="s">
        <v>113</v>
      </c>
      <c r="L1542" s="171" t="s">
        <v>114</v>
      </c>
      <c r="M1542" s="178">
        <v>0</v>
      </c>
      <c r="N1542" s="176"/>
      <c r="O1542" s="176">
        <v>41</v>
      </c>
      <c r="P1542" s="179">
        <v>-56.94</v>
      </c>
    </row>
    <row r="1543" spans="1:16" ht="19.5" customHeight="1">
      <c r="A1543" s="171" t="s">
        <v>2805</v>
      </c>
      <c r="B1543" s="175">
        <v>46095</v>
      </c>
      <c r="C1543" s="171" t="s">
        <v>2119</v>
      </c>
      <c r="D1543" s="171" t="s">
        <v>116</v>
      </c>
      <c r="E1543" s="171" t="s">
        <v>80</v>
      </c>
      <c r="F1543" s="171" t="s">
        <v>1102</v>
      </c>
      <c r="G1543" s="171" t="s">
        <v>177</v>
      </c>
      <c r="H1543" s="176">
        <v>1</v>
      </c>
      <c r="I1543" s="177">
        <v>0</v>
      </c>
      <c r="J1543" s="175">
        <v>46080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-11.61</v>
      </c>
    </row>
    <row r="1544" spans="1:16" ht="19.5" hidden="1" customHeight="1">
      <c r="A1544" s="171" t="s">
        <v>2804</v>
      </c>
      <c r="B1544" s="175">
        <v>46095</v>
      </c>
      <c r="C1544" s="171" t="s">
        <v>110</v>
      </c>
      <c r="D1544" s="171" t="s">
        <v>117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46079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0</v>
      </c>
    </row>
    <row r="1545" spans="1:16" ht="19.5" hidden="1" customHeight="1">
      <c r="A1545" s="171" t="s">
        <v>2804</v>
      </c>
      <c r="B1545" s="175">
        <v>46095</v>
      </c>
      <c r="C1545" s="171" t="s">
        <v>110</v>
      </c>
      <c r="D1545" s="171" t="s">
        <v>118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46079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-56.94</v>
      </c>
    </row>
    <row r="1546" spans="1:16" ht="19.5" customHeight="1">
      <c r="A1546" s="171" t="s">
        <v>2804</v>
      </c>
      <c r="B1546" s="175">
        <v>46095</v>
      </c>
      <c r="C1546" s="171" t="s">
        <v>2119</v>
      </c>
      <c r="D1546" s="171" t="s">
        <v>119</v>
      </c>
      <c r="E1546" s="171" t="s">
        <v>79</v>
      </c>
      <c r="F1546" s="171" t="s">
        <v>441</v>
      </c>
      <c r="G1546" s="171" t="s">
        <v>177</v>
      </c>
      <c r="H1546" s="176">
        <v>1</v>
      </c>
      <c r="I1546" s="177">
        <v>0</v>
      </c>
      <c r="J1546" s="175">
        <v>46079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-15</v>
      </c>
    </row>
    <row r="1547" spans="1:16" ht="19.5" hidden="1" customHeight="1">
      <c r="A1547" s="171" t="s">
        <v>2806</v>
      </c>
      <c r="B1547" s="175">
        <v>46095</v>
      </c>
      <c r="C1547" s="171" t="s">
        <v>110</v>
      </c>
      <c r="D1547" s="171" t="s">
        <v>24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2700</v>
      </c>
      <c r="J1547" s="175">
        <v>46088</v>
      </c>
      <c r="K1547" s="171" t="s">
        <v>113</v>
      </c>
      <c r="L1547" s="171" t="s">
        <v>114</v>
      </c>
      <c r="M1547" s="178">
        <v>0.43</v>
      </c>
      <c r="N1547" s="176"/>
      <c r="O1547" s="176">
        <v>43</v>
      </c>
      <c r="P1547" s="179">
        <v>-155.83000000000001</v>
      </c>
    </row>
    <row r="1548" spans="1:16" ht="19.5" hidden="1" customHeight="1">
      <c r="A1548" s="171" t="s">
        <v>2806</v>
      </c>
      <c r="B1548" s="175">
        <v>46095</v>
      </c>
      <c r="C1548" s="171" t="s">
        <v>127</v>
      </c>
      <c r="D1548" s="171" t="s">
        <v>128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2700</v>
      </c>
      <c r="J1548" s="175">
        <v>46088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973.33</v>
      </c>
    </row>
    <row r="1549" spans="1:16" ht="19.5" hidden="1" customHeight="1">
      <c r="A1549" s="171" t="s">
        <v>2806</v>
      </c>
      <c r="B1549" s="175">
        <v>46095</v>
      </c>
      <c r="C1549" s="171" t="s">
        <v>127</v>
      </c>
      <c r="D1549" s="171" t="s">
        <v>129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2700</v>
      </c>
      <c r="J1549" s="175">
        <v>46088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9.73</v>
      </c>
    </row>
    <row r="1550" spans="1:16" ht="19.5" hidden="1" customHeight="1">
      <c r="A1550" s="171" t="s">
        <v>2806</v>
      </c>
      <c r="B1550" s="175">
        <v>46095</v>
      </c>
      <c r="C1550" s="171" t="s">
        <v>127</v>
      </c>
      <c r="D1550" s="171" t="s">
        <v>130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2700</v>
      </c>
      <c r="J1550" s="175">
        <v>46088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1716.94</v>
      </c>
    </row>
    <row r="1551" spans="1:16" ht="19.5" hidden="1" customHeight="1">
      <c r="A1551" s="171" t="s">
        <v>2806</v>
      </c>
      <c r="B1551" s="175">
        <v>46095</v>
      </c>
      <c r="C1551" s="171" t="s">
        <v>131</v>
      </c>
      <c r="D1551" s="171" t="s">
        <v>132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2700</v>
      </c>
      <c r="J1551" s="175">
        <v>46088</v>
      </c>
      <c r="K1551" s="171" t="s">
        <v>113</v>
      </c>
      <c r="L1551" s="171" t="s">
        <v>114</v>
      </c>
      <c r="M1551" s="178">
        <v>0.43</v>
      </c>
      <c r="N1551" s="176"/>
      <c r="O1551" s="176"/>
      <c r="P1551" s="179">
        <v>-1161</v>
      </c>
    </row>
    <row r="1552" spans="1:16" ht="19.5" hidden="1" customHeight="1">
      <c r="A1552" s="171" t="s">
        <v>2805</v>
      </c>
      <c r="B1552" s="175">
        <v>46095</v>
      </c>
      <c r="C1552" s="171" t="s">
        <v>110</v>
      </c>
      <c r="D1552" s="171" t="s">
        <v>117</v>
      </c>
      <c r="E1552" s="171" t="s">
        <v>80</v>
      </c>
      <c r="F1552" s="171" t="s">
        <v>1102</v>
      </c>
      <c r="G1552" s="171" t="s">
        <v>177</v>
      </c>
      <c r="H1552" s="176">
        <v>1</v>
      </c>
      <c r="I1552" s="177">
        <v>0</v>
      </c>
      <c r="J1552" s="175">
        <v>46080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2805</v>
      </c>
      <c r="B1553" s="175">
        <v>46095</v>
      </c>
      <c r="C1553" s="171" t="s">
        <v>110</v>
      </c>
      <c r="D1553" s="171" t="s">
        <v>118</v>
      </c>
      <c r="E1553" s="171" t="s">
        <v>80</v>
      </c>
      <c r="F1553" s="171" t="s">
        <v>1102</v>
      </c>
      <c r="G1553" s="171" t="s">
        <v>177</v>
      </c>
      <c r="H1553" s="176">
        <v>1</v>
      </c>
      <c r="I1553" s="177">
        <v>0</v>
      </c>
      <c r="J1553" s="175">
        <v>46080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customHeight="1">
      <c r="A1554" s="171" t="s">
        <v>2805</v>
      </c>
      <c r="B1554" s="175">
        <v>46095</v>
      </c>
      <c r="C1554" s="171" t="s">
        <v>2119</v>
      </c>
      <c r="D1554" s="171" t="s">
        <v>119</v>
      </c>
      <c r="E1554" s="171" t="s">
        <v>80</v>
      </c>
      <c r="F1554" s="171" t="s">
        <v>1102</v>
      </c>
      <c r="G1554" s="171" t="s">
        <v>177</v>
      </c>
      <c r="H1554" s="176">
        <v>1</v>
      </c>
      <c r="I1554" s="177">
        <v>0</v>
      </c>
      <c r="J1554" s="175">
        <v>46080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2807</v>
      </c>
      <c r="B1555" s="175">
        <v>46095</v>
      </c>
      <c r="C1555" s="171" t="s">
        <v>110</v>
      </c>
      <c r="D1555" s="171" t="s">
        <v>24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>
        <v>42</v>
      </c>
      <c r="P1555" s="179">
        <v>-46.77</v>
      </c>
    </row>
    <row r="1556" spans="1:16" ht="19.5" hidden="1" customHeight="1">
      <c r="A1556" s="171" t="s">
        <v>2807</v>
      </c>
      <c r="B1556" s="175">
        <v>46095</v>
      </c>
      <c r="C1556" s="171" t="s">
        <v>2119</v>
      </c>
      <c r="D1556" s="171" t="s">
        <v>116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-10.83</v>
      </c>
    </row>
    <row r="1557" spans="1:16" ht="19.5" hidden="1" customHeight="1">
      <c r="A1557" s="171" t="s">
        <v>2807</v>
      </c>
      <c r="B1557" s="175">
        <v>46095</v>
      </c>
      <c r="C1557" s="171" t="s">
        <v>110</v>
      </c>
      <c r="D1557" s="171" t="s">
        <v>117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0</v>
      </c>
    </row>
    <row r="1558" spans="1:16" ht="19.5" hidden="1" customHeight="1">
      <c r="A1558" s="171" t="s">
        <v>2807</v>
      </c>
      <c r="B1558" s="175">
        <v>46095</v>
      </c>
      <c r="C1558" s="171" t="s">
        <v>110</v>
      </c>
      <c r="D1558" s="171" t="s">
        <v>118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46092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-46.77</v>
      </c>
    </row>
    <row r="1559" spans="1:16" ht="19.5" hidden="1" customHeight="1">
      <c r="A1559" s="171" t="s">
        <v>2807</v>
      </c>
      <c r="B1559" s="175">
        <v>46095</v>
      </c>
      <c r="C1559" s="171" t="s">
        <v>2119</v>
      </c>
      <c r="D1559" s="171" t="s">
        <v>119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46092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-15</v>
      </c>
    </row>
    <row r="1560" spans="1:16" ht="19.5" hidden="1" customHeight="1">
      <c r="A1560" s="171" t="s">
        <v>2808</v>
      </c>
      <c r="B1560" s="175">
        <v>46095</v>
      </c>
      <c r="C1560" s="171" t="s">
        <v>2119</v>
      </c>
      <c r="D1560" s="171" t="s">
        <v>135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46095</v>
      </c>
      <c r="K1560" s="171" t="s">
        <v>125</v>
      </c>
      <c r="L1560" s="171" t="s">
        <v>125</v>
      </c>
      <c r="M1560" s="178">
        <v>0</v>
      </c>
      <c r="N1560" s="176"/>
      <c r="O1560" s="176"/>
      <c r="P1560" s="179">
        <v>-24.1</v>
      </c>
    </row>
    <row r="1561" spans="1:16" ht="19.5" hidden="1" customHeight="1">
      <c r="A1561" s="171" t="s">
        <v>2809</v>
      </c>
      <c r="B1561" s="175">
        <v>46095</v>
      </c>
      <c r="C1561" s="171" t="s">
        <v>110</v>
      </c>
      <c r="D1561" s="171" t="s">
        <v>24</v>
      </c>
      <c r="E1561" s="171" t="s">
        <v>45</v>
      </c>
      <c r="F1561" s="171" t="s">
        <v>162</v>
      </c>
      <c r="G1561" s="171" t="s">
        <v>163</v>
      </c>
      <c r="H1561" s="176">
        <v>1</v>
      </c>
      <c r="I1561" s="177">
        <v>0</v>
      </c>
      <c r="J1561" s="175">
        <v>46074</v>
      </c>
      <c r="K1561" s="171" t="s">
        <v>113</v>
      </c>
      <c r="L1561" s="171" t="s">
        <v>114</v>
      </c>
      <c r="M1561" s="178">
        <v>0</v>
      </c>
      <c r="N1561" s="176"/>
      <c r="O1561" s="176">
        <v>42</v>
      </c>
      <c r="P1561" s="179">
        <v>-46.77</v>
      </c>
    </row>
    <row r="1562" spans="1:16" ht="19.5" hidden="1" customHeight="1">
      <c r="A1562" s="171" t="s">
        <v>2809</v>
      </c>
      <c r="B1562" s="175">
        <v>46095</v>
      </c>
      <c r="C1562" s="171" t="s">
        <v>2119</v>
      </c>
      <c r="D1562" s="171" t="s">
        <v>116</v>
      </c>
      <c r="E1562" s="171" t="s">
        <v>45</v>
      </c>
      <c r="F1562" s="171" t="s">
        <v>162</v>
      </c>
      <c r="G1562" s="171" t="s">
        <v>163</v>
      </c>
      <c r="H1562" s="176">
        <v>1</v>
      </c>
      <c r="I1562" s="177">
        <v>0</v>
      </c>
      <c r="J1562" s="175">
        <v>46074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-25</v>
      </c>
    </row>
    <row r="1563" spans="1:16" ht="19.5" hidden="1" customHeight="1">
      <c r="A1563" s="171" t="s">
        <v>2809</v>
      </c>
      <c r="B1563" s="175">
        <v>46095</v>
      </c>
      <c r="C1563" s="171" t="s">
        <v>110</v>
      </c>
      <c r="D1563" s="171" t="s">
        <v>117</v>
      </c>
      <c r="E1563" s="171" t="s">
        <v>45</v>
      </c>
      <c r="F1563" s="171" t="s">
        <v>162</v>
      </c>
      <c r="G1563" s="171" t="s">
        <v>163</v>
      </c>
      <c r="H1563" s="176">
        <v>1</v>
      </c>
      <c r="I1563" s="177">
        <v>0</v>
      </c>
      <c r="J1563" s="175">
        <v>46074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2809</v>
      </c>
      <c r="B1564" s="175">
        <v>46095</v>
      </c>
      <c r="C1564" s="171" t="s">
        <v>110</v>
      </c>
      <c r="D1564" s="171" t="s">
        <v>118</v>
      </c>
      <c r="E1564" s="171" t="s">
        <v>45</v>
      </c>
      <c r="F1564" s="171" t="s">
        <v>162</v>
      </c>
      <c r="G1564" s="171" t="s">
        <v>163</v>
      </c>
      <c r="H1564" s="176">
        <v>1</v>
      </c>
      <c r="I1564" s="177">
        <v>0</v>
      </c>
      <c r="J1564" s="175">
        <v>46074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-46.77</v>
      </c>
    </row>
    <row r="1565" spans="1:16" ht="19.5" hidden="1" customHeight="1">
      <c r="A1565" s="171" t="s">
        <v>2809</v>
      </c>
      <c r="B1565" s="175">
        <v>46095</v>
      </c>
      <c r="C1565" s="171" t="s">
        <v>2119</v>
      </c>
      <c r="D1565" s="171" t="s">
        <v>119</v>
      </c>
      <c r="E1565" s="171" t="s">
        <v>45</v>
      </c>
      <c r="F1565" s="171" t="s">
        <v>162</v>
      </c>
      <c r="G1565" s="171" t="s">
        <v>163</v>
      </c>
      <c r="H1565" s="176">
        <v>1</v>
      </c>
      <c r="I1565" s="177">
        <v>0</v>
      </c>
      <c r="J1565" s="175">
        <v>46074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2810</v>
      </c>
      <c r="B1566" s="175">
        <v>46095</v>
      </c>
      <c r="C1566" s="171" t="s">
        <v>110</v>
      </c>
      <c r="D1566" s="171" t="s">
        <v>24</v>
      </c>
      <c r="E1566" s="171" t="s">
        <v>77</v>
      </c>
      <c r="F1566" s="171" t="s">
        <v>194</v>
      </c>
      <c r="G1566" s="171" t="s">
        <v>177</v>
      </c>
      <c r="H1566" s="176">
        <v>1</v>
      </c>
      <c r="I1566" s="177">
        <v>0</v>
      </c>
      <c r="J1566" s="175">
        <v>46084</v>
      </c>
      <c r="K1566" s="171" t="s">
        <v>113</v>
      </c>
      <c r="L1566" s="171" t="s">
        <v>114</v>
      </c>
      <c r="M1566" s="178">
        <v>0</v>
      </c>
      <c r="N1566" s="176"/>
      <c r="O1566" s="176">
        <v>43</v>
      </c>
      <c r="P1566" s="179">
        <v>-56.94</v>
      </c>
    </row>
    <row r="1567" spans="1:16" ht="19.5" customHeight="1">
      <c r="A1567" s="171" t="s">
        <v>2810</v>
      </c>
      <c r="B1567" s="175">
        <v>46095</v>
      </c>
      <c r="C1567" s="171" t="s">
        <v>2119</v>
      </c>
      <c r="D1567" s="171" t="s">
        <v>116</v>
      </c>
      <c r="E1567" s="171" t="s">
        <v>77</v>
      </c>
      <c r="F1567" s="171" t="s">
        <v>194</v>
      </c>
      <c r="G1567" s="171" t="s">
        <v>177</v>
      </c>
      <c r="H1567" s="176">
        <v>1</v>
      </c>
      <c r="I1567" s="177">
        <v>0</v>
      </c>
      <c r="J1567" s="175">
        <v>46084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-14.49</v>
      </c>
    </row>
    <row r="1568" spans="1:16" ht="19.5" hidden="1" customHeight="1">
      <c r="A1568" s="171" t="s">
        <v>2810</v>
      </c>
      <c r="B1568" s="175">
        <v>46095</v>
      </c>
      <c r="C1568" s="171" t="s">
        <v>110</v>
      </c>
      <c r="D1568" s="171" t="s">
        <v>117</v>
      </c>
      <c r="E1568" s="171" t="s">
        <v>77</v>
      </c>
      <c r="F1568" s="171" t="s">
        <v>194</v>
      </c>
      <c r="G1568" s="171" t="s">
        <v>177</v>
      </c>
      <c r="H1568" s="176">
        <v>1</v>
      </c>
      <c r="I1568" s="177">
        <v>0</v>
      </c>
      <c r="J1568" s="175">
        <v>46084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2810</v>
      </c>
      <c r="B1569" s="175">
        <v>46095</v>
      </c>
      <c r="C1569" s="171" t="s">
        <v>110</v>
      </c>
      <c r="D1569" s="171" t="s">
        <v>118</v>
      </c>
      <c r="E1569" s="171" t="s">
        <v>77</v>
      </c>
      <c r="F1569" s="171" t="s">
        <v>194</v>
      </c>
      <c r="G1569" s="171" t="s">
        <v>177</v>
      </c>
      <c r="H1569" s="176">
        <v>1</v>
      </c>
      <c r="I1569" s="177">
        <v>0</v>
      </c>
      <c r="J1569" s="175">
        <v>46084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-56.94</v>
      </c>
    </row>
    <row r="1570" spans="1:16" ht="19.5" customHeight="1">
      <c r="A1570" s="171" t="s">
        <v>2810</v>
      </c>
      <c r="B1570" s="175">
        <v>46095</v>
      </c>
      <c r="C1570" s="171" t="s">
        <v>2119</v>
      </c>
      <c r="D1570" s="171" t="s">
        <v>119</v>
      </c>
      <c r="E1570" s="171" t="s">
        <v>77</v>
      </c>
      <c r="F1570" s="171" t="s">
        <v>194</v>
      </c>
      <c r="G1570" s="171" t="s">
        <v>177</v>
      </c>
      <c r="H1570" s="176">
        <v>1</v>
      </c>
      <c r="I1570" s="177">
        <v>0</v>
      </c>
      <c r="J1570" s="175">
        <v>46084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2811</v>
      </c>
      <c r="B1571" s="175">
        <v>46095</v>
      </c>
      <c r="C1571" s="171" t="s">
        <v>110</v>
      </c>
      <c r="D1571" s="171" t="s">
        <v>24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2750</v>
      </c>
      <c r="J1571" s="175">
        <v>46093</v>
      </c>
      <c r="K1571" s="171" t="s">
        <v>113</v>
      </c>
      <c r="L1571" s="171" t="s">
        <v>114</v>
      </c>
      <c r="M1571" s="178">
        <v>0.43</v>
      </c>
      <c r="N1571" s="176"/>
      <c r="O1571" s="176">
        <v>40</v>
      </c>
      <c r="P1571" s="179">
        <v>-140.75</v>
      </c>
    </row>
    <row r="1572" spans="1:16" ht="19.5" hidden="1" customHeight="1">
      <c r="A1572" s="171" t="s">
        <v>2811</v>
      </c>
      <c r="B1572" s="175">
        <v>46095</v>
      </c>
      <c r="C1572" s="171" t="s">
        <v>127</v>
      </c>
      <c r="D1572" s="171" t="s">
        <v>128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2750</v>
      </c>
      <c r="J1572" s="175">
        <v>46093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1082.78</v>
      </c>
    </row>
    <row r="1573" spans="1:16" ht="19.5" hidden="1" customHeight="1">
      <c r="A1573" s="171" t="s">
        <v>2811</v>
      </c>
      <c r="B1573" s="175">
        <v>46095</v>
      </c>
      <c r="C1573" s="171" t="s">
        <v>127</v>
      </c>
      <c r="D1573" s="171" t="s">
        <v>129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2750</v>
      </c>
      <c r="J1573" s="175">
        <v>46093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0</v>
      </c>
    </row>
    <row r="1574" spans="1:16" ht="19.5" hidden="1" customHeight="1">
      <c r="A1574" s="171" t="s">
        <v>2811</v>
      </c>
      <c r="B1574" s="175">
        <v>46095</v>
      </c>
      <c r="C1574" s="171" t="s">
        <v>127</v>
      </c>
      <c r="D1574" s="171" t="s">
        <v>130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2750</v>
      </c>
      <c r="J1574" s="175">
        <v>46093</v>
      </c>
      <c r="K1574" s="171" t="s">
        <v>113</v>
      </c>
      <c r="L1574" s="171" t="s">
        <v>114</v>
      </c>
      <c r="M1574" s="178">
        <v>0</v>
      </c>
      <c r="N1574" s="176"/>
      <c r="O1574" s="176"/>
      <c r="P1574" s="179">
        <v>1667.22</v>
      </c>
    </row>
    <row r="1575" spans="1:16" ht="19.5" hidden="1" customHeight="1">
      <c r="A1575" s="171" t="s">
        <v>2811</v>
      </c>
      <c r="B1575" s="175">
        <v>46095</v>
      </c>
      <c r="C1575" s="171" t="s">
        <v>131</v>
      </c>
      <c r="D1575" s="171" t="s">
        <v>132</v>
      </c>
      <c r="E1575" s="171" t="s">
        <v>38</v>
      </c>
      <c r="F1575" s="171" t="s">
        <v>111</v>
      </c>
      <c r="G1575" s="171" t="s">
        <v>112</v>
      </c>
      <c r="H1575" s="176">
        <v>1</v>
      </c>
      <c r="I1575" s="177">
        <v>2750</v>
      </c>
      <c r="J1575" s="175">
        <v>46093</v>
      </c>
      <c r="K1575" s="171" t="s">
        <v>113</v>
      </c>
      <c r="L1575" s="171" t="s">
        <v>114</v>
      </c>
      <c r="M1575" s="178">
        <v>0.43</v>
      </c>
      <c r="N1575" s="176"/>
      <c r="O1575" s="176"/>
      <c r="P1575" s="179">
        <v>-1182.5</v>
      </c>
    </row>
    <row r="1576" spans="1:16" ht="19.5" hidden="1" customHeight="1">
      <c r="A1576" s="171" t="s">
        <v>2811</v>
      </c>
      <c r="B1576" s="175">
        <v>46095</v>
      </c>
      <c r="C1576" s="171" t="s">
        <v>2119</v>
      </c>
      <c r="D1576" s="171" t="s">
        <v>116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2750</v>
      </c>
      <c r="J1576" s="175">
        <v>46093</v>
      </c>
      <c r="K1576" s="171" t="s">
        <v>113</v>
      </c>
      <c r="L1576" s="171" t="s">
        <v>114</v>
      </c>
      <c r="M1576" s="178">
        <v>0.43</v>
      </c>
      <c r="N1576" s="176"/>
      <c r="O1576" s="176"/>
      <c r="P1576" s="179">
        <v>-10.01</v>
      </c>
    </row>
    <row r="1577" spans="1:16" ht="19.5" hidden="1" customHeight="1">
      <c r="A1577" s="171" t="s">
        <v>2811</v>
      </c>
      <c r="B1577" s="175">
        <v>46095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46093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-5.85</v>
      </c>
    </row>
    <row r="1578" spans="1:16" ht="19.5" hidden="1" customHeight="1">
      <c r="A1578" s="171" t="s">
        <v>2812</v>
      </c>
      <c r="B1578" s="175">
        <v>46095</v>
      </c>
      <c r="C1578" s="171" t="s">
        <v>2119</v>
      </c>
      <c r="D1578" s="171" t="s">
        <v>135</v>
      </c>
      <c r="E1578" s="171" t="s">
        <v>40</v>
      </c>
      <c r="F1578" s="171" t="s">
        <v>149</v>
      </c>
      <c r="G1578" s="171" t="s">
        <v>112</v>
      </c>
      <c r="H1578" s="176">
        <v>1</v>
      </c>
      <c r="I1578" s="177">
        <v>0</v>
      </c>
      <c r="J1578" s="175">
        <v>46095</v>
      </c>
      <c r="K1578" s="171" t="s">
        <v>125</v>
      </c>
      <c r="L1578" s="171" t="s">
        <v>125</v>
      </c>
      <c r="M1578" s="178">
        <v>0</v>
      </c>
      <c r="N1578" s="176"/>
      <c r="O1578" s="176"/>
      <c r="P1578" s="179">
        <v>-3.67</v>
      </c>
    </row>
    <row r="1579" spans="1:16" ht="19.5" hidden="1" customHeight="1">
      <c r="A1579" s="171" t="s">
        <v>2813</v>
      </c>
      <c r="B1579" s="175">
        <v>46095</v>
      </c>
      <c r="C1579" s="171" t="s">
        <v>2119</v>
      </c>
      <c r="D1579" s="171" t="s">
        <v>135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46095</v>
      </c>
      <c r="K1579" s="171" t="s">
        <v>125</v>
      </c>
      <c r="L1579" s="171" t="s">
        <v>125</v>
      </c>
      <c r="M1579" s="178">
        <v>0</v>
      </c>
      <c r="N1579" s="176"/>
      <c r="O1579" s="176"/>
      <c r="P1579" s="179">
        <v>-21.47</v>
      </c>
    </row>
    <row r="1580" spans="1:16" ht="19.5" hidden="1" customHeight="1">
      <c r="A1580" s="171" t="s">
        <v>2814</v>
      </c>
      <c r="B1580" s="175">
        <v>46095</v>
      </c>
      <c r="C1580" s="171" t="s">
        <v>1315</v>
      </c>
      <c r="D1580" s="171" t="s">
        <v>508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46093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-5</v>
      </c>
    </row>
    <row r="1581" spans="1:16" ht="19.5" hidden="1" customHeight="1">
      <c r="A1581" s="171" t="s">
        <v>2814</v>
      </c>
      <c r="B1581" s="175">
        <v>46095</v>
      </c>
      <c r="C1581" s="171" t="s">
        <v>2119</v>
      </c>
      <c r="D1581" s="171" t="s">
        <v>510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-10</v>
      </c>
    </row>
    <row r="1582" spans="1:16" ht="19.5" hidden="1" customHeight="1">
      <c r="A1582" s="171" t="s">
        <v>2815</v>
      </c>
      <c r="B1582" s="175">
        <v>46095</v>
      </c>
      <c r="C1582" s="171" t="s">
        <v>2119</v>
      </c>
      <c r="D1582" s="171" t="s">
        <v>135</v>
      </c>
      <c r="E1582" s="171" t="s">
        <v>41</v>
      </c>
      <c r="F1582" s="171" t="s">
        <v>138</v>
      </c>
      <c r="G1582" s="171" t="s">
        <v>112</v>
      </c>
      <c r="H1582" s="176">
        <v>1</v>
      </c>
      <c r="I1582" s="177">
        <v>0</v>
      </c>
      <c r="J1582" s="175">
        <v>46095</v>
      </c>
      <c r="K1582" s="171" t="s">
        <v>125</v>
      </c>
      <c r="L1582" s="171" t="s">
        <v>125</v>
      </c>
      <c r="M1582" s="178">
        <v>0</v>
      </c>
      <c r="N1582" s="176"/>
      <c r="O1582" s="176"/>
      <c r="P1582" s="179">
        <v>-24.07</v>
      </c>
    </row>
    <row r="1583" spans="1:16" ht="19.5" hidden="1" customHeight="1">
      <c r="A1583" s="171" t="s">
        <v>2816</v>
      </c>
      <c r="B1583" s="175">
        <v>46095</v>
      </c>
      <c r="C1583" s="171" t="s">
        <v>110</v>
      </c>
      <c r="D1583" s="171" t="s">
        <v>24</v>
      </c>
      <c r="E1583" s="171" t="s">
        <v>42</v>
      </c>
      <c r="F1583" s="171" t="s">
        <v>248</v>
      </c>
      <c r="G1583" s="171" t="s">
        <v>112</v>
      </c>
      <c r="H1583" s="176">
        <v>1</v>
      </c>
      <c r="I1583" s="177">
        <v>0</v>
      </c>
      <c r="J1583" s="175">
        <v>46090</v>
      </c>
      <c r="K1583" s="171" t="s">
        <v>113</v>
      </c>
      <c r="L1583" s="171" t="s">
        <v>114</v>
      </c>
      <c r="M1583" s="178">
        <v>0</v>
      </c>
      <c r="N1583" s="176"/>
      <c r="O1583" s="176">
        <v>43</v>
      </c>
      <c r="P1583" s="179">
        <v>-46.77</v>
      </c>
    </row>
    <row r="1584" spans="1:16" ht="19.5" hidden="1" customHeight="1">
      <c r="A1584" s="171" t="s">
        <v>2816</v>
      </c>
      <c r="B1584" s="175">
        <v>46095</v>
      </c>
      <c r="C1584" s="171" t="s">
        <v>110</v>
      </c>
      <c r="D1584" s="171" t="s">
        <v>117</v>
      </c>
      <c r="E1584" s="171" t="s">
        <v>42</v>
      </c>
      <c r="F1584" s="171" t="s">
        <v>248</v>
      </c>
      <c r="G1584" s="171" t="s">
        <v>112</v>
      </c>
      <c r="H1584" s="176">
        <v>1</v>
      </c>
      <c r="I1584" s="177">
        <v>0</v>
      </c>
      <c r="J1584" s="175">
        <v>46090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0</v>
      </c>
    </row>
    <row r="1585" spans="1:16" ht="19.5" hidden="1" customHeight="1">
      <c r="A1585" s="171" t="s">
        <v>2816</v>
      </c>
      <c r="B1585" s="175">
        <v>46095</v>
      </c>
      <c r="C1585" s="171" t="s">
        <v>110</v>
      </c>
      <c r="D1585" s="171" t="s">
        <v>118</v>
      </c>
      <c r="E1585" s="171" t="s">
        <v>42</v>
      </c>
      <c r="F1585" s="171" t="s">
        <v>248</v>
      </c>
      <c r="G1585" s="171" t="s">
        <v>112</v>
      </c>
      <c r="H1585" s="176">
        <v>1</v>
      </c>
      <c r="I1585" s="177">
        <v>0</v>
      </c>
      <c r="J1585" s="175">
        <v>46090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-46.77</v>
      </c>
    </row>
    <row r="1586" spans="1:16" ht="19.5" hidden="1" customHeight="1">
      <c r="A1586" s="171" t="s">
        <v>2817</v>
      </c>
      <c r="B1586" s="175">
        <v>46095</v>
      </c>
      <c r="C1586" s="171" t="s">
        <v>110</v>
      </c>
      <c r="D1586" s="171" t="s">
        <v>24</v>
      </c>
      <c r="E1586" s="171" t="s">
        <v>77</v>
      </c>
      <c r="F1586" s="171" t="s">
        <v>194</v>
      </c>
      <c r="G1586" s="171" t="s">
        <v>177</v>
      </c>
      <c r="H1586" s="176">
        <v>1</v>
      </c>
      <c r="I1586" s="177">
        <v>6500</v>
      </c>
      <c r="J1586" s="175">
        <v>46091</v>
      </c>
      <c r="K1586" s="171" t="s">
        <v>113</v>
      </c>
      <c r="L1586" s="171" t="s">
        <v>114</v>
      </c>
      <c r="M1586" s="178">
        <v>0.43</v>
      </c>
      <c r="N1586" s="176"/>
      <c r="O1586" s="176">
        <v>43</v>
      </c>
      <c r="P1586" s="179">
        <v>-286.10000000000002</v>
      </c>
    </row>
    <row r="1587" spans="1:16" ht="19.5" hidden="1" customHeight="1">
      <c r="A1587" s="171" t="s">
        <v>2817</v>
      </c>
      <c r="B1587" s="175">
        <v>46095</v>
      </c>
      <c r="C1587" s="171" t="s">
        <v>127</v>
      </c>
      <c r="D1587" s="171" t="s">
        <v>128</v>
      </c>
      <c r="E1587" s="171" t="s">
        <v>77</v>
      </c>
      <c r="F1587" s="171" t="s">
        <v>194</v>
      </c>
      <c r="G1587" s="171" t="s">
        <v>177</v>
      </c>
      <c r="H1587" s="176">
        <v>1</v>
      </c>
      <c r="I1587" s="177">
        <v>6500</v>
      </c>
      <c r="J1587" s="175">
        <v>46091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2348.1999999999998</v>
      </c>
    </row>
    <row r="1588" spans="1:16" ht="19.5" hidden="1" customHeight="1">
      <c r="A1588" s="171" t="s">
        <v>2817</v>
      </c>
      <c r="B1588" s="175">
        <v>46095</v>
      </c>
      <c r="C1588" s="171" t="s">
        <v>127</v>
      </c>
      <c r="D1588" s="171" t="s">
        <v>129</v>
      </c>
      <c r="E1588" s="171" t="s">
        <v>77</v>
      </c>
      <c r="F1588" s="171" t="s">
        <v>194</v>
      </c>
      <c r="G1588" s="171" t="s">
        <v>177</v>
      </c>
      <c r="H1588" s="176">
        <v>1</v>
      </c>
      <c r="I1588" s="177">
        <v>6500</v>
      </c>
      <c r="J1588" s="175">
        <v>46091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23.48</v>
      </c>
    </row>
    <row r="1589" spans="1:16" ht="19.5" hidden="1" customHeight="1">
      <c r="A1589" s="171" t="s">
        <v>2817</v>
      </c>
      <c r="B1589" s="175">
        <v>46095</v>
      </c>
      <c r="C1589" s="171" t="s">
        <v>127</v>
      </c>
      <c r="D1589" s="171" t="s">
        <v>130</v>
      </c>
      <c r="E1589" s="171" t="s">
        <v>77</v>
      </c>
      <c r="F1589" s="171" t="s">
        <v>194</v>
      </c>
      <c r="G1589" s="171" t="s">
        <v>177</v>
      </c>
      <c r="H1589" s="176">
        <v>1</v>
      </c>
      <c r="I1589" s="177">
        <v>6500</v>
      </c>
      <c r="J1589" s="175">
        <v>46091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4128.32</v>
      </c>
    </row>
    <row r="1590" spans="1:16" ht="19.5" hidden="1" customHeight="1">
      <c r="A1590" s="171" t="s">
        <v>2817</v>
      </c>
      <c r="B1590" s="175">
        <v>46095</v>
      </c>
      <c r="C1590" s="171" t="s">
        <v>131</v>
      </c>
      <c r="D1590" s="171" t="s">
        <v>132</v>
      </c>
      <c r="E1590" s="171" t="s">
        <v>77</v>
      </c>
      <c r="F1590" s="171" t="s">
        <v>194</v>
      </c>
      <c r="G1590" s="171" t="s">
        <v>177</v>
      </c>
      <c r="H1590" s="176">
        <v>1</v>
      </c>
      <c r="I1590" s="177">
        <v>6500</v>
      </c>
      <c r="J1590" s="175">
        <v>46091</v>
      </c>
      <c r="K1590" s="171" t="s">
        <v>113</v>
      </c>
      <c r="L1590" s="171" t="s">
        <v>114</v>
      </c>
      <c r="M1590" s="178">
        <v>0.43</v>
      </c>
      <c r="N1590" s="176"/>
      <c r="O1590" s="176"/>
      <c r="P1590" s="179">
        <v>-2795</v>
      </c>
    </row>
    <row r="1591" spans="1:16" ht="19.5" hidden="1" customHeight="1">
      <c r="A1591" s="171" t="s">
        <v>2818</v>
      </c>
      <c r="B1591" s="175">
        <v>46095</v>
      </c>
      <c r="C1591" s="171" t="s">
        <v>110</v>
      </c>
      <c r="D1591" s="171" t="s">
        <v>24</v>
      </c>
      <c r="E1591" s="171" t="s">
        <v>71</v>
      </c>
      <c r="F1591" s="171" t="s">
        <v>185</v>
      </c>
      <c r="G1591" s="171" t="s">
        <v>177</v>
      </c>
      <c r="H1591" s="176">
        <v>1</v>
      </c>
      <c r="I1591" s="177">
        <v>6500</v>
      </c>
      <c r="J1591" s="175">
        <v>46091</v>
      </c>
      <c r="K1591" s="171" t="s">
        <v>113</v>
      </c>
      <c r="L1591" s="171" t="s">
        <v>114</v>
      </c>
      <c r="M1591" s="178">
        <v>0.43</v>
      </c>
      <c r="N1591" s="176"/>
      <c r="O1591" s="176">
        <v>43</v>
      </c>
      <c r="P1591" s="179">
        <v>-286.10000000000002</v>
      </c>
    </row>
    <row r="1592" spans="1:16" ht="19.5" hidden="1" customHeight="1">
      <c r="A1592" s="171" t="s">
        <v>2818</v>
      </c>
      <c r="B1592" s="175">
        <v>46095</v>
      </c>
      <c r="C1592" s="171" t="s">
        <v>127</v>
      </c>
      <c r="D1592" s="171" t="s">
        <v>128</v>
      </c>
      <c r="E1592" s="171" t="s">
        <v>71</v>
      </c>
      <c r="F1592" s="171" t="s">
        <v>185</v>
      </c>
      <c r="G1592" s="171" t="s">
        <v>177</v>
      </c>
      <c r="H1592" s="176">
        <v>1</v>
      </c>
      <c r="I1592" s="177">
        <v>6500</v>
      </c>
      <c r="J1592" s="175">
        <v>46091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3319.22</v>
      </c>
    </row>
    <row r="1593" spans="1:16" ht="19.5" hidden="1" customHeight="1">
      <c r="A1593" s="171" t="s">
        <v>2818</v>
      </c>
      <c r="B1593" s="175">
        <v>46095</v>
      </c>
      <c r="C1593" s="171" t="s">
        <v>127</v>
      </c>
      <c r="D1593" s="171" t="s">
        <v>129</v>
      </c>
      <c r="E1593" s="171" t="s">
        <v>71</v>
      </c>
      <c r="F1593" s="171" t="s">
        <v>185</v>
      </c>
      <c r="G1593" s="171" t="s">
        <v>177</v>
      </c>
      <c r="H1593" s="176">
        <v>1</v>
      </c>
      <c r="I1593" s="177">
        <v>6500</v>
      </c>
      <c r="J1593" s="175">
        <v>46091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33.19</v>
      </c>
    </row>
    <row r="1594" spans="1:16" ht="19.5" hidden="1" customHeight="1">
      <c r="A1594" s="171" t="s">
        <v>2818</v>
      </c>
      <c r="B1594" s="175">
        <v>46095</v>
      </c>
      <c r="C1594" s="171" t="s">
        <v>127</v>
      </c>
      <c r="D1594" s="171" t="s">
        <v>130</v>
      </c>
      <c r="E1594" s="171" t="s">
        <v>71</v>
      </c>
      <c r="F1594" s="171" t="s">
        <v>185</v>
      </c>
      <c r="G1594" s="171" t="s">
        <v>177</v>
      </c>
      <c r="H1594" s="176">
        <v>1</v>
      </c>
      <c r="I1594" s="177">
        <v>6500</v>
      </c>
      <c r="J1594" s="175">
        <v>46091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3147.59</v>
      </c>
    </row>
    <row r="1595" spans="1:16" ht="19.5" hidden="1" customHeight="1">
      <c r="A1595" s="171" t="s">
        <v>2818</v>
      </c>
      <c r="B1595" s="175">
        <v>46095</v>
      </c>
      <c r="C1595" s="171" t="s">
        <v>131</v>
      </c>
      <c r="D1595" s="171" t="s">
        <v>132</v>
      </c>
      <c r="E1595" s="171" t="s">
        <v>71</v>
      </c>
      <c r="F1595" s="171" t="s">
        <v>185</v>
      </c>
      <c r="G1595" s="171" t="s">
        <v>177</v>
      </c>
      <c r="H1595" s="176">
        <v>1</v>
      </c>
      <c r="I1595" s="177">
        <v>6500</v>
      </c>
      <c r="J1595" s="175">
        <v>46091</v>
      </c>
      <c r="K1595" s="171" t="s">
        <v>113</v>
      </c>
      <c r="L1595" s="171" t="s">
        <v>114</v>
      </c>
      <c r="M1595" s="178">
        <v>0.43</v>
      </c>
      <c r="N1595" s="176"/>
      <c r="O1595" s="176"/>
      <c r="P1595" s="179">
        <v>-2795</v>
      </c>
    </row>
    <row r="1596" spans="1:16" ht="19.5" hidden="1" customHeight="1">
      <c r="A1596" s="171" t="s">
        <v>2819</v>
      </c>
      <c r="B1596" s="175">
        <v>46095</v>
      </c>
      <c r="C1596" s="171" t="s">
        <v>2119</v>
      </c>
      <c r="D1596" s="171" t="s">
        <v>135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0</v>
      </c>
      <c r="J1596" s="175">
        <v>46095</v>
      </c>
      <c r="K1596" s="171" t="s">
        <v>125</v>
      </c>
      <c r="L1596" s="171" t="s">
        <v>125</v>
      </c>
      <c r="M1596" s="178">
        <v>0</v>
      </c>
      <c r="N1596" s="176"/>
      <c r="O1596" s="176"/>
      <c r="P1596" s="179">
        <v>-8.6</v>
      </c>
    </row>
    <row r="1597" spans="1:16" ht="19.5" hidden="1" customHeight="1">
      <c r="A1597" s="171" t="s">
        <v>2820</v>
      </c>
      <c r="B1597" s="175">
        <v>46095</v>
      </c>
      <c r="C1597" s="171" t="s">
        <v>110</v>
      </c>
      <c r="D1597" s="171" t="s">
        <v>24</v>
      </c>
      <c r="E1597" s="171" t="s">
        <v>45</v>
      </c>
      <c r="F1597" s="171" t="s">
        <v>162</v>
      </c>
      <c r="G1597" s="171" t="s">
        <v>163</v>
      </c>
      <c r="H1597" s="176">
        <v>1</v>
      </c>
      <c r="I1597" s="177">
        <v>2700</v>
      </c>
      <c r="J1597" s="175">
        <v>46089</v>
      </c>
      <c r="K1597" s="171" t="s">
        <v>113</v>
      </c>
      <c r="L1597" s="171" t="s">
        <v>114</v>
      </c>
      <c r="M1597" s="178">
        <v>0.43</v>
      </c>
      <c r="N1597" s="176"/>
      <c r="O1597" s="176">
        <v>43</v>
      </c>
      <c r="P1597" s="179">
        <v>-155.83000000000001</v>
      </c>
    </row>
    <row r="1598" spans="1:16" ht="19.5" hidden="1" customHeight="1">
      <c r="A1598" s="171" t="s">
        <v>2820</v>
      </c>
      <c r="B1598" s="175">
        <v>46095</v>
      </c>
      <c r="C1598" s="171" t="s">
        <v>127</v>
      </c>
      <c r="D1598" s="171" t="s">
        <v>128</v>
      </c>
      <c r="E1598" s="171" t="s">
        <v>45</v>
      </c>
      <c r="F1598" s="171" t="s">
        <v>162</v>
      </c>
      <c r="G1598" s="171" t="s">
        <v>163</v>
      </c>
      <c r="H1598" s="176">
        <v>1</v>
      </c>
      <c r="I1598" s="177">
        <v>2700</v>
      </c>
      <c r="J1598" s="175">
        <v>46089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978.14</v>
      </c>
    </row>
    <row r="1599" spans="1:16" ht="19.5" hidden="1" customHeight="1">
      <c r="A1599" s="171" t="s">
        <v>2820</v>
      </c>
      <c r="B1599" s="175">
        <v>46095</v>
      </c>
      <c r="C1599" s="171" t="s">
        <v>127</v>
      </c>
      <c r="D1599" s="171" t="s">
        <v>129</v>
      </c>
      <c r="E1599" s="171" t="s">
        <v>45</v>
      </c>
      <c r="F1599" s="171" t="s">
        <v>162</v>
      </c>
      <c r="G1599" s="171" t="s">
        <v>163</v>
      </c>
      <c r="H1599" s="176">
        <v>1</v>
      </c>
      <c r="I1599" s="177">
        <v>2700</v>
      </c>
      <c r="J1599" s="175">
        <v>46089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9.7799999999999994</v>
      </c>
    </row>
    <row r="1600" spans="1:16" ht="19.5" hidden="1" customHeight="1">
      <c r="A1600" s="171" t="s">
        <v>2820</v>
      </c>
      <c r="B1600" s="175">
        <v>46095</v>
      </c>
      <c r="C1600" s="171" t="s">
        <v>127</v>
      </c>
      <c r="D1600" s="171" t="s">
        <v>130</v>
      </c>
      <c r="E1600" s="171" t="s">
        <v>45</v>
      </c>
      <c r="F1600" s="171" t="s">
        <v>162</v>
      </c>
      <c r="G1600" s="171" t="s">
        <v>163</v>
      </c>
      <c r="H1600" s="176">
        <v>1</v>
      </c>
      <c r="I1600" s="177">
        <v>2700</v>
      </c>
      <c r="J1600" s="175">
        <v>46089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1712.08</v>
      </c>
    </row>
    <row r="1601" spans="1:16" ht="19.5" hidden="1" customHeight="1">
      <c r="A1601" s="171" t="s">
        <v>2820</v>
      </c>
      <c r="B1601" s="175">
        <v>46095</v>
      </c>
      <c r="C1601" s="171" t="s">
        <v>131</v>
      </c>
      <c r="D1601" s="171" t="s">
        <v>132</v>
      </c>
      <c r="E1601" s="171" t="s">
        <v>45</v>
      </c>
      <c r="F1601" s="171" t="s">
        <v>162</v>
      </c>
      <c r="G1601" s="171" t="s">
        <v>163</v>
      </c>
      <c r="H1601" s="176">
        <v>1</v>
      </c>
      <c r="I1601" s="177">
        <v>2700</v>
      </c>
      <c r="J1601" s="175">
        <v>46089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-1161</v>
      </c>
    </row>
    <row r="1602" spans="1:16" ht="19.5" hidden="1" customHeight="1">
      <c r="A1602" s="171" t="s">
        <v>2820</v>
      </c>
      <c r="B1602" s="175">
        <v>46095</v>
      </c>
      <c r="C1602" s="171" t="s">
        <v>2119</v>
      </c>
      <c r="D1602" s="171" t="s">
        <v>116</v>
      </c>
      <c r="E1602" s="171" t="s">
        <v>45</v>
      </c>
      <c r="F1602" s="171" t="s">
        <v>162</v>
      </c>
      <c r="G1602" s="171" t="s">
        <v>163</v>
      </c>
      <c r="H1602" s="176">
        <v>1</v>
      </c>
      <c r="I1602" s="177">
        <v>2700</v>
      </c>
      <c r="J1602" s="175">
        <v>46089</v>
      </c>
      <c r="K1602" s="171" t="s">
        <v>113</v>
      </c>
      <c r="L1602" s="171" t="s">
        <v>114</v>
      </c>
      <c r="M1602" s="178">
        <v>0.43</v>
      </c>
      <c r="N1602" s="176"/>
      <c r="O1602" s="176"/>
      <c r="P1602" s="179">
        <v>-9.65</v>
      </c>
    </row>
    <row r="1603" spans="1:16" ht="19.5" hidden="1" customHeight="1">
      <c r="A1603" s="171" t="s">
        <v>2821</v>
      </c>
      <c r="B1603" s="175">
        <v>46095</v>
      </c>
      <c r="C1603" s="171" t="s">
        <v>110</v>
      </c>
      <c r="D1603" s="171" t="s">
        <v>24</v>
      </c>
      <c r="E1603" s="171" t="s">
        <v>77</v>
      </c>
      <c r="F1603" s="171" t="s">
        <v>194</v>
      </c>
      <c r="G1603" s="171" t="s">
        <v>177</v>
      </c>
      <c r="H1603" s="176">
        <v>1</v>
      </c>
      <c r="I1603" s="177">
        <v>0</v>
      </c>
      <c r="J1603" s="175">
        <v>46090</v>
      </c>
      <c r="K1603" s="171" t="s">
        <v>113</v>
      </c>
      <c r="L1603" s="171" t="s">
        <v>114</v>
      </c>
      <c r="M1603" s="178">
        <v>0</v>
      </c>
      <c r="N1603" s="176"/>
      <c r="O1603" s="176">
        <v>43</v>
      </c>
      <c r="P1603" s="179">
        <v>-56.94</v>
      </c>
    </row>
    <row r="1604" spans="1:16" ht="19.5" customHeight="1">
      <c r="A1604" s="171" t="s">
        <v>2821</v>
      </c>
      <c r="B1604" s="175">
        <v>46095</v>
      </c>
      <c r="C1604" s="171" t="s">
        <v>2119</v>
      </c>
      <c r="D1604" s="171" t="s">
        <v>116</v>
      </c>
      <c r="E1604" s="171" t="s">
        <v>77</v>
      </c>
      <c r="F1604" s="171" t="s">
        <v>194</v>
      </c>
      <c r="G1604" s="171" t="s">
        <v>177</v>
      </c>
      <c r="H1604" s="176">
        <v>1</v>
      </c>
      <c r="I1604" s="177">
        <v>0</v>
      </c>
      <c r="J1604" s="175">
        <v>46090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-18.53</v>
      </c>
    </row>
    <row r="1605" spans="1:16" ht="19.5" hidden="1" customHeight="1">
      <c r="A1605" s="171" t="s">
        <v>2821</v>
      </c>
      <c r="B1605" s="175">
        <v>46095</v>
      </c>
      <c r="C1605" s="171" t="s">
        <v>110</v>
      </c>
      <c r="D1605" s="171" t="s">
        <v>117</v>
      </c>
      <c r="E1605" s="171" t="s">
        <v>77</v>
      </c>
      <c r="F1605" s="171" t="s">
        <v>194</v>
      </c>
      <c r="G1605" s="171" t="s">
        <v>177</v>
      </c>
      <c r="H1605" s="176">
        <v>1</v>
      </c>
      <c r="I1605" s="177">
        <v>0</v>
      </c>
      <c r="J1605" s="175">
        <v>46090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0</v>
      </c>
    </row>
    <row r="1606" spans="1:16" ht="19.5" hidden="1" customHeight="1">
      <c r="A1606" s="171" t="s">
        <v>2821</v>
      </c>
      <c r="B1606" s="175">
        <v>46095</v>
      </c>
      <c r="C1606" s="171" t="s">
        <v>110</v>
      </c>
      <c r="D1606" s="171" t="s">
        <v>118</v>
      </c>
      <c r="E1606" s="171" t="s">
        <v>77</v>
      </c>
      <c r="F1606" s="171" t="s">
        <v>194</v>
      </c>
      <c r="G1606" s="171" t="s">
        <v>177</v>
      </c>
      <c r="H1606" s="176">
        <v>1</v>
      </c>
      <c r="I1606" s="177">
        <v>0</v>
      </c>
      <c r="J1606" s="175">
        <v>46090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-56.94</v>
      </c>
    </row>
    <row r="1607" spans="1:16" ht="19.5" customHeight="1">
      <c r="A1607" s="171" t="s">
        <v>2821</v>
      </c>
      <c r="B1607" s="175">
        <v>46095</v>
      </c>
      <c r="C1607" s="171" t="s">
        <v>2119</v>
      </c>
      <c r="D1607" s="171" t="s">
        <v>119</v>
      </c>
      <c r="E1607" s="171" t="s">
        <v>77</v>
      </c>
      <c r="F1607" s="171" t="s">
        <v>194</v>
      </c>
      <c r="G1607" s="171" t="s">
        <v>177</v>
      </c>
      <c r="H1607" s="176">
        <v>1</v>
      </c>
      <c r="I1607" s="177">
        <v>0</v>
      </c>
      <c r="J1607" s="175">
        <v>46090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-15</v>
      </c>
    </row>
    <row r="1608" spans="1:16" ht="19.5" hidden="1" customHeight="1">
      <c r="A1608" s="171" t="s">
        <v>2822</v>
      </c>
      <c r="B1608" s="175">
        <v>46095</v>
      </c>
      <c r="C1608" s="171" t="s">
        <v>2119</v>
      </c>
      <c r="D1608" s="171" t="s">
        <v>135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46095</v>
      </c>
      <c r="K1608" s="171" t="s">
        <v>125</v>
      </c>
      <c r="L1608" s="171" t="s">
        <v>125</v>
      </c>
      <c r="M1608" s="178">
        <v>0</v>
      </c>
      <c r="N1608" s="176"/>
      <c r="O1608" s="176"/>
      <c r="P1608" s="179">
        <v>-14.39</v>
      </c>
    </row>
    <row r="1609" spans="1:16" ht="19.5" hidden="1" customHeight="1">
      <c r="A1609" s="171" t="s">
        <v>2820</v>
      </c>
      <c r="B1609" s="175">
        <v>46095</v>
      </c>
      <c r="C1609" s="171" t="s">
        <v>2119</v>
      </c>
      <c r="D1609" s="171" t="s">
        <v>135</v>
      </c>
      <c r="E1609" s="171" t="s">
        <v>45</v>
      </c>
      <c r="F1609" s="171" t="s">
        <v>162</v>
      </c>
      <c r="G1609" s="171" t="s">
        <v>163</v>
      </c>
      <c r="H1609" s="176">
        <v>1</v>
      </c>
      <c r="I1609" s="177">
        <v>0</v>
      </c>
      <c r="J1609" s="175">
        <v>46089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-18.579999999999998</v>
      </c>
    </row>
    <row r="1610" spans="1:16" ht="19.5" hidden="1" customHeight="1">
      <c r="A1610" s="171" t="s">
        <v>2823</v>
      </c>
      <c r="B1610" s="175">
        <v>46095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46092</v>
      </c>
      <c r="K1610" s="171" t="s">
        <v>113</v>
      </c>
      <c r="L1610" s="171" t="s">
        <v>114</v>
      </c>
      <c r="M1610" s="178">
        <v>0.43</v>
      </c>
      <c r="N1610" s="176"/>
      <c r="O1610" s="176">
        <v>42</v>
      </c>
      <c r="P1610" s="179">
        <v>-151.81</v>
      </c>
    </row>
    <row r="1611" spans="1:16" ht="19.5" hidden="1" customHeight="1">
      <c r="A1611" s="171" t="s">
        <v>2823</v>
      </c>
      <c r="B1611" s="175">
        <v>46095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46092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1112.3800000000001</v>
      </c>
    </row>
    <row r="1612" spans="1:16" ht="19.5" hidden="1" customHeight="1">
      <c r="A1612" s="171" t="s">
        <v>2823</v>
      </c>
      <c r="B1612" s="175">
        <v>46095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46092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11.12</v>
      </c>
    </row>
    <row r="1613" spans="1:16" ht="19.5" hidden="1" customHeight="1">
      <c r="A1613" s="171" t="s">
        <v>2823</v>
      </c>
      <c r="B1613" s="175">
        <v>46095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46092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1626.5</v>
      </c>
    </row>
    <row r="1614" spans="1:16" ht="19.5" hidden="1" customHeight="1">
      <c r="A1614" s="171" t="s">
        <v>2823</v>
      </c>
      <c r="B1614" s="175">
        <v>46095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46092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2823</v>
      </c>
      <c r="B1615" s="175">
        <v>46095</v>
      </c>
      <c r="C1615" s="171" t="s">
        <v>2119</v>
      </c>
      <c r="D1615" s="171" t="s">
        <v>116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2750</v>
      </c>
      <c r="J1615" s="175">
        <v>46092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-12.25</v>
      </c>
    </row>
    <row r="1616" spans="1:16" ht="19.5" hidden="1" customHeight="1">
      <c r="A1616" s="171" t="s">
        <v>2522</v>
      </c>
      <c r="B1616" s="175">
        <v>46095</v>
      </c>
      <c r="C1616" s="171" t="s">
        <v>110</v>
      </c>
      <c r="D1616" s="171" t="s">
        <v>121</v>
      </c>
      <c r="E1616" s="171" t="s">
        <v>72</v>
      </c>
      <c r="F1616" s="171" t="s">
        <v>718</v>
      </c>
      <c r="G1616" s="171" t="s">
        <v>177</v>
      </c>
      <c r="H1616" s="176">
        <v>1</v>
      </c>
      <c r="I1616" s="177">
        <v>0</v>
      </c>
      <c r="J1616" s="175">
        <v>46088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0</v>
      </c>
    </row>
    <row r="1617" spans="1:16" ht="19.5" hidden="1" customHeight="1">
      <c r="A1617" s="171" t="s">
        <v>2522</v>
      </c>
      <c r="B1617" s="175">
        <v>46095</v>
      </c>
      <c r="C1617" s="171" t="s">
        <v>110</v>
      </c>
      <c r="D1617" s="171" t="s">
        <v>118</v>
      </c>
      <c r="E1617" s="171" t="s">
        <v>72</v>
      </c>
      <c r="F1617" s="171" t="s">
        <v>718</v>
      </c>
      <c r="G1617" s="171" t="s">
        <v>177</v>
      </c>
      <c r="H1617" s="176">
        <v>1</v>
      </c>
      <c r="I1617" s="177">
        <v>0</v>
      </c>
      <c r="J1617" s="175">
        <v>46088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-56.94</v>
      </c>
    </row>
    <row r="1618" spans="1:16" ht="19.5" customHeight="1">
      <c r="A1618" s="171" t="s">
        <v>2522</v>
      </c>
      <c r="B1618" s="175">
        <v>46095</v>
      </c>
      <c r="C1618" s="171" t="s">
        <v>2119</v>
      </c>
      <c r="D1618" s="171" t="s">
        <v>119</v>
      </c>
      <c r="E1618" s="171" t="s">
        <v>72</v>
      </c>
      <c r="F1618" s="171" t="s">
        <v>718</v>
      </c>
      <c r="G1618" s="171" t="s">
        <v>177</v>
      </c>
      <c r="H1618" s="176">
        <v>1</v>
      </c>
      <c r="I1618" s="177">
        <v>0</v>
      </c>
      <c r="J1618" s="175">
        <v>46088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-15</v>
      </c>
    </row>
    <row r="1619" spans="1:16" ht="19.5" hidden="1" customHeight="1">
      <c r="A1619" s="171" t="s">
        <v>2824</v>
      </c>
      <c r="B1619" s="175">
        <v>46095</v>
      </c>
      <c r="C1619" s="171" t="s">
        <v>110</v>
      </c>
      <c r="D1619" s="171" t="s">
        <v>24</v>
      </c>
      <c r="E1619" s="171" t="s">
        <v>39</v>
      </c>
      <c r="F1619" s="171" t="s">
        <v>141</v>
      </c>
      <c r="G1619" s="171" t="s">
        <v>112</v>
      </c>
      <c r="H1619" s="176">
        <v>1</v>
      </c>
      <c r="I1619" s="177">
        <v>2750</v>
      </c>
      <c r="J1619" s="175">
        <v>46094</v>
      </c>
      <c r="K1619" s="171" t="s">
        <v>113</v>
      </c>
      <c r="L1619" s="171" t="s">
        <v>114</v>
      </c>
      <c r="M1619" s="178">
        <v>0.43</v>
      </c>
      <c r="N1619" s="176"/>
      <c r="O1619" s="176">
        <v>40</v>
      </c>
      <c r="P1619" s="179">
        <v>-140.75</v>
      </c>
    </row>
    <row r="1620" spans="1:16" ht="19.5" hidden="1" customHeight="1">
      <c r="A1620" s="171" t="s">
        <v>2824</v>
      </c>
      <c r="B1620" s="175">
        <v>46095</v>
      </c>
      <c r="C1620" s="171" t="s">
        <v>127</v>
      </c>
      <c r="D1620" s="171" t="s">
        <v>128</v>
      </c>
      <c r="E1620" s="171" t="s">
        <v>39</v>
      </c>
      <c r="F1620" s="171" t="s">
        <v>141</v>
      </c>
      <c r="G1620" s="171" t="s">
        <v>112</v>
      </c>
      <c r="H1620" s="176">
        <v>1</v>
      </c>
      <c r="I1620" s="177">
        <v>2750</v>
      </c>
      <c r="J1620" s="175">
        <v>46094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1153.26</v>
      </c>
    </row>
    <row r="1621" spans="1:16" ht="19.5" hidden="1" customHeight="1">
      <c r="A1621" s="171" t="s">
        <v>2824</v>
      </c>
      <c r="B1621" s="175">
        <v>46095</v>
      </c>
      <c r="C1621" s="171" t="s">
        <v>127</v>
      </c>
      <c r="D1621" s="171" t="s">
        <v>129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2750</v>
      </c>
      <c r="J1621" s="175">
        <v>46094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11.53</v>
      </c>
    </row>
    <row r="1622" spans="1:16" ht="19.5" hidden="1" customHeight="1">
      <c r="A1622" s="171" t="s">
        <v>2824</v>
      </c>
      <c r="B1622" s="175">
        <v>46095</v>
      </c>
      <c r="C1622" s="171" t="s">
        <v>127</v>
      </c>
      <c r="D1622" s="171" t="s">
        <v>130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2750</v>
      </c>
      <c r="J1622" s="175">
        <v>46094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1585.21</v>
      </c>
    </row>
    <row r="1623" spans="1:16" ht="19.5" hidden="1" customHeight="1">
      <c r="A1623" s="171" t="s">
        <v>2824</v>
      </c>
      <c r="B1623" s="175">
        <v>46095</v>
      </c>
      <c r="C1623" s="171" t="s">
        <v>131</v>
      </c>
      <c r="D1623" s="171" t="s">
        <v>132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2750</v>
      </c>
      <c r="J1623" s="175">
        <v>46094</v>
      </c>
      <c r="K1623" s="171" t="s">
        <v>113</v>
      </c>
      <c r="L1623" s="171" t="s">
        <v>114</v>
      </c>
      <c r="M1623" s="178">
        <v>0.43</v>
      </c>
      <c r="N1623" s="176"/>
      <c r="O1623" s="176"/>
      <c r="P1623" s="179">
        <v>-1182.5</v>
      </c>
    </row>
    <row r="1624" spans="1:16" ht="19.5" hidden="1" customHeight="1">
      <c r="A1624" s="171" t="s">
        <v>2824</v>
      </c>
      <c r="B1624" s="175">
        <v>46095</v>
      </c>
      <c r="C1624" s="171" t="s">
        <v>2119</v>
      </c>
      <c r="D1624" s="171" t="s">
        <v>116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2750</v>
      </c>
      <c r="J1624" s="175">
        <v>46094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-11.15</v>
      </c>
    </row>
    <row r="1625" spans="1:16" ht="19.5" hidden="1" customHeight="1">
      <c r="A1625" s="171" t="s">
        <v>2825</v>
      </c>
      <c r="B1625" s="175">
        <v>46095</v>
      </c>
      <c r="C1625" s="171" t="s">
        <v>110</v>
      </c>
      <c r="D1625" s="171" t="s">
        <v>24</v>
      </c>
      <c r="E1625" s="171" t="s">
        <v>40</v>
      </c>
      <c r="F1625" s="171" t="s">
        <v>149</v>
      </c>
      <c r="G1625" s="171" t="s">
        <v>112</v>
      </c>
      <c r="H1625" s="176">
        <v>1</v>
      </c>
      <c r="I1625" s="177">
        <v>2750</v>
      </c>
      <c r="J1625" s="175">
        <v>46093</v>
      </c>
      <c r="K1625" s="171" t="s">
        <v>113</v>
      </c>
      <c r="L1625" s="171" t="s">
        <v>114</v>
      </c>
      <c r="M1625" s="178">
        <v>0.43</v>
      </c>
      <c r="N1625" s="176"/>
      <c r="O1625" s="176">
        <v>40</v>
      </c>
      <c r="P1625" s="179">
        <v>-140.75</v>
      </c>
    </row>
    <row r="1626" spans="1:16" ht="19.5" hidden="1" customHeight="1">
      <c r="A1626" s="171" t="s">
        <v>2825</v>
      </c>
      <c r="B1626" s="175">
        <v>46095</v>
      </c>
      <c r="C1626" s="171" t="s">
        <v>127</v>
      </c>
      <c r="D1626" s="171" t="s">
        <v>128</v>
      </c>
      <c r="E1626" s="171" t="s">
        <v>40</v>
      </c>
      <c r="F1626" s="171" t="s">
        <v>149</v>
      </c>
      <c r="G1626" s="171" t="s">
        <v>112</v>
      </c>
      <c r="H1626" s="176">
        <v>1</v>
      </c>
      <c r="I1626" s="177">
        <v>2750</v>
      </c>
      <c r="J1626" s="175">
        <v>46093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1119.8900000000001</v>
      </c>
    </row>
    <row r="1627" spans="1:16" ht="19.5" hidden="1" customHeight="1">
      <c r="A1627" s="171" t="s">
        <v>2825</v>
      </c>
      <c r="B1627" s="175">
        <v>46095</v>
      </c>
      <c r="C1627" s="171" t="s">
        <v>127</v>
      </c>
      <c r="D1627" s="171" t="s">
        <v>129</v>
      </c>
      <c r="E1627" s="171" t="s">
        <v>40</v>
      </c>
      <c r="F1627" s="171" t="s">
        <v>149</v>
      </c>
      <c r="G1627" s="171" t="s">
        <v>112</v>
      </c>
      <c r="H1627" s="176">
        <v>1</v>
      </c>
      <c r="I1627" s="177">
        <v>2750</v>
      </c>
      <c r="J1627" s="175">
        <v>46093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0</v>
      </c>
    </row>
    <row r="1628" spans="1:16" ht="19.5" hidden="1" customHeight="1">
      <c r="A1628" s="171" t="s">
        <v>2825</v>
      </c>
      <c r="B1628" s="175">
        <v>46095</v>
      </c>
      <c r="C1628" s="171" t="s">
        <v>127</v>
      </c>
      <c r="D1628" s="171" t="s">
        <v>130</v>
      </c>
      <c r="E1628" s="171" t="s">
        <v>40</v>
      </c>
      <c r="F1628" s="171" t="s">
        <v>149</v>
      </c>
      <c r="G1628" s="171" t="s">
        <v>112</v>
      </c>
      <c r="H1628" s="176">
        <v>1</v>
      </c>
      <c r="I1628" s="177">
        <v>2750</v>
      </c>
      <c r="J1628" s="175">
        <v>46093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1630.11</v>
      </c>
    </row>
    <row r="1629" spans="1:16" ht="19.5" hidden="1" customHeight="1">
      <c r="A1629" s="171" t="s">
        <v>2825</v>
      </c>
      <c r="B1629" s="175">
        <v>46095</v>
      </c>
      <c r="C1629" s="171" t="s">
        <v>131</v>
      </c>
      <c r="D1629" s="171" t="s">
        <v>132</v>
      </c>
      <c r="E1629" s="171" t="s">
        <v>40</v>
      </c>
      <c r="F1629" s="171" t="s">
        <v>149</v>
      </c>
      <c r="G1629" s="171" t="s">
        <v>112</v>
      </c>
      <c r="H1629" s="176">
        <v>1</v>
      </c>
      <c r="I1629" s="177">
        <v>2750</v>
      </c>
      <c r="J1629" s="175">
        <v>46093</v>
      </c>
      <c r="K1629" s="171" t="s">
        <v>113</v>
      </c>
      <c r="L1629" s="171" t="s">
        <v>114</v>
      </c>
      <c r="M1629" s="178">
        <v>0.43</v>
      </c>
      <c r="N1629" s="176"/>
      <c r="O1629" s="176"/>
      <c r="P1629" s="179">
        <v>-1182.5</v>
      </c>
    </row>
    <row r="1630" spans="1:16" ht="19.5" hidden="1" customHeight="1">
      <c r="A1630" s="171" t="s">
        <v>2825</v>
      </c>
      <c r="B1630" s="175">
        <v>46095</v>
      </c>
      <c r="C1630" s="171" t="s">
        <v>2119</v>
      </c>
      <c r="D1630" s="171" t="s">
        <v>116</v>
      </c>
      <c r="E1630" s="171" t="s">
        <v>40</v>
      </c>
      <c r="F1630" s="171" t="s">
        <v>149</v>
      </c>
      <c r="G1630" s="171" t="s">
        <v>112</v>
      </c>
      <c r="H1630" s="176">
        <v>1</v>
      </c>
      <c r="I1630" s="177">
        <v>2750</v>
      </c>
      <c r="J1630" s="175">
        <v>46093</v>
      </c>
      <c r="K1630" s="171" t="s">
        <v>113</v>
      </c>
      <c r="L1630" s="171" t="s">
        <v>114</v>
      </c>
      <c r="M1630" s="178">
        <v>0.43</v>
      </c>
      <c r="N1630" s="176"/>
      <c r="O1630" s="176"/>
      <c r="P1630" s="179">
        <v>-11.5</v>
      </c>
    </row>
    <row r="1631" spans="1:16" ht="19.5" hidden="1" customHeight="1">
      <c r="A1631" s="171" t="s">
        <v>2826</v>
      </c>
      <c r="B1631" s="175">
        <v>46095</v>
      </c>
      <c r="C1631" s="171" t="s">
        <v>110</v>
      </c>
      <c r="D1631" s="171" t="s">
        <v>24</v>
      </c>
      <c r="E1631" s="171" t="s">
        <v>78</v>
      </c>
      <c r="F1631" s="171" t="s">
        <v>176</v>
      </c>
      <c r="G1631" s="171" t="s">
        <v>177</v>
      </c>
      <c r="H1631" s="176">
        <v>1</v>
      </c>
      <c r="I1631" s="177">
        <v>6500</v>
      </c>
      <c r="J1631" s="175">
        <v>46089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-286.10000000000002</v>
      </c>
    </row>
    <row r="1632" spans="1:16" ht="19.5" hidden="1" customHeight="1">
      <c r="A1632" s="171" t="s">
        <v>2826</v>
      </c>
      <c r="B1632" s="175">
        <v>46095</v>
      </c>
      <c r="C1632" s="171" t="s">
        <v>127</v>
      </c>
      <c r="D1632" s="171" t="s">
        <v>128</v>
      </c>
      <c r="E1632" s="171" t="s">
        <v>78</v>
      </c>
      <c r="F1632" s="171" t="s">
        <v>176</v>
      </c>
      <c r="G1632" s="171" t="s">
        <v>177</v>
      </c>
      <c r="H1632" s="176">
        <v>1</v>
      </c>
      <c r="I1632" s="177">
        <v>6500</v>
      </c>
      <c r="J1632" s="175">
        <v>46089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2290.48</v>
      </c>
    </row>
    <row r="1633" spans="1:16" ht="19.5" hidden="1" customHeight="1">
      <c r="A1633" s="171" t="s">
        <v>2826</v>
      </c>
      <c r="B1633" s="175">
        <v>46095</v>
      </c>
      <c r="C1633" s="171" t="s">
        <v>127</v>
      </c>
      <c r="D1633" s="171" t="s">
        <v>129</v>
      </c>
      <c r="E1633" s="171" t="s">
        <v>78</v>
      </c>
      <c r="F1633" s="171" t="s">
        <v>176</v>
      </c>
      <c r="G1633" s="171" t="s">
        <v>177</v>
      </c>
      <c r="H1633" s="176">
        <v>1</v>
      </c>
      <c r="I1633" s="177">
        <v>6500</v>
      </c>
      <c r="J1633" s="175">
        <v>46089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22.9</v>
      </c>
    </row>
    <row r="1634" spans="1:16" ht="19.5" hidden="1" customHeight="1">
      <c r="A1634" s="171" t="s">
        <v>2826</v>
      </c>
      <c r="B1634" s="175">
        <v>46095</v>
      </c>
      <c r="C1634" s="171" t="s">
        <v>127</v>
      </c>
      <c r="D1634" s="171" t="s">
        <v>130</v>
      </c>
      <c r="E1634" s="171" t="s">
        <v>78</v>
      </c>
      <c r="F1634" s="171" t="s">
        <v>176</v>
      </c>
      <c r="G1634" s="171" t="s">
        <v>177</v>
      </c>
      <c r="H1634" s="176">
        <v>1</v>
      </c>
      <c r="I1634" s="177">
        <v>6500</v>
      </c>
      <c r="J1634" s="175">
        <v>46089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4186.62</v>
      </c>
    </row>
    <row r="1635" spans="1:16" ht="19.5" hidden="1" customHeight="1">
      <c r="A1635" s="171" t="s">
        <v>2826</v>
      </c>
      <c r="B1635" s="175">
        <v>46095</v>
      </c>
      <c r="C1635" s="171" t="s">
        <v>131</v>
      </c>
      <c r="D1635" s="171" t="s">
        <v>132</v>
      </c>
      <c r="E1635" s="171" t="s">
        <v>78</v>
      </c>
      <c r="F1635" s="171" t="s">
        <v>176</v>
      </c>
      <c r="G1635" s="171" t="s">
        <v>177</v>
      </c>
      <c r="H1635" s="176">
        <v>1</v>
      </c>
      <c r="I1635" s="177">
        <v>6500</v>
      </c>
      <c r="J1635" s="175">
        <v>46089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-2795</v>
      </c>
    </row>
    <row r="1636" spans="1:16" ht="19.5" customHeight="1">
      <c r="A1636" s="171" t="s">
        <v>2826</v>
      </c>
      <c r="B1636" s="175">
        <v>46095</v>
      </c>
      <c r="C1636" s="171" t="s">
        <v>2119</v>
      </c>
      <c r="D1636" s="171" t="s">
        <v>116</v>
      </c>
      <c r="E1636" s="171" t="s">
        <v>78</v>
      </c>
      <c r="F1636" s="171" t="s">
        <v>176</v>
      </c>
      <c r="G1636" s="171" t="s">
        <v>177</v>
      </c>
      <c r="H1636" s="176">
        <v>1</v>
      </c>
      <c r="I1636" s="177">
        <v>6500</v>
      </c>
      <c r="J1636" s="175">
        <v>46089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-12.4</v>
      </c>
    </row>
    <row r="1637" spans="1:16" ht="19.5" hidden="1" customHeight="1">
      <c r="A1637" s="171" t="s">
        <v>2827</v>
      </c>
      <c r="B1637" s="175">
        <v>46095</v>
      </c>
      <c r="C1637" s="171" t="s">
        <v>110</v>
      </c>
      <c r="D1637" s="171" t="s">
        <v>24</v>
      </c>
      <c r="E1637" s="171" t="s">
        <v>41</v>
      </c>
      <c r="F1637" s="171" t="s">
        <v>138</v>
      </c>
      <c r="G1637" s="171" t="s">
        <v>112</v>
      </c>
      <c r="H1637" s="176">
        <v>1</v>
      </c>
      <c r="I1637" s="177">
        <v>2650</v>
      </c>
      <c r="J1637" s="175">
        <v>46094</v>
      </c>
      <c r="K1637" s="171" t="s">
        <v>113</v>
      </c>
      <c r="L1637" s="171" t="s">
        <v>114</v>
      </c>
      <c r="M1637" s="178">
        <v>0.43</v>
      </c>
      <c r="N1637" s="176"/>
      <c r="O1637" s="176">
        <v>40</v>
      </c>
      <c r="P1637" s="179">
        <v>-138.19999999999999</v>
      </c>
    </row>
    <row r="1638" spans="1:16" ht="19.5" hidden="1" customHeight="1">
      <c r="A1638" s="171" t="s">
        <v>2827</v>
      </c>
      <c r="B1638" s="175">
        <v>46095</v>
      </c>
      <c r="C1638" s="171" t="s">
        <v>127</v>
      </c>
      <c r="D1638" s="171" t="s">
        <v>128</v>
      </c>
      <c r="E1638" s="171" t="s">
        <v>41</v>
      </c>
      <c r="F1638" s="171" t="s">
        <v>138</v>
      </c>
      <c r="G1638" s="171" t="s">
        <v>112</v>
      </c>
      <c r="H1638" s="176">
        <v>1</v>
      </c>
      <c r="I1638" s="177">
        <v>2650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1221.9000000000001</v>
      </c>
    </row>
    <row r="1639" spans="1:16" ht="19.5" hidden="1" customHeight="1">
      <c r="A1639" s="171" t="s">
        <v>2827</v>
      </c>
      <c r="B1639" s="175">
        <v>46095</v>
      </c>
      <c r="C1639" s="171" t="s">
        <v>127</v>
      </c>
      <c r="D1639" s="171" t="s">
        <v>129</v>
      </c>
      <c r="E1639" s="171" t="s">
        <v>41</v>
      </c>
      <c r="F1639" s="171" t="s">
        <v>138</v>
      </c>
      <c r="G1639" s="171" t="s">
        <v>112</v>
      </c>
      <c r="H1639" s="176">
        <v>1</v>
      </c>
      <c r="I1639" s="177">
        <v>2650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0</v>
      </c>
    </row>
    <row r="1640" spans="1:16" ht="19.5" hidden="1" customHeight="1">
      <c r="A1640" s="171" t="s">
        <v>2827</v>
      </c>
      <c r="B1640" s="175">
        <v>46095</v>
      </c>
      <c r="C1640" s="171" t="s">
        <v>127</v>
      </c>
      <c r="D1640" s="171" t="s">
        <v>130</v>
      </c>
      <c r="E1640" s="171" t="s">
        <v>41</v>
      </c>
      <c r="F1640" s="171" t="s">
        <v>138</v>
      </c>
      <c r="G1640" s="171" t="s">
        <v>112</v>
      </c>
      <c r="H1640" s="176">
        <v>1</v>
      </c>
      <c r="I1640" s="177">
        <v>2650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1428.1</v>
      </c>
    </row>
    <row r="1641" spans="1:16" ht="19.5" hidden="1" customHeight="1">
      <c r="A1641" s="171" t="s">
        <v>2827</v>
      </c>
      <c r="B1641" s="175">
        <v>46095</v>
      </c>
      <c r="C1641" s="171" t="s">
        <v>131</v>
      </c>
      <c r="D1641" s="171" t="s">
        <v>132</v>
      </c>
      <c r="E1641" s="171" t="s">
        <v>41</v>
      </c>
      <c r="F1641" s="171" t="s">
        <v>138</v>
      </c>
      <c r="G1641" s="171" t="s">
        <v>112</v>
      </c>
      <c r="H1641" s="176">
        <v>1</v>
      </c>
      <c r="I1641" s="177">
        <v>2650</v>
      </c>
      <c r="J1641" s="175">
        <v>46094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-1139.5</v>
      </c>
    </row>
    <row r="1642" spans="1:16" ht="19.5" hidden="1" customHeight="1">
      <c r="A1642" s="171" t="s">
        <v>2824</v>
      </c>
      <c r="B1642" s="175">
        <v>46095</v>
      </c>
      <c r="C1642" s="171" t="s">
        <v>2119</v>
      </c>
      <c r="D1642" s="171" t="s">
        <v>135</v>
      </c>
      <c r="E1642" s="171" t="s">
        <v>39</v>
      </c>
      <c r="F1642" s="171" t="s">
        <v>141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125</v>
      </c>
      <c r="L1642" s="171" t="s">
        <v>125</v>
      </c>
      <c r="M1642" s="178">
        <v>0</v>
      </c>
      <c r="N1642" s="176"/>
      <c r="O1642" s="176"/>
      <c r="P1642" s="179">
        <v>-21.91</v>
      </c>
    </row>
    <row r="1643" spans="1:16" ht="19.5" customHeight="1">
      <c r="A1643" s="171" t="s">
        <v>2826</v>
      </c>
      <c r="B1643" s="175">
        <v>46095</v>
      </c>
      <c r="C1643" s="171" t="s">
        <v>2119</v>
      </c>
      <c r="D1643" s="171" t="s">
        <v>135</v>
      </c>
      <c r="E1643" s="171" t="s">
        <v>78</v>
      </c>
      <c r="F1643" s="171" t="s">
        <v>176</v>
      </c>
      <c r="G1643" s="171" t="s">
        <v>177</v>
      </c>
      <c r="H1643" s="176">
        <v>1</v>
      </c>
      <c r="I1643" s="177">
        <v>0</v>
      </c>
      <c r="J1643" s="175">
        <v>46089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-43.52</v>
      </c>
    </row>
    <row r="1644" spans="1:16" ht="19.5" hidden="1" customHeight="1">
      <c r="A1644" s="171" t="s">
        <v>2828</v>
      </c>
      <c r="B1644" s="175">
        <v>46095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2700</v>
      </c>
      <c r="J1644" s="175">
        <v>46091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-155.83000000000001</v>
      </c>
    </row>
    <row r="1645" spans="1:16" ht="19.5" hidden="1" customHeight="1">
      <c r="A1645" s="171" t="s">
        <v>2828</v>
      </c>
      <c r="B1645" s="175">
        <v>46095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2700</v>
      </c>
      <c r="J1645" s="175">
        <v>46091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1136.06</v>
      </c>
    </row>
    <row r="1646" spans="1:16" ht="19.5" hidden="1" customHeight="1">
      <c r="A1646" s="171" t="s">
        <v>2828</v>
      </c>
      <c r="B1646" s="175">
        <v>46095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2700</v>
      </c>
      <c r="J1646" s="175">
        <v>46091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2828</v>
      </c>
      <c r="B1647" s="175">
        <v>46095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2700</v>
      </c>
      <c r="J1647" s="175">
        <v>46091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1563.94</v>
      </c>
    </row>
    <row r="1648" spans="1:16" ht="19.5" hidden="1" customHeight="1">
      <c r="A1648" s="171" t="s">
        <v>2828</v>
      </c>
      <c r="B1648" s="175">
        <v>46095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2700</v>
      </c>
      <c r="J1648" s="175">
        <v>46091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-1161</v>
      </c>
    </row>
    <row r="1649" spans="1:16" ht="19.5" hidden="1" customHeight="1">
      <c r="A1649" s="171" t="s">
        <v>2828</v>
      </c>
      <c r="B1649" s="175">
        <v>46095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2700</v>
      </c>
      <c r="J1649" s="175">
        <v>46091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-14.1</v>
      </c>
    </row>
    <row r="1650" spans="1:16" ht="19.5" hidden="1" customHeight="1">
      <c r="A1650" s="171" t="s">
        <v>2828</v>
      </c>
      <c r="B1650" s="175">
        <v>46095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46091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-14.54</v>
      </c>
    </row>
    <row r="1651" spans="1:16" ht="19.5" hidden="1" customHeight="1">
      <c r="A1651" s="171" t="s">
        <v>2829</v>
      </c>
      <c r="B1651" s="175">
        <v>46095</v>
      </c>
      <c r="C1651" s="171" t="s">
        <v>110</v>
      </c>
      <c r="D1651" s="171" t="s">
        <v>24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46081</v>
      </c>
      <c r="K1651" s="171" t="s">
        <v>113</v>
      </c>
      <c r="L1651" s="171" t="s">
        <v>114</v>
      </c>
      <c r="M1651" s="178">
        <v>0</v>
      </c>
      <c r="N1651" s="176"/>
      <c r="O1651" s="176">
        <v>42</v>
      </c>
      <c r="P1651" s="179">
        <v>-46.77</v>
      </c>
    </row>
    <row r="1652" spans="1:16" ht="19.5" hidden="1" customHeight="1">
      <c r="A1652" s="171" t="s">
        <v>2829</v>
      </c>
      <c r="B1652" s="175">
        <v>46095</v>
      </c>
      <c r="C1652" s="171" t="s">
        <v>2119</v>
      </c>
      <c r="D1652" s="171" t="s">
        <v>116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46081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-13.82</v>
      </c>
    </row>
    <row r="1653" spans="1:16" ht="19.5" hidden="1" customHeight="1">
      <c r="A1653" s="171" t="s">
        <v>2829</v>
      </c>
      <c r="B1653" s="175">
        <v>46095</v>
      </c>
      <c r="C1653" s="171" t="s">
        <v>110</v>
      </c>
      <c r="D1653" s="171" t="s">
        <v>117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46081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2829</v>
      </c>
      <c r="B1654" s="175">
        <v>46095</v>
      </c>
      <c r="C1654" s="171" t="s">
        <v>110</v>
      </c>
      <c r="D1654" s="171" t="s">
        <v>118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46081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-46.77</v>
      </c>
    </row>
    <row r="1655" spans="1:16" ht="19.5" hidden="1" customHeight="1">
      <c r="A1655" s="171" t="s">
        <v>2829</v>
      </c>
      <c r="B1655" s="175">
        <v>46095</v>
      </c>
      <c r="C1655" s="171" t="s">
        <v>2119</v>
      </c>
      <c r="D1655" s="171" t="s">
        <v>119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46081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-15</v>
      </c>
    </row>
    <row r="1656" spans="1:16" ht="19.5" hidden="1" customHeight="1">
      <c r="A1656" s="171" t="s">
        <v>2205</v>
      </c>
      <c r="B1656" s="175">
        <v>46095</v>
      </c>
      <c r="C1656" s="171" t="s">
        <v>110</v>
      </c>
      <c r="D1656" s="171" t="s">
        <v>121</v>
      </c>
      <c r="E1656" s="171" t="s">
        <v>72</v>
      </c>
      <c r="F1656" s="171" t="s">
        <v>718</v>
      </c>
      <c r="G1656" s="171" t="s">
        <v>177</v>
      </c>
      <c r="H1656" s="176">
        <v>1</v>
      </c>
      <c r="I1656" s="177">
        <v>0</v>
      </c>
      <c r="J1656" s="175">
        <v>46081</v>
      </c>
      <c r="K1656" s="171" t="s">
        <v>113</v>
      </c>
      <c r="L1656" s="171" t="s">
        <v>114</v>
      </c>
      <c r="M1656" s="178">
        <v>0</v>
      </c>
      <c r="N1656" s="176"/>
      <c r="O1656" s="176"/>
      <c r="P1656" s="179">
        <v>0</v>
      </c>
    </row>
    <row r="1657" spans="1:16" ht="19.5" hidden="1" customHeight="1">
      <c r="A1657" s="171" t="s">
        <v>2205</v>
      </c>
      <c r="B1657" s="175">
        <v>46095</v>
      </c>
      <c r="C1657" s="171" t="s">
        <v>110</v>
      </c>
      <c r="D1657" s="171" t="s">
        <v>118</v>
      </c>
      <c r="E1657" s="171" t="s">
        <v>72</v>
      </c>
      <c r="F1657" s="171" t="s">
        <v>718</v>
      </c>
      <c r="G1657" s="171" t="s">
        <v>177</v>
      </c>
      <c r="H1657" s="176">
        <v>1</v>
      </c>
      <c r="I1657" s="177">
        <v>0</v>
      </c>
      <c r="J1657" s="175">
        <v>46081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-56.94</v>
      </c>
    </row>
    <row r="1658" spans="1:16" ht="19.5" customHeight="1">
      <c r="A1658" s="171" t="s">
        <v>2205</v>
      </c>
      <c r="B1658" s="175">
        <v>46095</v>
      </c>
      <c r="C1658" s="171" t="s">
        <v>2119</v>
      </c>
      <c r="D1658" s="171" t="s">
        <v>119</v>
      </c>
      <c r="E1658" s="171" t="s">
        <v>72</v>
      </c>
      <c r="F1658" s="171" t="s">
        <v>718</v>
      </c>
      <c r="G1658" s="171" t="s">
        <v>177</v>
      </c>
      <c r="H1658" s="176">
        <v>1</v>
      </c>
      <c r="I1658" s="177">
        <v>0</v>
      </c>
      <c r="J1658" s="175">
        <v>46081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-15</v>
      </c>
    </row>
    <row r="1659" spans="1:16" ht="19.5" hidden="1" customHeight="1">
      <c r="A1659" s="171" t="s">
        <v>2629</v>
      </c>
      <c r="B1659" s="175">
        <v>46095</v>
      </c>
      <c r="C1659" s="171" t="s">
        <v>308</v>
      </c>
      <c r="D1659" s="171" t="s">
        <v>419</v>
      </c>
      <c r="E1659" s="171" t="s">
        <v>41</v>
      </c>
      <c r="F1659" s="171" t="s">
        <v>138</v>
      </c>
      <c r="G1659" s="171" t="s">
        <v>112</v>
      </c>
      <c r="H1659" s="176">
        <v>1</v>
      </c>
      <c r="I1659" s="177">
        <v>-2650</v>
      </c>
      <c r="J1659" s="175">
        <v>46086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-1250</v>
      </c>
    </row>
    <row r="1660" spans="1:16" ht="19.5" hidden="1" customHeight="1">
      <c r="A1660" s="171" t="s">
        <v>2629</v>
      </c>
      <c r="B1660" s="175">
        <v>46095</v>
      </c>
      <c r="C1660" s="171" t="s">
        <v>308</v>
      </c>
      <c r="D1660" s="171" t="s">
        <v>129</v>
      </c>
      <c r="E1660" s="171" t="s">
        <v>41</v>
      </c>
      <c r="F1660" s="171" t="s">
        <v>138</v>
      </c>
      <c r="G1660" s="171" t="s">
        <v>112</v>
      </c>
      <c r="H1660" s="176">
        <v>1</v>
      </c>
      <c r="I1660" s="177">
        <v>-2650</v>
      </c>
      <c r="J1660" s="175">
        <v>46086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-12.5</v>
      </c>
    </row>
    <row r="1661" spans="1:16" ht="19.5" hidden="1" customHeight="1">
      <c r="A1661" s="171" t="s">
        <v>2629</v>
      </c>
      <c r="B1661" s="175">
        <v>46095</v>
      </c>
      <c r="C1661" s="171" t="s">
        <v>308</v>
      </c>
      <c r="D1661" s="171" t="s">
        <v>130</v>
      </c>
      <c r="E1661" s="171" t="s">
        <v>41</v>
      </c>
      <c r="F1661" s="171" t="s">
        <v>138</v>
      </c>
      <c r="G1661" s="171" t="s">
        <v>112</v>
      </c>
      <c r="H1661" s="176">
        <v>1</v>
      </c>
      <c r="I1661" s="177">
        <v>-2650</v>
      </c>
      <c r="J1661" s="175">
        <v>46086</v>
      </c>
      <c r="K1661" s="171" t="s">
        <v>113</v>
      </c>
      <c r="L1661" s="171" t="s">
        <v>114</v>
      </c>
      <c r="M1661" s="178">
        <v>0</v>
      </c>
      <c r="N1661" s="176"/>
      <c r="O1661" s="176"/>
      <c r="P1661" s="179">
        <v>-1387.5</v>
      </c>
    </row>
    <row r="1662" spans="1:16" ht="19.5" hidden="1" customHeight="1">
      <c r="A1662" s="171" t="s">
        <v>2629</v>
      </c>
      <c r="B1662" s="175">
        <v>46095</v>
      </c>
      <c r="C1662" s="171" t="s">
        <v>131</v>
      </c>
      <c r="D1662" s="171" t="s">
        <v>420</v>
      </c>
      <c r="E1662" s="171" t="s">
        <v>41</v>
      </c>
      <c r="F1662" s="171" t="s">
        <v>138</v>
      </c>
      <c r="G1662" s="171" t="s">
        <v>112</v>
      </c>
      <c r="H1662" s="176">
        <v>1</v>
      </c>
      <c r="I1662" s="177">
        <v>-2650</v>
      </c>
      <c r="J1662" s="175">
        <v>46086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1139.5</v>
      </c>
    </row>
    <row r="1663" spans="1:16" ht="19.5" customHeight="1">
      <c r="A1663" s="171" t="s">
        <v>2778</v>
      </c>
      <c r="B1663" s="175">
        <v>46095</v>
      </c>
      <c r="C1663" s="171" t="s">
        <v>2119</v>
      </c>
      <c r="D1663" s="171" t="s">
        <v>135</v>
      </c>
      <c r="E1663" s="171" t="s">
        <v>78</v>
      </c>
      <c r="F1663" s="171" t="s">
        <v>176</v>
      </c>
      <c r="G1663" s="171" t="s">
        <v>177</v>
      </c>
      <c r="H1663" s="176">
        <v>1</v>
      </c>
      <c r="I1663" s="177">
        <v>0</v>
      </c>
      <c r="J1663" s="175">
        <v>46094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43.99</v>
      </c>
    </row>
    <row r="1664" spans="1:16" ht="19.5" hidden="1" customHeight="1">
      <c r="A1664" s="171" t="s">
        <v>2830</v>
      </c>
      <c r="B1664" s="175">
        <v>46095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46094</v>
      </c>
      <c r="K1664" s="171" t="s">
        <v>113</v>
      </c>
      <c r="L1664" s="171" t="s">
        <v>114</v>
      </c>
      <c r="M1664" s="178">
        <v>0.43</v>
      </c>
      <c r="N1664" s="176"/>
      <c r="O1664" s="176">
        <v>40</v>
      </c>
      <c r="P1664" s="179">
        <v>-140.75</v>
      </c>
    </row>
    <row r="1665" spans="1:16" ht="19.5" hidden="1" customHeight="1">
      <c r="A1665" s="171" t="s">
        <v>2830</v>
      </c>
      <c r="B1665" s="175">
        <v>46095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46094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1044.47</v>
      </c>
    </row>
    <row r="1666" spans="1:16" ht="19.5" hidden="1" customHeight="1">
      <c r="A1666" s="171" t="s">
        <v>2830</v>
      </c>
      <c r="B1666" s="175">
        <v>46095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46094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10.44</v>
      </c>
    </row>
    <row r="1667" spans="1:16" ht="19.5" hidden="1" customHeight="1">
      <c r="A1667" s="171" t="s">
        <v>2830</v>
      </c>
      <c r="B1667" s="175">
        <v>46095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46094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1695.09</v>
      </c>
    </row>
    <row r="1668" spans="1:16" ht="19.5" hidden="1" customHeight="1">
      <c r="A1668" s="171" t="s">
        <v>2830</v>
      </c>
      <c r="B1668" s="175">
        <v>46095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46094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-1182.5</v>
      </c>
    </row>
    <row r="1669" spans="1:16" ht="19.5" hidden="1" customHeight="1">
      <c r="A1669" s="171" t="s">
        <v>2830</v>
      </c>
      <c r="B1669" s="175">
        <v>46095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2750</v>
      </c>
      <c r="J1669" s="175">
        <v>46094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-12.03</v>
      </c>
    </row>
    <row r="1670" spans="1:16" ht="19.5" hidden="1" customHeight="1">
      <c r="A1670" s="171" t="s">
        <v>2831</v>
      </c>
      <c r="B1670" s="175">
        <v>46095</v>
      </c>
      <c r="C1670" s="171" t="s">
        <v>110</v>
      </c>
      <c r="D1670" s="171" t="s">
        <v>24</v>
      </c>
      <c r="E1670" s="171" t="s">
        <v>39</v>
      </c>
      <c r="F1670" s="171" t="s">
        <v>141</v>
      </c>
      <c r="G1670" s="171" t="s">
        <v>112</v>
      </c>
      <c r="H1670" s="176">
        <v>1</v>
      </c>
      <c r="I1670" s="177">
        <v>0</v>
      </c>
      <c r="J1670" s="175">
        <v>46090</v>
      </c>
      <c r="K1670" s="171" t="s">
        <v>113</v>
      </c>
      <c r="L1670" s="171" t="s">
        <v>114</v>
      </c>
      <c r="M1670" s="178">
        <v>0</v>
      </c>
      <c r="N1670" s="176"/>
      <c r="O1670" s="176">
        <v>43</v>
      </c>
      <c r="P1670" s="179">
        <v>-46.77</v>
      </c>
    </row>
    <row r="1671" spans="1:16" ht="19.5" hidden="1" customHeight="1">
      <c r="A1671" s="171" t="s">
        <v>2831</v>
      </c>
      <c r="B1671" s="175">
        <v>46095</v>
      </c>
      <c r="C1671" s="171" t="s">
        <v>2119</v>
      </c>
      <c r="D1671" s="171" t="s">
        <v>116</v>
      </c>
      <c r="E1671" s="171" t="s">
        <v>39</v>
      </c>
      <c r="F1671" s="171" t="s">
        <v>141</v>
      </c>
      <c r="G1671" s="171" t="s">
        <v>112</v>
      </c>
      <c r="H1671" s="176">
        <v>1</v>
      </c>
      <c r="I1671" s="177">
        <v>0</v>
      </c>
      <c r="J1671" s="175">
        <v>46090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-12.3</v>
      </c>
    </row>
    <row r="1672" spans="1:16" ht="19.5" hidden="1" customHeight="1">
      <c r="A1672" s="171" t="s">
        <v>2629</v>
      </c>
      <c r="B1672" s="175">
        <v>46095</v>
      </c>
      <c r="C1672" s="171" t="s">
        <v>2119</v>
      </c>
      <c r="D1672" s="171" t="s">
        <v>135</v>
      </c>
      <c r="E1672" s="171" t="s">
        <v>41</v>
      </c>
      <c r="F1672" s="171" t="s">
        <v>138</v>
      </c>
      <c r="G1672" s="171" t="s">
        <v>112</v>
      </c>
      <c r="H1672" s="176">
        <v>1</v>
      </c>
      <c r="I1672" s="177">
        <v>0</v>
      </c>
      <c r="J1672" s="175">
        <v>46086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23.75</v>
      </c>
    </row>
    <row r="1673" spans="1:16" ht="19.5" hidden="1" customHeight="1">
      <c r="A1673" s="171" t="s">
        <v>2831</v>
      </c>
      <c r="B1673" s="175">
        <v>46095</v>
      </c>
      <c r="C1673" s="171" t="s">
        <v>110</v>
      </c>
      <c r="D1673" s="171" t="s">
        <v>117</v>
      </c>
      <c r="E1673" s="171" t="s">
        <v>39</v>
      </c>
      <c r="F1673" s="171" t="s">
        <v>141</v>
      </c>
      <c r="G1673" s="171" t="s">
        <v>112</v>
      </c>
      <c r="H1673" s="176">
        <v>1</v>
      </c>
      <c r="I1673" s="177">
        <v>0</v>
      </c>
      <c r="J1673" s="175">
        <v>46090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0</v>
      </c>
    </row>
    <row r="1674" spans="1:16" ht="19.5" hidden="1" customHeight="1">
      <c r="A1674" s="171" t="s">
        <v>2831</v>
      </c>
      <c r="B1674" s="175">
        <v>46095</v>
      </c>
      <c r="C1674" s="171" t="s">
        <v>110</v>
      </c>
      <c r="D1674" s="171" t="s">
        <v>118</v>
      </c>
      <c r="E1674" s="171" t="s">
        <v>39</v>
      </c>
      <c r="F1674" s="171" t="s">
        <v>141</v>
      </c>
      <c r="G1674" s="171" t="s">
        <v>112</v>
      </c>
      <c r="H1674" s="176">
        <v>1</v>
      </c>
      <c r="I1674" s="177">
        <v>0</v>
      </c>
      <c r="J1674" s="175">
        <v>46090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-46.77</v>
      </c>
    </row>
    <row r="1675" spans="1:16" ht="19.5" hidden="1" customHeight="1">
      <c r="A1675" s="171" t="s">
        <v>2831</v>
      </c>
      <c r="B1675" s="175">
        <v>46095</v>
      </c>
      <c r="C1675" s="171" t="s">
        <v>2119</v>
      </c>
      <c r="D1675" s="171" t="s">
        <v>119</v>
      </c>
      <c r="E1675" s="171" t="s">
        <v>39</v>
      </c>
      <c r="F1675" s="171" t="s">
        <v>141</v>
      </c>
      <c r="G1675" s="171" t="s">
        <v>112</v>
      </c>
      <c r="H1675" s="176">
        <v>1</v>
      </c>
      <c r="I1675" s="177">
        <v>0</v>
      </c>
      <c r="J1675" s="175">
        <v>46090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-15</v>
      </c>
    </row>
    <row r="1676" spans="1:16" ht="19.5" hidden="1" customHeight="1">
      <c r="A1676" s="171" t="s">
        <v>2695</v>
      </c>
      <c r="B1676" s="175">
        <v>46095</v>
      </c>
      <c r="C1676" s="171" t="s">
        <v>2119</v>
      </c>
      <c r="D1676" s="171" t="s">
        <v>135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0</v>
      </c>
      <c r="J1676" s="175">
        <v>46093</v>
      </c>
      <c r="K1676" s="171" t="s">
        <v>125</v>
      </c>
      <c r="L1676" s="171" t="s">
        <v>125</v>
      </c>
      <c r="M1676" s="178">
        <v>0</v>
      </c>
      <c r="N1676" s="176"/>
      <c r="O1676" s="176"/>
      <c r="P1676" s="179">
        <v>19.04</v>
      </c>
    </row>
    <row r="1677" spans="1:16" ht="19.5" hidden="1" customHeight="1">
      <c r="A1677" s="171" t="s">
        <v>2832</v>
      </c>
      <c r="B1677" s="175">
        <v>46095</v>
      </c>
      <c r="C1677" s="171" t="s">
        <v>110</v>
      </c>
      <c r="D1677" s="171" t="s">
        <v>24</v>
      </c>
      <c r="E1677" s="171" t="s">
        <v>78</v>
      </c>
      <c r="F1677" s="171" t="s">
        <v>176</v>
      </c>
      <c r="G1677" s="171" t="s">
        <v>177</v>
      </c>
      <c r="H1677" s="176">
        <v>1</v>
      </c>
      <c r="I1677" s="177">
        <v>6500</v>
      </c>
      <c r="J1677" s="175">
        <v>46088</v>
      </c>
      <c r="K1677" s="171" t="s">
        <v>113</v>
      </c>
      <c r="L1677" s="171" t="s">
        <v>114</v>
      </c>
      <c r="M1677" s="178">
        <v>0.43</v>
      </c>
      <c r="N1677" s="176"/>
      <c r="O1677" s="176">
        <v>43</v>
      </c>
      <c r="P1677" s="179">
        <v>-286.10000000000002</v>
      </c>
    </row>
    <row r="1678" spans="1:16" ht="19.5" hidden="1" customHeight="1">
      <c r="A1678" s="171" t="s">
        <v>2832</v>
      </c>
      <c r="B1678" s="175">
        <v>46095</v>
      </c>
      <c r="C1678" s="171" t="s">
        <v>127</v>
      </c>
      <c r="D1678" s="171" t="s">
        <v>128</v>
      </c>
      <c r="E1678" s="171" t="s">
        <v>78</v>
      </c>
      <c r="F1678" s="171" t="s">
        <v>176</v>
      </c>
      <c r="G1678" s="171" t="s">
        <v>177</v>
      </c>
      <c r="H1678" s="176">
        <v>1</v>
      </c>
      <c r="I1678" s="177">
        <v>6500</v>
      </c>
      <c r="J1678" s="175">
        <v>46088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2298.0100000000002</v>
      </c>
    </row>
    <row r="1679" spans="1:16" ht="19.5" hidden="1" customHeight="1">
      <c r="A1679" s="171" t="s">
        <v>2832</v>
      </c>
      <c r="B1679" s="175">
        <v>46095</v>
      </c>
      <c r="C1679" s="171" t="s">
        <v>127</v>
      </c>
      <c r="D1679" s="171" t="s">
        <v>129</v>
      </c>
      <c r="E1679" s="171" t="s">
        <v>78</v>
      </c>
      <c r="F1679" s="171" t="s">
        <v>176</v>
      </c>
      <c r="G1679" s="171" t="s">
        <v>177</v>
      </c>
      <c r="H1679" s="176">
        <v>1</v>
      </c>
      <c r="I1679" s="177">
        <v>6500</v>
      </c>
      <c r="J1679" s="175">
        <v>46088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22.98</v>
      </c>
    </row>
    <row r="1680" spans="1:16" ht="19.5" hidden="1" customHeight="1">
      <c r="A1680" s="171" t="s">
        <v>2832</v>
      </c>
      <c r="B1680" s="175">
        <v>46095</v>
      </c>
      <c r="C1680" s="171" t="s">
        <v>127</v>
      </c>
      <c r="D1680" s="171" t="s">
        <v>130</v>
      </c>
      <c r="E1680" s="171" t="s">
        <v>78</v>
      </c>
      <c r="F1680" s="171" t="s">
        <v>176</v>
      </c>
      <c r="G1680" s="171" t="s">
        <v>177</v>
      </c>
      <c r="H1680" s="176">
        <v>1</v>
      </c>
      <c r="I1680" s="177">
        <v>6500</v>
      </c>
      <c r="J1680" s="175">
        <v>46088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4179.01</v>
      </c>
    </row>
    <row r="1681" spans="1:16" ht="19.5" hidden="1" customHeight="1">
      <c r="A1681" s="171" t="s">
        <v>2832</v>
      </c>
      <c r="B1681" s="175">
        <v>46095</v>
      </c>
      <c r="C1681" s="171" t="s">
        <v>131</v>
      </c>
      <c r="D1681" s="171" t="s">
        <v>132</v>
      </c>
      <c r="E1681" s="171" t="s">
        <v>78</v>
      </c>
      <c r="F1681" s="171" t="s">
        <v>176</v>
      </c>
      <c r="G1681" s="171" t="s">
        <v>177</v>
      </c>
      <c r="H1681" s="176">
        <v>1</v>
      </c>
      <c r="I1681" s="177">
        <v>6500</v>
      </c>
      <c r="J1681" s="175">
        <v>46088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-2795</v>
      </c>
    </row>
    <row r="1682" spans="1:16" ht="19.5" customHeight="1">
      <c r="A1682" s="171" t="s">
        <v>2832</v>
      </c>
      <c r="B1682" s="175">
        <v>46095</v>
      </c>
      <c r="C1682" s="171" t="s">
        <v>2119</v>
      </c>
      <c r="D1682" s="171" t="s">
        <v>116</v>
      </c>
      <c r="E1682" s="171" t="s">
        <v>78</v>
      </c>
      <c r="F1682" s="171" t="s">
        <v>176</v>
      </c>
      <c r="G1682" s="171" t="s">
        <v>177</v>
      </c>
      <c r="H1682" s="176">
        <v>1</v>
      </c>
      <c r="I1682" s="177">
        <v>6500</v>
      </c>
      <c r="J1682" s="175">
        <v>46088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-12.41</v>
      </c>
    </row>
    <row r="1683" spans="1:16" ht="19.5" customHeight="1">
      <c r="A1683" s="171" t="s">
        <v>2832</v>
      </c>
      <c r="B1683" s="175">
        <v>46095</v>
      </c>
      <c r="C1683" s="171" t="s">
        <v>2119</v>
      </c>
      <c r="D1683" s="171" t="s">
        <v>135</v>
      </c>
      <c r="E1683" s="171" t="s">
        <v>78</v>
      </c>
      <c r="F1683" s="171" t="s">
        <v>176</v>
      </c>
      <c r="G1683" s="171" t="s">
        <v>177</v>
      </c>
      <c r="H1683" s="176">
        <v>1</v>
      </c>
      <c r="I1683" s="177">
        <v>0</v>
      </c>
      <c r="J1683" s="175">
        <v>46088</v>
      </c>
      <c r="K1683" s="171" t="s">
        <v>125</v>
      </c>
      <c r="L1683" s="171" t="s">
        <v>125</v>
      </c>
      <c r="M1683" s="178">
        <v>0</v>
      </c>
      <c r="N1683" s="176"/>
      <c r="O1683" s="176"/>
      <c r="P1683" s="179">
        <v>-43.66</v>
      </c>
    </row>
    <row r="1684" spans="1:16" ht="19.5" hidden="1" customHeight="1">
      <c r="A1684" s="171" t="s">
        <v>2833</v>
      </c>
      <c r="B1684" s="175">
        <v>46095</v>
      </c>
      <c r="C1684" s="171" t="s">
        <v>2119</v>
      </c>
      <c r="D1684" s="171" t="s">
        <v>135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0</v>
      </c>
      <c r="J1684" s="175">
        <v>46095</v>
      </c>
      <c r="K1684" s="171" t="s">
        <v>125</v>
      </c>
      <c r="L1684" s="171" t="s">
        <v>125</v>
      </c>
      <c r="M1684" s="178">
        <v>0</v>
      </c>
      <c r="N1684" s="176"/>
      <c r="O1684" s="176"/>
      <c r="P1684" s="179">
        <v>-21.68</v>
      </c>
    </row>
    <row r="1685" spans="1:16" ht="19.5" hidden="1" customHeight="1">
      <c r="A1685" s="171" t="s">
        <v>2834</v>
      </c>
      <c r="B1685" s="175">
        <v>46095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46094</v>
      </c>
      <c r="K1685" s="171" t="s">
        <v>113</v>
      </c>
      <c r="L1685" s="171" t="s">
        <v>114</v>
      </c>
      <c r="M1685" s="178">
        <v>0.43</v>
      </c>
      <c r="N1685" s="176"/>
      <c r="O1685" s="176">
        <v>40</v>
      </c>
      <c r="P1685" s="179">
        <v>-140.75</v>
      </c>
    </row>
    <row r="1686" spans="1:16" ht="19.5" hidden="1" customHeight="1">
      <c r="A1686" s="171" t="s">
        <v>2834</v>
      </c>
      <c r="B1686" s="175">
        <v>46095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46094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1109.32</v>
      </c>
    </row>
    <row r="1687" spans="1:16" ht="19.5" hidden="1" customHeight="1">
      <c r="A1687" s="171" t="s">
        <v>2834</v>
      </c>
      <c r="B1687" s="175">
        <v>46095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46094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11.09</v>
      </c>
    </row>
    <row r="1688" spans="1:16" ht="19.5" hidden="1" customHeight="1">
      <c r="A1688" s="171" t="s">
        <v>2834</v>
      </c>
      <c r="B1688" s="175">
        <v>46095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46094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1629.59</v>
      </c>
    </row>
    <row r="1689" spans="1:16" ht="19.5" hidden="1" customHeight="1">
      <c r="A1689" s="171" t="s">
        <v>2834</v>
      </c>
      <c r="B1689" s="175">
        <v>46095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46094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hidden="1" customHeight="1">
      <c r="A1690" s="171" t="s">
        <v>2834</v>
      </c>
      <c r="B1690" s="175">
        <v>46095</v>
      </c>
      <c r="C1690" s="171" t="s">
        <v>2119</v>
      </c>
      <c r="D1690" s="171" t="s">
        <v>116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2750</v>
      </c>
      <c r="J1690" s="175">
        <v>46094</v>
      </c>
      <c r="K1690" s="171" t="s">
        <v>113</v>
      </c>
      <c r="L1690" s="171" t="s">
        <v>114</v>
      </c>
      <c r="M1690" s="178">
        <v>0.43</v>
      </c>
      <c r="N1690" s="176"/>
      <c r="O1690" s="176"/>
      <c r="P1690" s="179">
        <v>-21.97</v>
      </c>
    </row>
    <row r="1691" spans="1:16" ht="19.5" hidden="1" customHeight="1">
      <c r="A1691" s="171" t="s">
        <v>2835</v>
      </c>
      <c r="B1691" s="175">
        <v>46095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46088</v>
      </c>
      <c r="K1691" s="171" t="s">
        <v>113</v>
      </c>
      <c r="L1691" s="171" t="s">
        <v>114</v>
      </c>
      <c r="M1691" s="178">
        <v>0</v>
      </c>
      <c r="N1691" s="176"/>
      <c r="O1691" s="176">
        <v>43</v>
      </c>
      <c r="P1691" s="179">
        <v>-46.77</v>
      </c>
    </row>
    <row r="1692" spans="1:16" ht="19.5" hidden="1" customHeight="1">
      <c r="A1692" s="171" t="s">
        <v>2835</v>
      </c>
      <c r="B1692" s="175">
        <v>46095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46088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-12.62</v>
      </c>
    </row>
    <row r="1693" spans="1:16" ht="19.5" hidden="1" customHeight="1">
      <c r="A1693" s="171" t="s">
        <v>2836</v>
      </c>
      <c r="B1693" s="175">
        <v>46095</v>
      </c>
      <c r="C1693" s="171" t="s">
        <v>110</v>
      </c>
      <c r="D1693" s="171" t="s">
        <v>24</v>
      </c>
      <c r="E1693" s="171" t="s">
        <v>42</v>
      </c>
      <c r="F1693" s="171" t="s">
        <v>248</v>
      </c>
      <c r="G1693" s="171" t="s">
        <v>112</v>
      </c>
      <c r="H1693" s="176">
        <v>1</v>
      </c>
      <c r="I1693" s="177">
        <v>2650</v>
      </c>
      <c r="J1693" s="175">
        <v>46091</v>
      </c>
      <c r="K1693" s="171" t="s">
        <v>113</v>
      </c>
      <c r="L1693" s="171" t="s">
        <v>114</v>
      </c>
      <c r="M1693" s="178">
        <v>0.43</v>
      </c>
      <c r="N1693" s="176"/>
      <c r="O1693" s="176">
        <v>43</v>
      </c>
      <c r="P1693" s="179">
        <v>-154.33000000000001</v>
      </c>
    </row>
    <row r="1694" spans="1:16" ht="19.5" hidden="1" customHeight="1">
      <c r="A1694" s="171" t="s">
        <v>2836</v>
      </c>
      <c r="B1694" s="175">
        <v>46095</v>
      </c>
      <c r="C1694" s="171" t="s">
        <v>127</v>
      </c>
      <c r="D1694" s="171" t="s">
        <v>128</v>
      </c>
      <c r="E1694" s="171" t="s">
        <v>42</v>
      </c>
      <c r="F1694" s="171" t="s">
        <v>248</v>
      </c>
      <c r="G1694" s="171" t="s">
        <v>112</v>
      </c>
      <c r="H1694" s="176">
        <v>1</v>
      </c>
      <c r="I1694" s="177">
        <v>2650</v>
      </c>
      <c r="J1694" s="175">
        <v>46091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604.38</v>
      </c>
    </row>
    <row r="1695" spans="1:16" ht="19.5" hidden="1" customHeight="1">
      <c r="A1695" s="171" t="s">
        <v>2836</v>
      </c>
      <c r="B1695" s="175">
        <v>46095</v>
      </c>
      <c r="C1695" s="171" t="s">
        <v>127</v>
      </c>
      <c r="D1695" s="171" t="s">
        <v>129</v>
      </c>
      <c r="E1695" s="171" t="s">
        <v>42</v>
      </c>
      <c r="F1695" s="171" t="s">
        <v>248</v>
      </c>
      <c r="G1695" s="171" t="s">
        <v>112</v>
      </c>
      <c r="H1695" s="176">
        <v>1</v>
      </c>
      <c r="I1695" s="177">
        <v>2650</v>
      </c>
      <c r="J1695" s="175">
        <v>46091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6.04</v>
      </c>
    </row>
    <row r="1696" spans="1:16" ht="19.5" hidden="1" customHeight="1">
      <c r="A1696" s="171" t="s">
        <v>2836</v>
      </c>
      <c r="B1696" s="175">
        <v>46095</v>
      </c>
      <c r="C1696" s="171" t="s">
        <v>127</v>
      </c>
      <c r="D1696" s="171" t="s">
        <v>130</v>
      </c>
      <c r="E1696" s="171" t="s">
        <v>42</v>
      </c>
      <c r="F1696" s="171" t="s">
        <v>248</v>
      </c>
      <c r="G1696" s="171" t="s">
        <v>112</v>
      </c>
      <c r="H1696" s="176">
        <v>1</v>
      </c>
      <c r="I1696" s="177">
        <v>2650</v>
      </c>
      <c r="J1696" s="175">
        <v>46091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2039.58</v>
      </c>
    </row>
    <row r="1697" spans="1:16" ht="19.5" hidden="1" customHeight="1">
      <c r="A1697" s="171" t="s">
        <v>2836</v>
      </c>
      <c r="B1697" s="175">
        <v>46095</v>
      </c>
      <c r="C1697" s="171" t="s">
        <v>131</v>
      </c>
      <c r="D1697" s="171" t="s">
        <v>132</v>
      </c>
      <c r="E1697" s="171" t="s">
        <v>42</v>
      </c>
      <c r="F1697" s="171" t="s">
        <v>248</v>
      </c>
      <c r="G1697" s="171" t="s">
        <v>112</v>
      </c>
      <c r="H1697" s="176">
        <v>1</v>
      </c>
      <c r="I1697" s="177">
        <v>2650</v>
      </c>
      <c r="J1697" s="175">
        <v>46091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-1139.5</v>
      </c>
    </row>
    <row r="1698" spans="1:16" ht="19.5" hidden="1" customHeight="1">
      <c r="A1698" s="171" t="s">
        <v>2836</v>
      </c>
      <c r="B1698" s="175">
        <v>46095</v>
      </c>
      <c r="C1698" s="171" t="s">
        <v>2119</v>
      </c>
      <c r="D1698" s="171" t="s">
        <v>116</v>
      </c>
      <c r="E1698" s="171" t="s">
        <v>42</v>
      </c>
      <c r="F1698" s="171" t="s">
        <v>248</v>
      </c>
      <c r="G1698" s="171" t="s">
        <v>112</v>
      </c>
      <c r="H1698" s="176">
        <v>1</v>
      </c>
      <c r="I1698" s="177">
        <v>2650</v>
      </c>
      <c r="J1698" s="175">
        <v>46091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-15.17</v>
      </c>
    </row>
    <row r="1699" spans="1:16" ht="19.5" hidden="1" customHeight="1">
      <c r="A1699" s="171" t="s">
        <v>2835</v>
      </c>
      <c r="B1699" s="175">
        <v>46095</v>
      </c>
      <c r="C1699" s="171" t="s">
        <v>110</v>
      </c>
      <c r="D1699" s="171" t="s">
        <v>117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0</v>
      </c>
      <c r="J1699" s="175">
        <v>46088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0</v>
      </c>
    </row>
    <row r="1700" spans="1:16" ht="19.5" hidden="1" customHeight="1">
      <c r="A1700" s="171" t="s">
        <v>2835</v>
      </c>
      <c r="B1700" s="175">
        <v>46095</v>
      </c>
      <c r="C1700" s="171" t="s">
        <v>110</v>
      </c>
      <c r="D1700" s="171" t="s">
        <v>118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0</v>
      </c>
      <c r="J1700" s="175">
        <v>46088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-46.77</v>
      </c>
    </row>
    <row r="1701" spans="1:16" ht="19.5" hidden="1" customHeight="1">
      <c r="A1701" s="171" t="s">
        <v>2835</v>
      </c>
      <c r="B1701" s="175">
        <v>46095</v>
      </c>
      <c r="C1701" s="171" t="s">
        <v>2119</v>
      </c>
      <c r="D1701" s="171" t="s">
        <v>119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0</v>
      </c>
      <c r="J1701" s="175">
        <v>46088</v>
      </c>
      <c r="K1701" s="171" t="s">
        <v>113</v>
      </c>
      <c r="L1701" s="171" t="s">
        <v>114</v>
      </c>
      <c r="M1701" s="178">
        <v>0</v>
      </c>
      <c r="N1701" s="176"/>
      <c r="O1701" s="176"/>
      <c r="P1701" s="179">
        <v>-15</v>
      </c>
    </row>
    <row r="1702" spans="1:16" ht="19.5" hidden="1" customHeight="1">
      <c r="A1702" s="171" t="s">
        <v>2837</v>
      </c>
      <c r="B1702" s="175">
        <v>46095</v>
      </c>
      <c r="C1702" s="171" t="s">
        <v>2119</v>
      </c>
      <c r="D1702" s="171" t="s">
        <v>135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46095</v>
      </c>
      <c r="K1702" s="171" t="s">
        <v>125</v>
      </c>
      <c r="L1702" s="171" t="s">
        <v>125</v>
      </c>
      <c r="M1702" s="178">
        <v>0</v>
      </c>
      <c r="N1702" s="176"/>
      <c r="O1702" s="176"/>
      <c r="P1702" s="179">
        <v>-20.54</v>
      </c>
    </row>
    <row r="1703" spans="1:16" ht="19.5" hidden="1" customHeight="1">
      <c r="A1703" s="171" t="s">
        <v>2834</v>
      </c>
      <c r="B1703" s="175">
        <v>46095</v>
      </c>
      <c r="C1703" s="171" t="s">
        <v>2119</v>
      </c>
      <c r="D1703" s="171" t="s">
        <v>135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46094</v>
      </c>
      <c r="K1703" s="171" t="s">
        <v>125</v>
      </c>
      <c r="L1703" s="171" t="s">
        <v>125</v>
      </c>
      <c r="M1703" s="178">
        <v>0</v>
      </c>
      <c r="N1703" s="176"/>
      <c r="O1703" s="176"/>
      <c r="P1703" s="179">
        <v>-21.08</v>
      </c>
    </row>
    <row r="1704" spans="1:16" ht="19.5" hidden="1" customHeight="1">
      <c r="A1704" s="171" t="s">
        <v>2836</v>
      </c>
      <c r="B1704" s="175">
        <v>46095</v>
      </c>
      <c r="C1704" s="171" t="s">
        <v>2119</v>
      </c>
      <c r="D1704" s="171" t="s">
        <v>135</v>
      </c>
      <c r="E1704" s="171" t="s">
        <v>42</v>
      </c>
      <c r="F1704" s="171" t="s">
        <v>248</v>
      </c>
      <c r="G1704" s="171" t="s">
        <v>112</v>
      </c>
      <c r="H1704" s="176">
        <v>1</v>
      </c>
      <c r="I1704" s="177">
        <v>0</v>
      </c>
      <c r="J1704" s="175">
        <v>46091</v>
      </c>
      <c r="K1704" s="171" t="s">
        <v>125</v>
      </c>
      <c r="L1704" s="171" t="s">
        <v>125</v>
      </c>
      <c r="M1704" s="178">
        <v>0</v>
      </c>
      <c r="N1704" s="176"/>
      <c r="O1704" s="176"/>
      <c r="P1704" s="179">
        <v>-11.48</v>
      </c>
    </row>
    <row r="1705" spans="1:16" ht="19.5" hidden="1" customHeight="1">
      <c r="A1705" s="171" t="s">
        <v>2838</v>
      </c>
      <c r="B1705" s="175">
        <v>46095</v>
      </c>
      <c r="C1705" s="171" t="s">
        <v>110</v>
      </c>
      <c r="D1705" s="171" t="s">
        <v>24</v>
      </c>
      <c r="E1705" s="171" t="s">
        <v>41</v>
      </c>
      <c r="F1705" s="171" t="s">
        <v>138</v>
      </c>
      <c r="G1705" s="171" t="s">
        <v>112</v>
      </c>
      <c r="H1705" s="176">
        <v>1</v>
      </c>
      <c r="I1705" s="177">
        <v>0</v>
      </c>
      <c r="J1705" s="175">
        <v>46093</v>
      </c>
      <c r="K1705" s="171" t="s">
        <v>113</v>
      </c>
      <c r="L1705" s="171" t="s">
        <v>114</v>
      </c>
      <c r="M1705" s="178">
        <v>0</v>
      </c>
      <c r="N1705" s="176"/>
      <c r="O1705" s="176">
        <v>40</v>
      </c>
      <c r="P1705" s="179">
        <v>-46.77</v>
      </c>
    </row>
    <row r="1706" spans="1:16" ht="19.5" hidden="1" customHeight="1">
      <c r="A1706" s="171" t="s">
        <v>2838</v>
      </c>
      <c r="B1706" s="175">
        <v>46095</v>
      </c>
      <c r="C1706" s="171" t="s">
        <v>110</v>
      </c>
      <c r="D1706" s="171" t="s">
        <v>117</v>
      </c>
      <c r="E1706" s="171" t="s">
        <v>41</v>
      </c>
      <c r="F1706" s="171" t="s">
        <v>138</v>
      </c>
      <c r="G1706" s="171" t="s">
        <v>112</v>
      </c>
      <c r="H1706" s="176">
        <v>1</v>
      </c>
      <c r="I1706" s="177">
        <v>0</v>
      </c>
      <c r="J1706" s="175">
        <v>46093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0</v>
      </c>
    </row>
    <row r="1707" spans="1:16" ht="19.5" hidden="1" customHeight="1">
      <c r="A1707" s="171" t="s">
        <v>2838</v>
      </c>
      <c r="B1707" s="175">
        <v>46095</v>
      </c>
      <c r="C1707" s="171" t="s">
        <v>110</v>
      </c>
      <c r="D1707" s="171" t="s">
        <v>118</v>
      </c>
      <c r="E1707" s="171" t="s">
        <v>41</v>
      </c>
      <c r="F1707" s="171" t="s">
        <v>138</v>
      </c>
      <c r="G1707" s="171" t="s">
        <v>112</v>
      </c>
      <c r="H1707" s="176">
        <v>1</v>
      </c>
      <c r="I1707" s="177">
        <v>0</v>
      </c>
      <c r="J1707" s="175">
        <v>46093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-46.77</v>
      </c>
    </row>
    <row r="1708" spans="1:16" ht="19.5" hidden="1" customHeight="1">
      <c r="A1708" s="171" t="s">
        <v>2839</v>
      </c>
      <c r="B1708" s="175">
        <v>46095</v>
      </c>
      <c r="C1708" s="171" t="s">
        <v>2119</v>
      </c>
      <c r="D1708" s="171" t="s">
        <v>135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46095</v>
      </c>
      <c r="K1708" s="171" t="s">
        <v>125</v>
      </c>
      <c r="L1708" s="171" t="s">
        <v>125</v>
      </c>
      <c r="M1708" s="178">
        <v>0</v>
      </c>
      <c r="N1708" s="176"/>
      <c r="O1708" s="176"/>
      <c r="P1708" s="179">
        <v>-22.8</v>
      </c>
    </row>
    <row r="1709" spans="1:16" ht="19.5" hidden="1" customHeight="1">
      <c r="A1709" s="171" t="s">
        <v>2840</v>
      </c>
      <c r="B1709" s="175">
        <v>46095</v>
      </c>
      <c r="C1709" s="171" t="s">
        <v>110</v>
      </c>
      <c r="D1709" s="171" t="s">
        <v>24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2750</v>
      </c>
      <c r="J1709" s="175">
        <v>46094</v>
      </c>
      <c r="K1709" s="171" t="s">
        <v>113</v>
      </c>
      <c r="L1709" s="171" t="s">
        <v>114</v>
      </c>
      <c r="M1709" s="178">
        <v>0.43</v>
      </c>
      <c r="N1709" s="176"/>
      <c r="O1709" s="176">
        <v>40</v>
      </c>
      <c r="P1709" s="179">
        <v>-140.75</v>
      </c>
    </row>
    <row r="1710" spans="1:16" ht="19.5" hidden="1" customHeight="1">
      <c r="A1710" s="171" t="s">
        <v>2840</v>
      </c>
      <c r="B1710" s="175">
        <v>46095</v>
      </c>
      <c r="C1710" s="171" t="s">
        <v>127</v>
      </c>
      <c r="D1710" s="171" t="s">
        <v>128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2750</v>
      </c>
      <c r="J1710" s="175">
        <v>46094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1049.43</v>
      </c>
    </row>
    <row r="1711" spans="1:16" ht="19.5" hidden="1" customHeight="1">
      <c r="A1711" s="171" t="s">
        <v>2840</v>
      </c>
      <c r="B1711" s="175">
        <v>46095</v>
      </c>
      <c r="C1711" s="171" t="s">
        <v>127</v>
      </c>
      <c r="D1711" s="171" t="s">
        <v>129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46094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10.49</v>
      </c>
    </row>
    <row r="1712" spans="1:16" ht="19.5" hidden="1" customHeight="1">
      <c r="A1712" s="171" t="s">
        <v>2840</v>
      </c>
      <c r="B1712" s="175">
        <v>46095</v>
      </c>
      <c r="C1712" s="171" t="s">
        <v>127</v>
      </c>
      <c r="D1712" s="171" t="s">
        <v>130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46094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1690.08</v>
      </c>
    </row>
    <row r="1713" spans="1:16" ht="19.5" hidden="1" customHeight="1">
      <c r="A1713" s="171" t="s">
        <v>2840</v>
      </c>
      <c r="B1713" s="175">
        <v>46095</v>
      </c>
      <c r="C1713" s="171" t="s">
        <v>131</v>
      </c>
      <c r="D1713" s="171" t="s">
        <v>132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46094</v>
      </c>
      <c r="K1713" s="171" t="s">
        <v>113</v>
      </c>
      <c r="L1713" s="171" t="s">
        <v>114</v>
      </c>
      <c r="M1713" s="178">
        <v>0.43</v>
      </c>
      <c r="N1713" s="176"/>
      <c r="O1713" s="176"/>
      <c r="P1713" s="179">
        <v>-1182.5</v>
      </c>
    </row>
    <row r="1714" spans="1:16" ht="19.5" hidden="1" customHeight="1">
      <c r="A1714" s="171" t="s">
        <v>2840</v>
      </c>
      <c r="B1714" s="175">
        <v>46095</v>
      </c>
      <c r="C1714" s="171" t="s">
        <v>2119</v>
      </c>
      <c r="D1714" s="171" t="s">
        <v>116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46094</v>
      </c>
      <c r="K1714" s="171" t="s">
        <v>113</v>
      </c>
      <c r="L1714" s="171" t="s">
        <v>114</v>
      </c>
      <c r="M1714" s="178">
        <v>0.43</v>
      </c>
      <c r="N1714" s="176"/>
      <c r="O1714" s="176"/>
      <c r="P1714" s="179">
        <v>-11.12</v>
      </c>
    </row>
    <row r="1715" spans="1:16" ht="19.5" hidden="1" customHeight="1">
      <c r="A1715" s="171" t="s">
        <v>2841</v>
      </c>
      <c r="B1715" s="175">
        <v>46095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2841</v>
      </c>
      <c r="B1716" s="175">
        <v>46095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623.59</v>
      </c>
    </row>
    <row r="1717" spans="1:16" ht="19.5" hidden="1" customHeight="1">
      <c r="A1717" s="171" t="s">
        <v>2841</v>
      </c>
      <c r="B1717" s="175">
        <v>46095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2841</v>
      </c>
      <c r="B1718" s="175">
        <v>46095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2126.41</v>
      </c>
    </row>
    <row r="1719" spans="1:16" ht="19.5" hidden="1" customHeight="1">
      <c r="A1719" s="171" t="s">
        <v>2841</v>
      </c>
      <c r="B1719" s="175">
        <v>46095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2841</v>
      </c>
      <c r="B1720" s="175">
        <v>46095</v>
      </c>
      <c r="C1720" s="171" t="s">
        <v>2119</v>
      </c>
      <c r="D1720" s="171" t="s">
        <v>116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46095</v>
      </c>
      <c r="K1720" s="171" t="s">
        <v>113</v>
      </c>
      <c r="L1720" s="171" t="s">
        <v>114</v>
      </c>
      <c r="M1720" s="178">
        <v>0.43</v>
      </c>
      <c r="N1720" s="176"/>
      <c r="O1720" s="176"/>
      <c r="P1720" s="179">
        <v>-10.06</v>
      </c>
    </row>
    <row r="1721" spans="1:16" ht="19.5" hidden="1" customHeight="1">
      <c r="A1721" s="171" t="s">
        <v>2842</v>
      </c>
      <c r="B1721" s="175">
        <v>46095</v>
      </c>
      <c r="C1721" s="171" t="s">
        <v>110</v>
      </c>
      <c r="D1721" s="171" t="s">
        <v>24</v>
      </c>
      <c r="E1721" s="171" t="s">
        <v>66</v>
      </c>
      <c r="F1721" s="171" t="s">
        <v>601</v>
      </c>
      <c r="G1721" s="171" t="s">
        <v>177</v>
      </c>
      <c r="H1721" s="176">
        <v>1</v>
      </c>
      <c r="I1721" s="177">
        <v>3078</v>
      </c>
      <c r="J1721" s="175">
        <v>46089</v>
      </c>
      <c r="K1721" s="171" t="s">
        <v>113</v>
      </c>
      <c r="L1721" s="171" t="s">
        <v>114</v>
      </c>
      <c r="M1721" s="178">
        <v>0.43</v>
      </c>
      <c r="N1721" s="176"/>
      <c r="O1721" s="176">
        <v>43</v>
      </c>
      <c r="P1721" s="179">
        <v>-183.44</v>
      </c>
    </row>
    <row r="1722" spans="1:16" ht="19.5" hidden="1" customHeight="1">
      <c r="A1722" s="171" t="s">
        <v>2842</v>
      </c>
      <c r="B1722" s="175">
        <v>46095</v>
      </c>
      <c r="C1722" s="171" t="s">
        <v>127</v>
      </c>
      <c r="D1722" s="171" t="s">
        <v>128</v>
      </c>
      <c r="E1722" s="171" t="s">
        <v>66</v>
      </c>
      <c r="F1722" s="171" t="s">
        <v>601</v>
      </c>
      <c r="G1722" s="171" t="s">
        <v>177</v>
      </c>
      <c r="H1722" s="176">
        <v>1</v>
      </c>
      <c r="I1722" s="177">
        <v>3078</v>
      </c>
      <c r="J1722" s="175">
        <v>46089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1073.33</v>
      </c>
    </row>
    <row r="1723" spans="1:16" ht="19.5" hidden="1" customHeight="1">
      <c r="A1723" s="171" t="s">
        <v>2842</v>
      </c>
      <c r="B1723" s="175">
        <v>46095</v>
      </c>
      <c r="C1723" s="171" t="s">
        <v>127</v>
      </c>
      <c r="D1723" s="171" t="s">
        <v>129</v>
      </c>
      <c r="E1723" s="171" t="s">
        <v>66</v>
      </c>
      <c r="F1723" s="171" t="s">
        <v>601</v>
      </c>
      <c r="G1723" s="171" t="s">
        <v>177</v>
      </c>
      <c r="H1723" s="176">
        <v>1</v>
      </c>
      <c r="I1723" s="177">
        <v>3078</v>
      </c>
      <c r="J1723" s="175">
        <v>46089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10.73</v>
      </c>
    </row>
    <row r="1724" spans="1:16" ht="19.5" hidden="1" customHeight="1">
      <c r="A1724" s="171" t="s">
        <v>2842</v>
      </c>
      <c r="B1724" s="175">
        <v>46095</v>
      </c>
      <c r="C1724" s="171" t="s">
        <v>127</v>
      </c>
      <c r="D1724" s="171" t="s">
        <v>130</v>
      </c>
      <c r="E1724" s="171" t="s">
        <v>66</v>
      </c>
      <c r="F1724" s="171" t="s">
        <v>601</v>
      </c>
      <c r="G1724" s="171" t="s">
        <v>177</v>
      </c>
      <c r="H1724" s="176">
        <v>1</v>
      </c>
      <c r="I1724" s="177">
        <v>3078</v>
      </c>
      <c r="J1724" s="175">
        <v>46089</v>
      </c>
      <c r="K1724" s="171" t="s">
        <v>113</v>
      </c>
      <c r="L1724" s="171" t="s">
        <v>114</v>
      </c>
      <c r="M1724" s="178">
        <v>0</v>
      </c>
      <c r="N1724" s="176"/>
      <c r="O1724" s="176"/>
      <c r="P1724" s="179">
        <v>1993.94</v>
      </c>
    </row>
    <row r="1725" spans="1:16" ht="19.5" hidden="1" customHeight="1">
      <c r="A1725" s="171" t="s">
        <v>2842</v>
      </c>
      <c r="B1725" s="175">
        <v>46095</v>
      </c>
      <c r="C1725" s="171" t="s">
        <v>131</v>
      </c>
      <c r="D1725" s="171" t="s">
        <v>132</v>
      </c>
      <c r="E1725" s="171" t="s">
        <v>66</v>
      </c>
      <c r="F1725" s="171" t="s">
        <v>601</v>
      </c>
      <c r="G1725" s="171" t="s">
        <v>177</v>
      </c>
      <c r="H1725" s="176">
        <v>1</v>
      </c>
      <c r="I1725" s="177">
        <v>3078</v>
      </c>
      <c r="J1725" s="175">
        <v>46089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-1323.54</v>
      </c>
    </row>
    <row r="1726" spans="1:16" ht="19.5" hidden="1" customHeight="1">
      <c r="A1726" s="171" t="s">
        <v>2840</v>
      </c>
      <c r="B1726" s="175">
        <v>46095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46094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-19.940000000000001</v>
      </c>
    </row>
    <row r="1727" spans="1:16" ht="19.5" hidden="1" customHeight="1">
      <c r="A1727" s="171" t="s">
        <v>2843</v>
      </c>
      <c r="B1727" s="175">
        <v>46095</v>
      </c>
      <c r="C1727" s="171" t="s">
        <v>2119</v>
      </c>
      <c r="D1727" s="171" t="s">
        <v>135</v>
      </c>
      <c r="E1727" s="171" t="s">
        <v>45</v>
      </c>
      <c r="F1727" s="171" t="s">
        <v>162</v>
      </c>
      <c r="G1727" s="171" t="s">
        <v>163</v>
      </c>
      <c r="H1727" s="176">
        <v>1</v>
      </c>
      <c r="I1727" s="177">
        <v>0</v>
      </c>
      <c r="J1727" s="175">
        <v>46095</v>
      </c>
      <c r="K1727" s="171" t="s">
        <v>125</v>
      </c>
      <c r="L1727" s="171" t="s">
        <v>125</v>
      </c>
      <c r="M1727" s="178">
        <v>0</v>
      </c>
      <c r="N1727" s="176"/>
      <c r="O1727" s="176"/>
      <c r="P1727" s="179">
        <v>-22.44</v>
      </c>
    </row>
    <row r="1728" spans="1:16" ht="19.5" hidden="1" customHeight="1">
      <c r="A1728" s="171" t="s">
        <v>2381</v>
      </c>
      <c r="B1728" s="175">
        <v>46095</v>
      </c>
      <c r="C1728" s="171" t="s">
        <v>151</v>
      </c>
      <c r="D1728" s="171" t="s">
        <v>152</v>
      </c>
      <c r="E1728" s="171" t="s">
        <v>125</v>
      </c>
      <c r="F1728" s="171" t="s">
        <v>125</v>
      </c>
      <c r="G1728" s="171" t="s">
        <v>125</v>
      </c>
      <c r="H1728" s="176">
        <v>0</v>
      </c>
      <c r="I1728" s="177">
        <v>0</v>
      </c>
      <c r="J1728" s="175">
        <v>46095</v>
      </c>
      <c r="K1728" s="171" t="s">
        <v>125</v>
      </c>
      <c r="L1728" s="171" t="s">
        <v>125</v>
      </c>
      <c r="M1728" s="178">
        <v>0</v>
      </c>
      <c r="N1728" s="176"/>
      <c r="O1728" s="176"/>
      <c r="P1728" s="179">
        <v>-360.1</v>
      </c>
    </row>
    <row r="1729" spans="1:16" ht="19.5" hidden="1" customHeight="1">
      <c r="A1729" s="171" t="s">
        <v>2004</v>
      </c>
      <c r="B1729" s="175">
        <v>46095</v>
      </c>
      <c r="C1729" s="171" t="s">
        <v>151</v>
      </c>
      <c r="D1729" s="171" t="s">
        <v>152</v>
      </c>
      <c r="E1729" s="171" t="s">
        <v>125</v>
      </c>
      <c r="F1729" s="171" t="s">
        <v>125</v>
      </c>
      <c r="G1729" s="171" t="s">
        <v>125</v>
      </c>
      <c r="H1729" s="176">
        <v>0</v>
      </c>
      <c r="I1729" s="177">
        <v>0</v>
      </c>
      <c r="J1729" s="175">
        <v>46095</v>
      </c>
      <c r="K1729" s="171" t="s">
        <v>125</v>
      </c>
      <c r="L1729" s="171" t="s">
        <v>125</v>
      </c>
      <c r="M1729" s="178">
        <v>0</v>
      </c>
      <c r="N1729" s="176"/>
      <c r="O1729" s="176"/>
      <c r="P1729" s="179">
        <v>-434.97</v>
      </c>
    </row>
    <row r="1730" spans="1:16" ht="19.5" hidden="1" customHeight="1">
      <c r="A1730" s="171" t="s">
        <v>1547</v>
      </c>
      <c r="B1730" s="175">
        <v>46095</v>
      </c>
      <c r="C1730" s="171" t="s">
        <v>151</v>
      </c>
      <c r="D1730" s="171" t="s">
        <v>152</v>
      </c>
      <c r="E1730" s="171" t="s">
        <v>125</v>
      </c>
      <c r="F1730" s="171" t="s">
        <v>125</v>
      </c>
      <c r="G1730" s="171" t="s">
        <v>125</v>
      </c>
      <c r="H1730" s="176">
        <v>0</v>
      </c>
      <c r="I1730" s="177">
        <v>0</v>
      </c>
      <c r="J1730" s="175">
        <v>46095</v>
      </c>
      <c r="K1730" s="171" t="s">
        <v>125</v>
      </c>
      <c r="L1730" s="171" t="s">
        <v>125</v>
      </c>
      <c r="M1730" s="178">
        <v>0</v>
      </c>
      <c r="N1730" s="176"/>
      <c r="O1730" s="176"/>
      <c r="P1730" s="179">
        <v>-584.4</v>
      </c>
    </row>
    <row r="1731" spans="1:16" ht="19.5" hidden="1" customHeight="1">
      <c r="A1731" s="171" t="s">
        <v>150</v>
      </c>
      <c r="B1731" s="175">
        <v>46095</v>
      </c>
      <c r="C1731" s="171" t="s">
        <v>151</v>
      </c>
      <c r="D1731" s="171" t="s">
        <v>152</v>
      </c>
      <c r="E1731" s="171" t="s">
        <v>125</v>
      </c>
      <c r="F1731" s="171" t="s">
        <v>125</v>
      </c>
      <c r="G1731" s="171" t="s">
        <v>125</v>
      </c>
      <c r="H1731" s="176">
        <v>0</v>
      </c>
      <c r="I1731" s="177">
        <v>0</v>
      </c>
      <c r="J1731" s="175">
        <v>46095</v>
      </c>
      <c r="K1731" s="171" t="s">
        <v>125</v>
      </c>
      <c r="L1731" s="171" t="s">
        <v>125</v>
      </c>
      <c r="M1731" s="178">
        <v>0</v>
      </c>
      <c r="N1731" s="176"/>
      <c r="O1731" s="176"/>
      <c r="P1731" s="179">
        <v>-1304.67</v>
      </c>
    </row>
    <row r="1732" spans="1:16" ht="19.5" hidden="1" customHeight="1">
      <c r="A1732" s="171" t="s">
        <v>155</v>
      </c>
      <c r="B1732" s="175">
        <v>46095</v>
      </c>
      <c r="C1732" s="171" t="s">
        <v>151</v>
      </c>
      <c r="D1732" s="171" t="s">
        <v>156</v>
      </c>
      <c r="E1732" s="171" t="s">
        <v>125</v>
      </c>
      <c r="F1732" s="171" t="s">
        <v>125</v>
      </c>
      <c r="G1732" s="171" t="s">
        <v>125</v>
      </c>
      <c r="H1732" s="176">
        <v>0</v>
      </c>
      <c r="I1732" s="177">
        <v>0</v>
      </c>
      <c r="J1732" s="175">
        <v>46095</v>
      </c>
      <c r="K1732" s="171" t="s">
        <v>125</v>
      </c>
      <c r="L1732" s="171" t="s">
        <v>125</v>
      </c>
      <c r="M1732" s="178">
        <v>0</v>
      </c>
      <c r="N1732" s="176"/>
      <c r="O1732" s="176"/>
      <c r="P1732" s="179">
        <v>-13341.5</v>
      </c>
    </row>
    <row r="1733" spans="1:16" ht="19.5" hidden="1" customHeight="1">
      <c r="A1733" s="171" t="s">
        <v>2844</v>
      </c>
      <c r="B1733" s="175">
        <v>46096</v>
      </c>
      <c r="C1733" s="171" t="s">
        <v>110</v>
      </c>
      <c r="D1733" s="171" t="s">
        <v>24</v>
      </c>
      <c r="E1733" s="171" t="s">
        <v>38</v>
      </c>
      <c r="F1733" s="171" t="s">
        <v>111</v>
      </c>
      <c r="G1733" s="171" t="s">
        <v>112</v>
      </c>
      <c r="H1733" s="176">
        <v>1</v>
      </c>
      <c r="I1733" s="177">
        <v>0</v>
      </c>
      <c r="J1733" s="175">
        <v>46092</v>
      </c>
      <c r="K1733" s="171" t="s">
        <v>113</v>
      </c>
      <c r="L1733" s="171" t="s">
        <v>114</v>
      </c>
      <c r="M1733" s="178">
        <v>0</v>
      </c>
      <c r="N1733" s="176"/>
      <c r="O1733" s="176">
        <v>42</v>
      </c>
      <c r="P1733" s="179">
        <v>-46.77</v>
      </c>
    </row>
    <row r="1734" spans="1:16" ht="19.5" hidden="1" customHeight="1">
      <c r="A1734" s="171" t="s">
        <v>2844</v>
      </c>
      <c r="B1734" s="175">
        <v>46096</v>
      </c>
      <c r="C1734" s="171" t="s">
        <v>2119</v>
      </c>
      <c r="D1734" s="171" t="s">
        <v>116</v>
      </c>
      <c r="E1734" s="171" t="s">
        <v>38</v>
      </c>
      <c r="F1734" s="171" t="s">
        <v>111</v>
      </c>
      <c r="G1734" s="171" t="s">
        <v>112</v>
      </c>
      <c r="H1734" s="176">
        <v>1</v>
      </c>
      <c r="I1734" s="177">
        <v>0</v>
      </c>
      <c r="J1734" s="175">
        <v>46092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-12.87</v>
      </c>
    </row>
    <row r="1735" spans="1:16" ht="19.5" hidden="1" customHeight="1">
      <c r="A1735" s="171" t="s">
        <v>2844</v>
      </c>
      <c r="B1735" s="175">
        <v>46096</v>
      </c>
      <c r="C1735" s="171" t="s">
        <v>110</v>
      </c>
      <c r="D1735" s="171" t="s">
        <v>117</v>
      </c>
      <c r="E1735" s="171" t="s">
        <v>38</v>
      </c>
      <c r="F1735" s="171" t="s">
        <v>111</v>
      </c>
      <c r="G1735" s="171" t="s">
        <v>112</v>
      </c>
      <c r="H1735" s="176">
        <v>1</v>
      </c>
      <c r="I1735" s="177">
        <v>0</v>
      </c>
      <c r="J1735" s="175">
        <v>46092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0</v>
      </c>
    </row>
    <row r="1736" spans="1:16" ht="19.5" hidden="1" customHeight="1">
      <c r="A1736" s="171" t="s">
        <v>2844</v>
      </c>
      <c r="B1736" s="175">
        <v>46096</v>
      </c>
      <c r="C1736" s="171" t="s">
        <v>110</v>
      </c>
      <c r="D1736" s="171" t="s">
        <v>118</v>
      </c>
      <c r="E1736" s="171" t="s">
        <v>38</v>
      </c>
      <c r="F1736" s="171" t="s">
        <v>111</v>
      </c>
      <c r="G1736" s="171" t="s">
        <v>112</v>
      </c>
      <c r="H1736" s="176">
        <v>1</v>
      </c>
      <c r="I1736" s="177">
        <v>0</v>
      </c>
      <c r="J1736" s="175">
        <v>46092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-46.77</v>
      </c>
    </row>
    <row r="1737" spans="1:16" ht="19.5" hidden="1" customHeight="1">
      <c r="A1737" s="171" t="s">
        <v>2844</v>
      </c>
      <c r="B1737" s="175">
        <v>46096</v>
      </c>
      <c r="C1737" s="171" t="s">
        <v>2119</v>
      </c>
      <c r="D1737" s="171" t="s">
        <v>119</v>
      </c>
      <c r="E1737" s="171" t="s">
        <v>38</v>
      </c>
      <c r="F1737" s="171" t="s">
        <v>111</v>
      </c>
      <c r="G1737" s="171" t="s">
        <v>112</v>
      </c>
      <c r="H1737" s="176">
        <v>1</v>
      </c>
      <c r="I1737" s="177">
        <v>0</v>
      </c>
      <c r="J1737" s="175">
        <v>46092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-15</v>
      </c>
    </row>
    <row r="1738" spans="1:16" ht="19.5" hidden="1" customHeight="1">
      <c r="A1738" s="171" t="s">
        <v>2845</v>
      </c>
      <c r="B1738" s="175">
        <v>46096</v>
      </c>
      <c r="C1738" s="171" t="s">
        <v>2119</v>
      </c>
      <c r="D1738" s="171" t="s">
        <v>135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46096</v>
      </c>
      <c r="K1738" s="171" t="s">
        <v>125</v>
      </c>
      <c r="L1738" s="171" t="s">
        <v>125</v>
      </c>
      <c r="M1738" s="178">
        <v>0</v>
      </c>
      <c r="N1738" s="176"/>
      <c r="O1738" s="176"/>
      <c r="P1738" s="179">
        <v>-8.6</v>
      </c>
    </row>
    <row r="1739" spans="1:16" ht="19.5" hidden="1" customHeight="1">
      <c r="A1739" s="171" t="s">
        <v>2846</v>
      </c>
      <c r="B1739" s="175">
        <v>46096</v>
      </c>
      <c r="C1739" s="171" t="s">
        <v>2119</v>
      </c>
      <c r="D1739" s="171" t="s">
        <v>135</v>
      </c>
      <c r="E1739" s="171" t="s">
        <v>41</v>
      </c>
      <c r="F1739" s="171" t="s">
        <v>138</v>
      </c>
      <c r="G1739" s="171" t="s">
        <v>112</v>
      </c>
      <c r="H1739" s="176">
        <v>1</v>
      </c>
      <c r="I1739" s="177">
        <v>0</v>
      </c>
      <c r="J1739" s="175">
        <v>46096</v>
      </c>
      <c r="K1739" s="171" t="s">
        <v>125</v>
      </c>
      <c r="L1739" s="171" t="s">
        <v>125</v>
      </c>
      <c r="M1739" s="178">
        <v>0</v>
      </c>
      <c r="N1739" s="176"/>
      <c r="O1739" s="176"/>
      <c r="P1739" s="179">
        <v>-9.0500000000000007</v>
      </c>
    </row>
    <row r="1740" spans="1:16" ht="19.5" hidden="1" customHeight="1">
      <c r="A1740" s="171" t="s">
        <v>2754</v>
      </c>
      <c r="B1740" s="175">
        <v>46096</v>
      </c>
      <c r="C1740" s="171" t="s">
        <v>110</v>
      </c>
      <c r="D1740" s="171" t="s">
        <v>24</v>
      </c>
      <c r="E1740" s="171" t="s">
        <v>40</v>
      </c>
      <c r="F1740" s="171" t="s">
        <v>149</v>
      </c>
      <c r="G1740" s="171" t="s">
        <v>112</v>
      </c>
      <c r="H1740" s="176">
        <v>1</v>
      </c>
      <c r="I1740" s="177">
        <v>0</v>
      </c>
      <c r="J1740" s="175">
        <v>46092</v>
      </c>
      <c r="K1740" s="171" t="s">
        <v>113</v>
      </c>
      <c r="L1740" s="171" t="s">
        <v>114</v>
      </c>
      <c r="M1740" s="178">
        <v>0</v>
      </c>
      <c r="N1740" s="176"/>
      <c r="O1740" s="176">
        <v>42</v>
      </c>
      <c r="P1740" s="179">
        <v>-46.77</v>
      </c>
    </row>
    <row r="1741" spans="1:16" ht="19.5" hidden="1" customHeight="1">
      <c r="A1741" s="171" t="s">
        <v>2754</v>
      </c>
      <c r="B1741" s="175">
        <v>46096</v>
      </c>
      <c r="C1741" s="171" t="s">
        <v>2119</v>
      </c>
      <c r="D1741" s="171" t="s">
        <v>116</v>
      </c>
      <c r="E1741" s="171" t="s">
        <v>40</v>
      </c>
      <c r="F1741" s="171" t="s">
        <v>149</v>
      </c>
      <c r="G1741" s="171" t="s">
        <v>112</v>
      </c>
      <c r="H1741" s="176">
        <v>1</v>
      </c>
      <c r="I1741" s="177">
        <v>0</v>
      </c>
      <c r="J1741" s="175">
        <v>46092</v>
      </c>
      <c r="K1741" s="171" t="s">
        <v>113</v>
      </c>
      <c r="L1741" s="171" t="s">
        <v>114</v>
      </c>
      <c r="M1741" s="178">
        <v>0</v>
      </c>
      <c r="N1741" s="176"/>
      <c r="O1741" s="176"/>
      <c r="P1741" s="179">
        <v>-12.28</v>
      </c>
    </row>
    <row r="1742" spans="1:16" ht="19.5" hidden="1" customHeight="1">
      <c r="A1742" s="171" t="s">
        <v>2754</v>
      </c>
      <c r="B1742" s="175">
        <v>46096</v>
      </c>
      <c r="C1742" s="171" t="s">
        <v>110</v>
      </c>
      <c r="D1742" s="171" t="s">
        <v>117</v>
      </c>
      <c r="E1742" s="171" t="s">
        <v>40</v>
      </c>
      <c r="F1742" s="171" t="s">
        <v>149</v>
      </c>
      <c r="G1742" s="171" t="s">
        <v>112</v>
      </c>
      <c r="H1742" s="176">
        <v>1</v>
      </c>
      <c r="I1742" s="177">
        <v>0</v>
      </c>
      <c r="J1742" s="175">
        <v>46092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0</v>
      </c>
    </row>
    <row r="1743" spans="1:16" ht="19.5" hidden="1" customHeight="1">
      <c r="A1743" s="171" t="s">
        <v>2754</v>
      </c>
      <c r="B1743" s="175">
        <v>46096</v>
      </c>
      <c r="C1743" s="171" t="s">
        <v>110</v>
      </c>
      <c r="D1743" s="171" t="s">
        <v>118</v>
      </c>
      <c r="E1743" s="171" t="s">
        <v>40</v>
      </c>
      <c r="F1743" s="171" t="s">
        <v>149</v>
      </c>
      <c r="G1743" s="171" t="s">
        <v>112</v>
      </c>
      <c r="H1743" s="176">
        <v>1</v>
      </c>
      <c r="I1743" s="177">
        <v>0</v>
      </c>
      <c r="J1743" s="175">
        <v>46092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-46.77</v>
      </c>
    </row>
    <row r="1744" spans="1:16" ht="19.5" hidden="1" customHeight="1">
      <c r="A1744" s="171" t="s">
        <v>2754</v>
      </c>
      <c r="B1744" s="175">
        <v>46096</v>
      </c>
      <c r="C1744" s="171" t="s">
        <v>2119</v>
      </c>
      <c r="D1744" s="171" t="s">
        <v>119</v>
      </c>
      <c r="E1744" s="171" t="s">
        <v>40</v>
      </c>
      <c r="F1744" s="171" t="s">
        <v>149</v>
      </c>
      <c r="G1744" s="171" t="s">
        <v>112</v>
      </c>
      <c r="H1744" s="176">
        <v>1</v>
      </c>
      <c r="I1744" s="177">
        <v>0</v>
      </c>
      <c r="J1744" s="175">
        <v>46092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-15</v>
      </c>
    </row>
    <row r="1745" spans="1:16" ht="19.5" hidden="1" customHeight="1">
      <c r="A1745" s="171" t="s">
        <v>2847</v>
      </c>
      <c r="B1745" s="175">
        <v>46096</v>
      </c>
      <c r="C1745" s="171" t="s">
        <v>110</v>
      </c>
      <c r="D1745" s="171" t="s">
        <v>24</v>
      </c>
      <c r="E1745" s="171" t="s">
        <v>43</v>
      </c>
      <c r="F1745" s="171" t="s">
        <v>481</v>
      </c>
      <c r="G1745" s="171" t="s">
        <v>214</v>
      </c>
      <c r="H1745" s="176">
        <v>1</v>
      </c>
      <c r="I1745" s="177">
        <v>0</v>
      </c>
      <c r="J1745" s="175">
        <v>46095</v>
      </c>
      <c r="K1745" s="171" t="s">
        <v>113</v>
      </c>
      <c r="L1745" s="171" t="s">
        <v>114</v>
      </c>
      <c r="M1745" s="178">
        <v>0</v>
      </c>
      <c r="N1745" s="176"/>
      <c r="O1745" s="176">
        <v>40</v>
      </c>
      <c r="P1745" s="179">
        <v>-46.77</v>
      </c>
    </row>
    <row r="1746" spans="1:16" ht="19.5" hidden="1" customHeight="1">
      <c r="A1746" s="171" t="s">
        <v>2847</v>
      </c>
      <c r="B1746" s="175">
        <v>46096</v>
      </c>
      <c r="C1746" s="171" t="s">
        <v>110</v>
      </c>
      <c r="D1746" s="171" t="s">
        <v>117</v>
      </c>
      <c r="E1746" s="171" t="s">
        <v>43</v>
      </c>
      <c r="F1746" s="171" t="s">
        <v>481</v>
      </c>
      <c r="G1746" s="171" t="s">
        <v>214</v>
      </c>
      <c r="H1746" s="176">
        <v>1</v>
      </c>
      <c r="I1746" s="177">
        <v>0</v>
      </c>
      <c r="J1746" s="175">
        <v>46095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2847</v>
      </c>
      <c r="B1747" s="175">
        <v>46096</v>
      </c>
      <c r="C1747" s="171" t="s">
        <v>110</v>
      </c>
      <c r="D1747" s="171" t="s">
        <v>118</v>
      </c>
      <c r="E1747" s="171" t="s">
        <v>43</v>
      </c>
      <c r="F1747" s="171" t="s">
        <v>481</v>
      </c>
      <c r="G1747" s="171" t="s">
        <v>214</v>
      </c>
      <c r="H1747" s="176">
        <v>1</v>
      </c>
      <c r="I1747" s="177">
        <v>0</v>
      </c>
      <c r="J1747" s="175">
        <v>46095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-46.77</v>
      </c>
    </row>
    <row r="1748" spans="1:16" ht="19.5" hidden="1" customHeight="1">
      <c r="A1748" s="171" t="s">
        <v>2848</v>
      </c>
      <c r="B1748" s="175">
        <v>46096</v>
      </c>
      <c r="C1748" s="171" t="s">
        <v>110</v>
      </c>
      <c r="D1748" s="171" t="s">
        <v>24</v>
      </c>
      <c r="E1748" s="171" t="s">
        <v>45</v>
      </c>
      <c r="F1748" s="171" t="s">
        <v>162</v>
      </c>
      <c r="G1748" s="171" t="s">
        <v>163</v>
      </c>
      <c r="H1748" s="176">
        <v>1</v>
      </c>
      <c r="I1748" s="177">
        <v>2700</v>
      </c>
      <c r="J1748" s="175">
        <v>46089</v>
      </c>
      <c r="K1748" s="171" t="s">
        <v>113</v>
      </c>
      <c r="L1748" s="171" t="s">
        <v>114</v>
      </c>
      <c r="M1748" s="178">
        <v>0.43</v>
      </c>
      <c r="N1748" s="176"/>
      <c r="O1748" s="176">
        <v>43</v>
      </c>
      <c r="P1748" s="179">
        <v>-155.83000000000001</v>
      </c>
    </row>
    <row r="1749" spans="1:16" ht="19.5" hidden="1" customHeight="1">
      <c r="A1749" s="171" t="s">
        <v>2848</v>
      </c>
      <c r="B1749" s="175">
        <v>46096</v>
      </c>
      <c r="C1749" s="171" t="s">
        <v>127</v>
      </c>
      <c r="D1749" s="171" t="s">
        <v>128</v>
      </c>
      <c r="E1749" s="171" t="s">
        <v>45</v>
      </c>
      <c r="F1749" s="171" t="s">
        <v>162</v>
      </c>
      <c r="G1749" s="171" t="s">
        <v>163</v>
      </c>
      <c r="H1749" s="176">
        <v>1</v>
      </c>
      <c r="I1749" s="177">
        <v>2700</v>
      </c>
      <c r="J1749" s="175">
        <v>46089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1027.5899999999999</v>
      </c>
    </row>
    <row r="1750" spans="1:16" ht="19.5" hidden="1" customHeight="1">
      <c r="A1750" s="171" t="s">
        <v>2848</v>
      </c>
      <c r="B1750" s="175">
        <v>46096</v>
      </c>
      <c r="C1750" s="171" t="s">
        <v>127</v>
      </c>
      <c r="D1750" s="171" t="s">
        <v>129</v>
      </c>
      <c r="E1750" s="171" t="s">
        <v>45</v>
      </c>
      <c r="F1750" s="171" t="s">
        <v>162</v>
      </c>
      <c r="G1750" s="171" t="s">
        <v>163</v>
      </c>
      <c r="H1750" s="176">
        <v>1</v>
      </c>
      <c r="I1750" s="177">
        <v>2700</v>
      </c>
      <c r="J1750" s="175">
        <v>46089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0</v>
      </c>
    </row>
    <row r="1751" spans="1:16" ht="19.5" hidden="1" customHeight="1">
      <c r="A1751" s="171" t="s">
        <v>2848</v>
      </c>
      <c r="B1751" s="175">
        <v>46096</v>
      </c>
      <c r="C1751" s="171" t="s">
        <v>127</v>
      </c>
      <c r="D1751" s="171" t="s">
        <v>130</v>
      </c>
      <c r="E1751" s="171" t="s">
        <v>45</v>
      </c>
      <c r="F1751" s="171" t="s">
        <v>162</v>
      </c>
      <c r="G1751" s="171" t="s">
        <v>163</v>
      </c>
      <c r="H1751" s="176">
        <v>1</v>
      </c>
      <c r="I1751" s="177">
        <v>2700</v>
      </c>
      <c r="J1751" s="175">
        <v>46089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1672.41</v>
      </c>
    </row>
    <row r="1752" spans="1:16" ht="19.5" hidden="1" customHeight="1">
      <c r="A1752" s="171" t="s">
        <v>2848</v>
      </c>
      <c r="B1752" s="175">
        <v>46096</v>
      </c>
      <c r="C1752" s="171" t="s">
        <v>131</v>
      </c>
      <c r="D1752" s="171" t="s">
        <v>132</v>
      </c>
      <c r="E1752" s="171" t="s">
        <v>45</v>
      </c>
      <c r="F1752" s="171" t="s">
        <v>162</v>
      </c>
      <c r="G1752" s="171" t="s">
        <v>163</v>
      </c>
      <c r="H1752" s="176">
        <v>1</v>
      </c>
      <c r="I1752" s="177">
        <v>2700</v>
      </c>
      <c r="J1752" s="175">
        <v>46089</v>
      </c>
      <c r="K1752" s="171" t="s">
        <v>113</v>
      </c>
      <c r="L1752" s="171" t="s">
        <v>114</v>
      </c>
      <c r="M1752" s="178">
        <v>0.43</v>
      </c>
      <c r="N1752" s="176"/>
      <c r="O1752" s="176"/>
      <c r="P1752" s="179">
        <v>-1161</v>
      </c>
    </row>
    <row r="1753" spans="1:16" ht="19.5" hidden="1" customHeight="1">
      <c r="A1753" s="171" t="s">
        <v>2848</v>
      </c>
      <c r="B1753" s="175">
        <v>46096</v>
      </c>
      <c r="C1753" s="171" t="s">
        <v>2119</v>
      </c>
      <c r="D1753" s="171" t="s">
        <v>116</v>
      </c>
      <c r="E1753" s="171" t="s">
        <v>45</v>
      </c>
      <c r="F1753" s="171" t="s">
        <v>162</v>
      </c>
      <c r="G1753" s="171" t="s">
        <v>163</v>
      </c>
      <c r="H1753" s="176">
        <v>1</v>
      </c>
      <c r="I1753" s="177">
        <v>2700</v>
      </c>
      <c r="J1753" s="175">
        <v>46089</v>
      </c>
      <c r="K1753" s="171" t="s">
        <v>113</v>
      </c>
      <c r="L1753" s="171" t="s">
        <v>114</v>
      </c>
      <c r="M1753" s="178">
        <v>0.43</v>
      </c>
      <c r="N1753" s="176"/>
      <c r="O1753" s="176"/>
      <c r="P1753" s="179">
        <v>-25</v>
      </c>
    </row>
    <row r="1754" spans="1:16" ht="19.5" customHeight="1">
      <c r="A1754" s="171" t="s">
        <v>2849</v>
      </c>
      <c r="B1754" s="175">
        <v>46096</v>
      </c>
      <c r="C1754" s="171" t="s">
        <v>2119</v>
      </c>
      <c r="D1754" s="171" t="s">
        <v>135</v>
      </c>
      <c r="E1754" s="171" t="s">
        <v>78</v>
      </c>
      <c r="F1754" s="171" t="s">
        <v>176</v>
      </c>
      <c r="G1754" s="171" t="s">
        <v>177</v>
      </c>
      <c r="H1754" s="176">
        <v>1</v>
      </c>
      <c r="I1754" s="177">
        <v>0</v>
      </c>
      <c r="J1754" s="175">
        <v>46096</v>
      </c>
      <c r="K1754" s="171" t="s">
        <v>125</v>
      </c>
      <c r="L1754" s="171" t="s">
        <v>125</v>
      </c>
      <c r="M1754" s="178">
        <v>0</v>
      </c>
      <c r="N1754" s="176"/>
      <c r="O1754" s="176"/>
      <c r="P1754" s="179">
        <v>-43.05</v>
      </c>
    </row>
    <row r="1755" spans="1:16" ht="19.5" hidden="1" customHeight="1">
      <c r="A1755" s="171" t="s">
        <v>2589</v>
      </c>
      <c r="B1755" s="175">
        <v>46096</v>
      </c>
      <c r="C1755" s="171" t="s">
        <v>110</v>
      </c>
      <c r="D1755" s="171" t="s">
        <v>121</v>
      </c>
      <c r="E1755" s="171" t="s">
        <v>39</v>
      </c>
      <c r="F1755" s="171" t="s">
        <v>141</v>
      </c>
      <c r="G1755" s="171" t="s">
        <v>112</v>
      </c>
      <c r="H1755" s="176">
        <v>1</v>
      </c>
      <c r="I1755" s="177">
        <v>0</v>
      </c>
      <c r="J1755" s="175">
        <v>46085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0</v>
      </c>
    </row>
    <row r="1756" spans="1:16" ht="19.5" hidden="1" customHeight="1">
      <c r="A1756" s="171" t="s">
        <v>2589</v>
      </c>
      <c r="B1756" s="175">
        <v>46096</v>
      </c>
      <c r="C1756" s="171" t="s">
        <v>110</v>
      </c>
      <c r="D1756" s="171" t="s">
        <v>118</v>
      </c>
      <c r="E1756" s="171" t="s">
        <v>39</v>
      </c>
      <c r="F1756" s="171" t="s">
        <v>141</v>
      </c>
      <c r="G1756" s="171" t="s">
        <v>112</v>
      </c>
      <c r="H1756" s="176">
        <v>1</v>
      </c>
      <c r="I1756" s="177">
        <v>0</v>
      </c>
      <c r="J1756" s="175">
        <v>46085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-46.77</v>
      </c>
    </row>
    <row r="1757" spans="1:16" ht="19.5" hidden="1" customHeight="1">
      <c r="A1757" s="171" t="s">
        <v>2589</v>
      </c>
      <c r="B1757" s="175">
        <v>46096</v>
      </c>
      <c r="C1757" s="171" t="s">
        <v>2119</v>
      </c>
      <c r="D1757" s="171" t="s">
        <v>119</v>
      </c>
      <c r="E1757" s="171" t="s">
        <v>39</v>
      </c>
      <c r="F1757" s="171" t="s">
        <v>141</v>
      </c>
      <c r="G1757" s="171" t="s">
        <v>112</v>
      </c>
      <c r="H1757" s="176">
        <v>1</v>
      </c>
      <c r="I1757" s="177">
        <v>0</v>
      </c>
      <c r="J1757" s="175">
        <v>46085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-15</v>
      </c>
    </row>
    <row r="1758" spans="1:16" ht="19.5" hidden="1" customHeight="1">
      <c r="A1758" s="171" t="s">
        <v>2850</v>
      </c>
      <c r="B1758" s="175">
        <v>46096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0</v>
      </c>
      <c r="J1758" s="175">
        <v>46091</v>
      </c>
      <c r="K1758" s="171" t="s">
        <v>113</v>
      </c>
      <c r="L1758" s="171" t="s">
        <v>114</v>
      </c>
      <c r="M1758" s="178">
        <v>0</v>
      </c>
      <c r="N1758" s="176"/>
      <c r="O1758" s="176">
        <v>43</v>
      </c>
      <c r="P1758" s="179">
        <v>-46.77</v>
      </c>
    </row>
    <row r="1759" spans="1:16" ht="19.5" hidden="1" customHeight="1">
      <c r="A1759" s="171" t="s">
        <v>2850</v>
      </c>
      <c r="B1759" s="175">
        <v>46096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0</v>
      </c>
      <c r="J1759" s="175">
        <v>46091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-17.29</v>
      </c>
    </row>
    <row r="1760" spans="1:16" ht="19.5" hidden="1" customHeight="1">
      <c r="A1760" s="171" t="s">
        <v>2850</v>
      </c>
      <c r="B1760" s="175">
        <v>46096</v>
      </c>
      <c r="C1760" s="171" t="s">
        <v>110</v>
      </c>
      <c r="D1760" s="171" t="s">
        <v>117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46091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0</v>
      </c>
    </row>
    <row r="1761" spans="1:16" ht="19.5" hidden="1" customHeight="1">
      <c r="A1761" s="171" t="s">
        <v>2850</v>
      </c>
      <c r="B1761" s="175">
        <v>46096</v>
      </c>
      <c r="C1761" s="171" t="s">
        <v>110</v>
      </c>
      <c r="D1761" s="171" t="s">
        <v>118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0</v>
      </c>
      <c r="J1761" s="175">
        <v>46091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-46.77</v>
      </c>
    </row>
    <row r="1762" spans="1:16" ht="19.5" hidden="1" customHeight="1">
      <c r="A1762" s="171" t="s">
        <v>2850</v>
      </c>
      <c r="B1762" s="175">
        <v>46096</v>
      </c>
      <c r="C1762" s="171" t="s">
        <v>2119</v>
      </c>
      <c r="D1762" s="171" t="s">
        <v>119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0</v>
      </c>
      <c r="J1762" s="175">
        <v>46091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-15</v>
      </c>
    </row>
    <row r="1763" spans="1:16" ht="19.5" hidden="1" customHeight="1">
      <c r="A1763" s="171" t="s">
        <v>2851</v>
      </c>
      <c r="B1763" s="175">
        <v>46096</v>
      </c>
      <c r="C1763" s="171" t="s">
        <v>110</v>
      </c>
      <c r="D1763" s="171" t="s">
        <v>24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2750</v>
      </c>
      <c r="J1763" s="175">
        <v>46094</v>
      </c>
      <c r="K1763" s="171" t="s">
        <v>113</v>
      </c>
      <c r="L1763" s="171" t="s">
        <v>114</v>
      </c>
      <c r="M1763" s="178">
        <v>0.43</v>
      </c>
      <c r="N1763" s="176"/>
      <c r="O1763" s="176">
        <v>40</v>
      </c>
      <c r="P1763" s="179">
        <v>-140.75</v>
      </c>
    </row>
    <row r="1764" spans="1:16" ht="19.5" hidden="1" customHeight="1">
      <c r="A1764" s="171" t="s">
        <v>2851</v>
      </c>
      <c r="B1764" s="175">
        <v>46096</v>
      </c>
      <c r="C1764" s="171" t="s">
        <v>127</v>
      </c>
      <c r="D1764" s="171" t="s">
        <v>128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2750</v>
      </c>
      <c r="J1764" s="175">
        <v>46094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492.47</v>
      </c>
    </row>
    <row r="1765" spans="1:16" ht="19.5" hidden="1" customHeight="1">
      <c r="A1765" s="171" t="s">
        <v>2851</v>
      </c>
      <c r="B1765" s="175">
        <v>46096</v>
      </c>
      <c r="C1765" s="171" t="s">
        <v>127</v>
      </c>
      <c r="D1765" s="171" t="s">
        <v>129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2750</v>
      </c>
      <c r="J1765" s="175">
        <v>46094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4.92</v>
      </c>
    </row>
    <row r="1766" spans="1:16" ht="19.5" hidden="1" customHeight="1">
      <c r="A1766" s="171" t="s">
        <v>2851</v>
      </c>
      <c r="B1766" s="175">
        <v>46096</v>
      </c>
      <c r="C1766" s="171" t="s">
        <v>127</v>
      </c>
      <c r="D1766" s="171" t="s">
        <v>130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2750</v>
      </c>
      <c r="J1766" s="175">
        <v>46094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2252.61</v>
      </c>
    </row>
    <row r="1767" spans="1:16" ht="19.5" hidden="1" customHeight="1">
      <c r="A1767" s="171" t="s">
        <v>2851</v>
      </c>
      <c r="B1767" s="175">
        <v>46096</v>
      </c>
      <c r="C1767" s="171" t="s">
        <v>131</v>
      </c>
      <c r="D1767" s="171" t="s">
        <v>132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2750</v>
      </c>
      <c r="J1767" s="175">
        <v>46094</v>
      </c>
      <c r="K1767" s="171" t="s">
        <v>113</v>
      </c>
      <c r="L1767" s="171" t="s">
        <v>114</v>
      </c>
      <c r="M1767" s="178">
        <v>0.43</v>
      </c>
      <c r="N1767" s="176"/>
      <c r="O1767" s="176"/>
      <c r="P1767" s="179">
        <v>-1182.5</v>
      </c>
    </row>
    <row r="1768" spans="1:16" ht="19.5" hidden="1" customHeight="1">
      <c r="A1768" s="171" t="s">
        <v>2851</v>
      </c>
      <c r="B1768" s="175">
        <v>46096</v>
      </c>
      <c r="C1768" s="171" t="s">
        <v>2119</v>
      </c>
      <c r="D1768" s="171" t="s">
        <v>116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2750</v>
      </c>
      <c r="J1768" s="175">
        <v>46094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-14.33</v>
      </c>
    </row>
    <row r="1769" spans="1:16" ht="19.5" hidden="1" customHeight="1">
      <c r="A1769" s="171" t="s">
        <v>2852</v>
      </c>
      <c r="B1769" s="175">
        <v>46096</v>
      </c>
      <c r="C1769" s="171" t="s">
        <v>110</v>
      </c>
      <c r="D1769" s="171" t="s">
        <v>24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2750</v>
      </c>
      <c r="J1769" s="175">
        <v>46092</v>
      </c>
      <c r="K1769" s="171" t="s">
        <v>113</v>
      </c>
      <c r="L1769" s="171" t="s">
        <v>114</v>
      </c>
      <c r="M1769" s="178">
        <v>0.43</v>
      </c>
      <c r="N1769" s="176"/>
      <c r="O1769" s="176">
        <v>42</v>
      </c>
      <c r="P1769" s="179">
        <v>-151.81</v>
      </c>
    </row>
    <row r="1770" spans="1:16" ht="19.5" hidden="1" customHeight="1">
      <c r="A1770" s="171" t="s">
        <v>2852</v>
      </c>
      <c r="B1770" s="175">
        <v>46096</v>
      </c>
      <c r="C1770" s="171" t="s">
        <v>127</v>
      </c>
      <c r="D1770" s="171" t="s">
        <v>128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2750</v>
      </c>
      <c r="J1770" s="175">
        <v>46092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958.1</v>
      </c>
    </row>
    <row r="1771" spans="1:16" ht="19.5" hidden="1" customHeight="1">
      <c r="A1771" s="171" t="s">
        <v>2852</v>
      </c>
      <c r="B1771" s="175">
        <v>46096</v>
      </c>
      <c r="C1771" s="171" t="s">
        <v>127</v>
      </c>
      <c r="D1771" s="171" t="s">
        <v>129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2750</v>
      </c>
      <c r="J1771" s="175">
        <v>46092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9.58</v>
      </c>
    </row>
    <row r="1772" spans="1:16" ht="19.5" hidden="1" customHeight="1">
      <c r="A1772" s="171" t="s">
        <v>2852</v>
      </c>
      <c r="B1772" s="175">
        <v>46096</v>
      </c>
      <c r="C1772" s="171" t="s">
        <v>127</v>
      </c>
      <c r="D1772" s="171" t="s">
        <v>130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2750</v>
      </c>
      <c r="J1772" s="175">
        <v>46092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1782.32</v>
      </c>
    </row>
    <row r="1773" spans="1:16" ht="19.5" hidden="1" customHeight="1">
      <c r="A1773" s="171" t="s">
        <v>2852</v>
      </c>
      <c r="B1773" s="175">
        <v>46096</v>
      </c>
      <c r="C1773" s="171" t="s">
        <v>131</v>
      </c>
      <c r="D1773" s="171" t="s">
        <v>132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2750</v>
      </c>
      <c r="J1773" s="175">
        <v>46092</v>
      </c>
      <c r="K1773" s="171" t="s">
        <v>113</v>
      </c>
      <c r="L1773" s="171" t="s">
        <v>114</v>
      </c>
      <c r="M1773" s="178">
        <v>0.43</v>
      </c>
      <c r="N1773" s="176"/>
      <c r="O1773" s="176"/>
      <c r="P1773" s="179">
        <v>-1182.5</v>
      </c>
    </row>
    <row r="1774" spans="1:16" ht="19.5" hidden="1" customHeight="1">
      <c r="A1774" s="171" t="s">
        <v>2852</v>
      </c>
      <c r="B1774" s="175">
        <v>46096</v>
      </c>
      <c r="C1774" s="171" t="s">
        <v>2119</v>
      </c>
      <c r="D1774" s="171" t="s">
        <v>116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2750</v>
      </c>
      <c r="J1774" s="175">
        <v>46092</v>
      </c>
      <c r="K1774" s="171" t="s">
        <v>113</v>
      </c>
      <c r="L1774" s="171" t="s">
        <v>114</v>
      </c>
      <c r="M1774" s="178">
        <v>0.43</v>
      </c>
      <c r="N1774" s="176"/>
      <c r="O1774" s="176"/>
      <c r="P1774" s="179">
        <v>-11.88</v>
      </c>
    </row>
    <row r="1775" spans="1:16" ht="19.5" hidden="1" customHeight="1">
      <c r="A1775" s="171" t="s">
        <v>2853</v>
      </c>
      <c r="B1775" s="175">
        <v>46096</v>
      </c>
      <c r="C1775" s="171" t="s">
        <v>110</v>
      </c>
      <c r="D1775" s="171" t="s">
        <v>24</v>
      </c>
      <c r="E1775" s="171" t="s">
        <v>38</v>
      </c>
      <c r="F1775" s="171" t="s">
        <v>111</v>
      </c>
      <c r="G1775" s="171" t="s">
        <v>112</v>
      </c>
      <c r="H1775" s="176">
        <v>1</v>
      </c>
      <c r="I1775" s="177">
        <v>2750</v>
      </c>
      <c r="J1775" s="175">
        <v>46092</v>
      </c>
      <c r="K1775" s="171" t="s">
        <v>113</v>
      </c>
      <c r="L1775" s="171" t="s">
        <v>114</v>
      </c>
      <c r="M1775" s="178">
        <v>0.43</v>
      </c>
      <c r="N1775" s="176"/>
      <c r="O1775" s="176">
        <v>42</v>
      </c>
      <c r="P1775" s="179">
        <v>-151.81</v>
      </c>
    </row>
    <row r="1776" spans="1:16" ht="19.5" hidden="1" customHeight="1">
      <c r="A1776" s="171" t="s">
        <v>2853</v>
      </c>
      <c r="B1776" s="175">
        <v>46096</v>
      </c>
      <c r="C1776" s="171" t="s">
        <v>127</v>
      </c>
      <c r="D1776" s="171" t="s">
        <v>128</v>
      </c>
      <c r="E1776" s="171" t="s">
        <v>38</v>
      </c>
      <c r="F1776" s="171" t="s">
        <v>111</v>
      </c>
      <c r="G1776" s="171" t="s">
        <v>112</v>
      </c>
      <c r="H1776" s="176">
        <v>1</v>
      </c>
      <c r="I1776" s="177">
        <v>2750</v>
      </c>
      <c r="J1776" s="175">
        <v>46092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1155.8900000000001</v>
      </c>
    </row>
    <row r="1777" spans="1:16" ht="19.5" hidden="1" customHeight="1">
      <c r="A1777" s="171" t="s">
        <v>2853</v>
      </c>
      <c r="B1777" s="175">
        <v>46096</v>
      </c>
      <c r="C1777" s="171" t="s">
        <v>127</v>
      </c>
      <c r="D1777" s="171" t="s">
        <v>129</v>
      </c>
      <c r="E1777" s="171" t="s">
        <v>38</v>
      </c>
      <c r="F1777" s="171" t="s">
        <v>111</v>
      </c>
      <c r="G1777" s="171" t="s">
        <v>112</v>
      </c>
      <c r="H1777" s="176">
        <v>1</v>
      </c>
      <c r="I1777" s="177">
        <v>2750</v>
      </c>
      <c r="J1777" s="175">
        <v>46092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0</v>
      </c>
    </row>
    <row r="1778" spans="1:16" ht="19.5" hidden="1" customHeight="1">
      <c r="A1778" s="171" t="s">
        <v>2853</v>
      </c>
      <c r="B1778" s="175">
        <v>46096</v>
      </c>
      <c r="C1778" s="171" t="s">
        <v>127</v>
      </c>
      <c r="D1778" s="171" t="s">
        <v>130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46092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1594.11</v>
      </c>
    </row>
    <row r="1779" spans="1:16" ht="19.5" hidden="1" customHeight="1">
      <c r="A1779" s="171" t="s">
        <v>2853</v>
      </c>
      <c r="B1779" s="175">
        <v>46096</v>
      </c>
      <c r="C1779" s="171" t="s">
        <v>131</v>
      </c>
      <c r="D1779" s="171" t="s">
        <v>132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46092</v>
      </c>
      <c r="K1779" s="171" t="s">
        <v>113</v>
      </c>
      <c r="L1779" s="171" t="s">
        <v>114</v>
      </c>
      <c r="M1779" s="178">
        <v>0.43</v>
      </c>
      <c r="N1779" s="176"/>
      <c r="O1779" s="176"/>
      <c r="P1779" s="179">
        <v>-1182.5</v>
      </c>
    </row>
    <row r="1780" spans="1:16" ht="19.5" hidden="1" customHeight="1">
      <c r="A1780" s="171" t="s">
        <v>2853</v>
      </c>
      <c r="B1780" s="175">
        <v>46096</v>
      </c>
      <c r="C1780" s="171" t="s">
        <v>2119</v>
      </c>
      <c r="D1780" s="171" t="s">
        <v>116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46092</v>
      </c>
      <c r="K1780" s="171" t="s">
        <v>113</v>
      </c>
      <c r="L1780" s="171" t="s">
        <v>114</v>
      </c>
      <c r="M1780" s="178">
        <v>0.43</v>
      </c>
      <c r="N1780" s="176"/>
      <c r="O1780" s="176"/>
      <c r="P1780" s="179">
        <v>-12.13</v>
      </c>
    </row>
    <row r="1781" spans="1:16" ht="19.5" hidden="1" customHeight="1">
      <c r="A1781" s="171" t="s">
        <v>2852</v>
      </c>
      <c r="B1781" s="175">
        <v>46096</v>
      </c>
      <c r="C1781" s="171" t="s">
        <v>2119</v>
      </c>
      <c r="D1781" s="171" t="s">
        <v>135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46092</v>
      </c>
      <c r="K1781" s="171" t="s">
        <v>125</v>
      </c>
      <c r="L1781" s="171" t="s">
        <v>125</v>
      </c>
      <c r="M1781" s="178">
        <v>0</v>
      </c>
      <c r="N1781" s="176"/>
      <c r="O1781" s="176"/>
      <c r="P1781" s="179">
        <v>-18.2</v>
      </c>
    </row>
    <row r="1782" spans="1:16" ht="19.5" hidden="1" customHeight="1">
      <c r="A1782" s="171" t="s">
        <v>2854</v>
      </c>
      <c r="B1782" s="175">
        <v>46096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46092</v>
      </c>
      <c r="K1782" s="171" t="s">
        <v>113</v>
      </c>
      <c r="L1782" s="171" t="s">
        <v>114</v>
      </c>
      <c r="M1782" s="178">
        <v>0.43</v>
      </c>
      <c r="N1782" s="176"/>
      <c r="O1782" s="176">
        <v>42</v>
      </c>
      <c r="P1782" s="179">
        <v>-151.81</v>
      </c>
    </row>
    <row r="1783" spans="1:16" ht="19.5" hidden="1" customHeight="1">
      <c r="A1783" s="171" t="s">
        <v>2854</v>
      </c>
      <c r="B1783" s="175">
        <v>46096</v>
      </c>
      <c r="C1783" s="171" t="s">
        <v>127</v>
      </c>
      <c r="D1783" s="171" t="s">
        <v>128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46092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1000</v>
      </c>
    </row>
    <row r="1784" spans="1:16" ht="19.5" hidden="1" customHeight="1">
      <c r="A1784" s="171" t="s">
        <v>2854</v>
      </c>
      <c r="B1784" s="175">
        <v>46096</v>
      </c>
      <c r="C1784" s="171" t="s">
        <v>127</v>
      </c>
      <c r="D1784" s="171" t="s">
        <v>129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2750</v>
      </c>
      <c r="J1784" s="175">
        <v>46092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10</v>
      </c>
    </row>
    <row r="1785" spans="1:16" ht="19.5" hidden="1" customHeight="1">
      <c r="A1785" s="171" t="s">
        <v>2854</v>
      </c>
      <c r="B1785" s="175">
        <v>46096</v>
      </c>
      <c r="C1785" s="171" t="s">
        <v>127</v>
      </c>
      <c r="D1785" s="171" t="s">
        <v>130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2750</v>
      </c>
      <c r="J1785" s="175">
        <v>46092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1740</v>
      </c>
    </row>
    <row r="1786" spans="1:16" ht="19.5" hidden="1" customHeight="1">
      <c r="A1786" s="171" t="s">
        <v>2854</v>
      </c>
      <c r="B1786" s="175">
        <v>46096</v>
      </c>
      <c r="C1786" s="171" t="s">
        <v>131</v>
      </c>
      <c r="D1786" s="171" t="s">
        <v>132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2750</v>
      </c>
      <c r="J1786" s="175">
        <v>46092</v>
      </c>
      <c r="K1786" s="171" t="s">
        <v>113</v>
      </c>
      <c r="L1786" s="171" t="s">
        <v>114</v>
      </c>
      <c r="M1786" s="178">
        <v>0.43</v>
      </c>
      <c r="N1786" s="176"/>
      <c r="O1786" s="176"/>
      <c r="P1786" s="179">
        <v>-1182.5</v>
      </c>
    </row>
    <row r="1787" spans="1:16" ht="19.5" hidden="1" customHeight="1">
      <c r="A1787" s="171" t="s">
        <v>2854</v>
      </c>
      <c r="B1787" s="175">
        <v>46096</v>
      </c>
      <c r="C1787" s="171" t="s">
        <v>2119</v>
      </c>
      <c r="D1787" s="171" t="s">
        <v>116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2750</v>
      </c>
      <c r="J1787" s="175">
        <v>46092</v>
      </c>
      <c r="K1787" s="171" t="s">
        <v>113</v>
      </c>
      <c r="L1787" s="171" t="s">
        <v>114</v>
      </c>
      <c r="M1787" s="178">
        <v>0.43</v>
      </c>
      <c r="N1787" s="176"/>
      <c r="O1787" s="176"/>
      <c r="P1787" s="179">
        <v>-11.65</v>
      </c>
    </row>
    <row r="1788" spans="1:16" ht="19.5" hidden="1" customHeight="1">
      <c r="A1788" s="171" t="s">
        <v>2855</v>
      </c>
      <c r="B1788" s="175">
        <v>46096</v>
      </c>
      <c r="C1788" s="171" t="s">
        <v>110</v>
      </c>
      <c r="D1788" s="171" t="s">
        <v>24</v>
      </c>
      <c r="E1788" s="171" t="s">
        <v>42</v>
      </c>
      <c r="F1788" s="171" t="s">
        <v>248</v>
      </c>
      <c r="G1788" s="171" t="s">
        <v>112</v>
      </c>
      <c r="H1788" s="176">
        <v>1</v>
      </c>
      <c r="I1788" s="177">
        <v>2650</v>
      </c>
      <c r="J1788" s="175">
        <v>46094</v>
      </c>
      <c r="K1788" s="171" t="s">
        <v>113</v>
      </c>
      <c r="L1788" s="171" t="s">
        <v>114</v>
      </c>
      <c r="M1788" s="178">
        <v>0.43</v>
      </c>
      <c r="N1788" s="176"/>
      <c r="O1788" s="176">
        <v>40</v>
      </c>
      <c r="P1788" s="179">
        <v>-138.19999999999999</v>
      </c>
    </row>
    <row r="1789" spans="1:16" ht="19.5" hidden="1" customHeight="1">
      <c r="A1789" s="171" t="s">
        <v>2855</v>
      </c>
      <c r="B1789" s="175">
        <v>46096</v>
      </c>
      <c r="C1789" s="171" t="s">
        <v>127</v>
      </c>
      <c r="D1789" s="171" t="s">
        <v>128</v>
      </c>
      <c r="E1789" s="171" t="s">
        <v>42</v>
      </c>
      <c r="F1789" s="171" t="s">
        <v>248</v>
      </c>
      <c r="G1789" s="171" t="s">
        <v>112</v>
      </c>
      <c r="H1789" s="176">
        <v>1</v>
      </c>
      <c r="I1789" s="177">
        <v>2650</v>
      </c>
      <c r="J1789" s="175">
        <v>46094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556.45000000000005</v>
      </c>
    </row>
    <row r="1790" spans="1:16" ht="19.5" hidden="1" customHeight="1">
      <c r="A1790" s="171" t="s">
        <v>2855</v>
      </c>
      <c r="B1790" s="175">
        <v>46096</v>
      </c>
      <c r="C1790" s="171" t="s">
        <v>127</v>
      </c>
      <c r="D1790" s="171" t="s">
        <v>129</v>
      </c>
      <c r="E1790" s="171" t="s">
        <v>42</v>
      </c>
      <c r="F1790" s="171" t="s">
        <v>248</v>
      </c>
      <c r="G1790" s="171" t="s">
        <v>112</v>
      </c>
      <c r="H1790" s="176">
        <v>1</v>
      </c>
      <c r="I1790" s="177">
        <v>2650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5.56</v>
      </c>
    </row>
    <row r="1791" spans="1:16" ht="19.5" hidden="1" customHeight="1">
      <c r="A1791" s="171" t="s">
        <v>2855</v>
      </c>
      <c r="B1791" s="175">
        <v>46096</v>
      </c>
      <c r="C1791" s="171" t="s">
        <v>127</v>
      </c>
      <c r="D1791" s="171" t="s">
        <v>130</v>
      </c>
      <c r="E1791" s="171" t="s">
        <v>42</v>
      </c>
      <c r="F1791" s="171" t="s">
        <v>248</v>
      </c>
      <c r="G1791" s="171" t="s">
        <v>112</v>
      </c>
      <c r="H1791" s="176">
        <v>1</v>
      </c>
      <c r="I1791" s="177">
        <v>2650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2087.9899999999998</v>
      </c>
    </row>
    <row r="1792" spans="1:16" ht="19.5" hidden="1" customHeight="1">
      <c r="A1792" s="171" t="s">
        <v>2855</v>
      </c>
      <c r="B1792" s="175">
        <v>46096</v>
      </c>
      <c r="C1792" s="171" t="s">
        <v>131</v>
      </c>
      <c r="D1792" s="171" t="s">
        <v>132</v>
      </c>
      <c r="E1792" s="171" t="s">
        <v>42</v>
      </c>
      <c r="F1792" s="171" t="s">
        <v>248</v>
      </c>
      <c r="G1792" s="171" t="s">
        <v>112</v>
      </c>
      <c r="H1792" s="176">
        <v>1</v>
      </c>
      <c r="I1792" s="177">
        <v>2650</v>
      </c>
      <c r="J1792" s="175">
        <v>46094</v>
      </c>
      <c r="K1792" s="171" t="s">
        <v>113</v>
      </c>
      <c r="L1792" s="171" t="s">
        <v>114</v>
      </c>
      <c r="M1792" s="178">
        <v>0.43</v>
      </c>
      <c r="N1792" s="176"/>
      <c r="O1792" s="176"/>
      <c r="P1792" s="179">
        <v>-1139.5</v>
      </c>
    </row>
    <row r="1793" spans="1:16" ht="19.5" hidden="1" customHeight="1">
      <c r="A1793" s="171" t="s">
        <v>2855</v>
      </c>
      <c r="B1793" s="175">
        <v>46096</v>
      </c>
      <c r="C1793" s="171" t="s">
        <v>2119</v>
      </c>
      <c r="D1793" s="171" t="s">
        <v>116</v>
      </c>
      <c r="E1793" s="171" t="s">
        <v>42</v>
      </c>
      <c r="F1793" s="171" t="s">
        <v>248</v>
      </c>
      <c r="G1793" s="171" t="s">
        <v>112</v>
      </c>
      <c r="H1793" s="176">
        <v>1</v>
      </c>
      <c r="I1793" s="177">
        <v>2650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-10.02</v>
      </c>
    </row>
    <row r="1794" spans="1:16" ht="19.5" hidden="1" customHeight="1">
      <c r="A1794" s="171" t="s">
        <v>2856</v>
      </c>
      <c r="B1794" s="175">
        <v>46096</v>
      </c>
      <c r="C1794" s="171" t="s">
        <v>110</v>
      </c>
      <c r="D1794" s="171" t="s">
        <v>24</v>
      </c>
      <c r="E1794" s="171" t="s">
        <v>42</v>
      </c>
      <c r="F1794" s="171" t="s">
        <v>248</v>
      </c>
      <c r="G1794" s="171" t="s">
        <v>112</v>
      </c>
      <c r="H1794" s="176">
        <v>1</v>
      </c>
      <c r="I1794" s="177">
        <v>0</v>
      </c>
      <c r="J1794" s="175">
        <v>46078</v>
      </c>
      <c r="K1794" s="171" t="s">
        <v>113</v>
      </c>
      <c r="L1794" s="171" t="s">
        <v>114</v>
      </c>
      <c r="M1794" s="178">
        <v>0</v>
      </c>
      <c r="N1794" s="176"/>
      <c r="O1794" s="176">
        <v>40</v>
      </c>
      <c r="P1794" s="179">
        <v>-46.77</v>
      </c>
    </row>
    <row r="1795" spans="1:16" ht="19.5" hidden="1" customHeight="1">
      <c r="A1795" s="171" t="s">
        <v>2856</v>
      </c>
      <c r="B1795" s="175">
        <v>46096</v>
      </c>
      <c r="C1795" s="171" t="s">
        <v>2119</v>
      </c>
      <c r="D1795" s="171" t="s">
        <v>116</v>
      </c>
      <c r="E1795" s="171" t="s">
        <v>42</v>
      </c>
      <c r="F1795" s="171" t="s">
        <v>248</v>
      </c>
      <c r="G1795" s="171" t="s">
        <v>112</v>
      </c>
      <c r="H1795" s="176">
        <v>1</v>
      </c>
      <c r="I1795" s="177">
        <v>0</v>
      </c>
      <c r="J1795" s="175">
        <v>46078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-21.91</v>
      </c>
    </row>
    <row r="1796" spans="1:16" ht="19.5" hidden="1" customHeight="1">
      <c r="A1796" s="171" t="s">
        <v>2857</v>
      </c>
      <c r="B1796" s="175">
        <v>46096</v>
      </c>
      <c r="C1796" s="171" t="s">
        <v>110</v>
      </c>
      <c r="D1796" s="171" t="s">
        <v>24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2700</v>
      </c>
      <c r="J1796" s="175">
        <v>46091</v>
      </c>
      <c r="K1796" s="171" t="s">
        <v>113</v>
      </c>
      <c r="L1796" s="171" t="s">
        <v>114</v>
      </c>
      <c r="M1796" s="178">
        <v>0.43</v>
      </c>
      <c r="N1796" s="176"/>
      <c r="O1796" s="176">
        <v>43</v>
      </c>
      <c r="P1796" s="179">
        <v>-155.83000000000001</v>
      </c>
    </row>
    <row r="1797" spans="1:16" ht="19.5" hidden="1" customHeight="1">
      <c r="A1797" s="171" t="s">
        <v>2857</v>
      </c>
      <c r="B1797" s="175">
        <v>46096</v>
      </c>
      <c r="C1797" s="171" t="s">
        <v>127</v>
      </c>
      <c r="D1797" s="171" t="s">
        <v>128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2700</v>
      </c>
      <c r="J1797" s="175">
        <v>46091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981.9</v>
      </c>
    </row>
    <row r="1798" spans="1:16" ht="19.5" hidden="1" customHeight="1">
      <c r="A1798" s="171" t="s">
        <v>2857</v>
      </c>
      <c r="B1798" s="175">
        <v>46096</v>
      </c>
      <c r="C1798" s="171" t="s">
        <v>127</v>
      </c>
      <c r="D1798" s="171" t="s">
        <v>129</v>
      </c>
      <c r="E1798" s="171" t="s">
        <v>38</v>
      </c>
      <c r="F1798" s="171" t="s">
        <v>111</v>
      </c>
      <c r="G1798" s="171" t="s">
        <v>112</v>
      </c>
      <c r="H1798" s="176">
        <v>1</v>
      </c>
      <c r="I1798" s="177">
        <v>2700</v>
      </c>
      <c r="J1798" s="175">
        <v>46091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9.82</v>
      </c>
    </row>
    <row r="1799" spans="1:16" ht="19.5" hidden="1" customHeight="1">
      <c r="A1799" s="171" t="s">
        <v>2857</v>
      </c>
      <c r="B1799" s="175">
        <v>46096</v>
      </c>
      <c r="C1799" s="171" t="s">
        <v>127</v>
      </c>
      <c r="D1799" s="171" t="s">
        <v>130</v>
      </c>
      <c r="E1799" s="171" t="s">
        <v>38</v>
      </c>
      <c r="F1799" s="171" t="s">
        <v>111</v>
      </c>
      <c r="G1799" s="171" t="s">
        <v>112</v>
      </c>
      <c r="H1799" s="176">
        <v>1</v>
      </c>
      <c r="I1799" s="177">
        <v>2700</v>
      </c>
      <c r="J1799" s="175">
        <v>46091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1708.28</v>
      </c>
    </row>
    <row r="1800" spans="1:16" ht="19.5" hidden="1" customHeight="1">
      <c r="A1800" s="171" t="s">
        <v>2857</v>
      </c>
      <c r="B1800" s="175">
        <v>46096</v>
      </c>
      <c r="C1800" s="171" t="s">
        <v>131</v>
      </c>
      <c r="D1800" s="171" t="s">
        <v>132</v>
      </c>
      <c r="E1800" s="171" t="s">
        <v>38</v>
      </c>
      <c r="F1800" s="171" t="s">
        <v>111</v>
      </c>
      <c r="G1800" s="171" t="s">
        <v>112</v>
      </c>
      <c r="H1800" s="176">
        <v>1</v>
      </c>
      <c r="I1800" s="177">
        <v>2700</v>
      </c>
      <c r="J1800" s="175">
        <v>46091</v>
      </c>
      <c r="K1800" s="171" t="s">
        <v>113</v>
      </c>
      <c r="L1800" s="171" t="s">
        <v>114</v>
      </c>
      <c r="M1800" s="178">
        <v>0.43</v>
      </c>
      <c r="N1800" s="176"/>
      <c r="O1800" s="176"/>
      <c r="P1800" s="179">
        <v>-1161</v>
      </c>
    </row>
    <row r="1801" spans="1:16" ht="19.5" hidden="1" customHeight="1">
      <c r="A1801" s="171" t="s">
        <v>2857</v>
      </c>
      <c r="B1801" s="175">
        <v>46096</v>
      </c>
      <c r="C1801" s="171" t="s">
        <v>2119</v>
      </c>
      <c r="D1801" s="171" t="s">
        <v>116</v>
      </c>
      <c r="E1801" s="171" t="s">
        <v>38</v>
      </c>
      <c r="F1801" s="171" t="s">
        <v>111</v>
      </c>
      <c r="G1801" s="171" t="s">
        <v>112</v>
      </c>
      <c r="H1801" s="176">
        <v>1</v>
      </c>
      <c r="I1801" s="177">
        <v>2700</v>
      </c>
      <c r="J1801" s="175">
        <v>46091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-22.14</v>
      </c>
    </row>
    <row r="1802" spans="1:16" ht="19.5" hidden="1" customHeight="1">
      <c r="A1802" s="171" t="s">
        <v>2854</v>
      </c>
      <c r="B1802" s="175">
        <v>46096</v>
      </c>
      <c r="C1802" s="171" t="s">
        <v>2119</v>
      </c>
      <c r="D1802" s="171" t="s">
        <v>135</v>
      </c>
      <c r="E1802" s="171" t="s">
        <v>38</v>
      </c>
      <c r="F1802" s="171" t="s">
        <v>111</v>
      </c>
      <c r="G1802" s="171" t="s">
        <v>112</v>
      </c>
      <c r="H1802" s="176">
        <v>1</v>
      </c>
      <c r="I1802" s="177">
        <v>0</v>
      </c>
      <c r="J1802" s="175">
        <v>46092</v>
      </c>
      <c r="K1802" s="171" t="s">
        <v>125</v>
      </c>
      <c r="L1802" s="171" t="s">
        <v>125</v>
      </c>
      <c r="M1802" s="178">
        <v>0</v>
      </c>
      <c r="N1802" s="176"/>
      <c r="O1802" s="176"/>
      <c r="P1802" s="179">
        <v>-19</v>
      </c>
    </row>
    <row r="1803" spans="1:16" ht="19.5" hidden="1" customHeight="1">
      <c r="A1803" s="171" t="s">
        <v>2858</v>
      </c>
      <c r="B1803" s="175">
        <v>46096</v>
      </c>
      <c r="C1803" s="171" t="s">
        <v>110</v>
      </c>
      <c r="D1803" s="171" t="s">
        <v>24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2750</v>
      </c>
      <c r="J1803" s="175">
        <v>46094</v>
      </c>
      <c r="K1803" s="171" t="s">
        <v>113</v>
      </c>
      <c r="L1803" s="171" t="s">
        <v>114</v>
      </c>
      <c r="M1803" s="178">
        <v>0.43</v>
      </c>
      <c r="N1803" s="176"/>
      <c r="O1803" s="176">
        <v>40</v>
      </c>
      <c r="P1803" s="179">
        <v>-140.75</v>
      </c>
    </row>
    <row r="1804" spans="1:16" ht="19.5" hidden="1" customHeight="1">
      <c r="A1804" s="171" t="s">
        <v>2858</v>
      </c>
      <c r="B1804" s="175">
        <v>46096</v>
      </c>
      <c r="C1804" s="171" t="s">
        <v>127</v>
      </c>
      <c r="D1804" s="171" t="s">
        <v>128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2750</v>
      </c>
      <c r="J1804" s="175">
        <v>46094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789.54</v>
      </c>
    </row>
    <row r="1805" spans="1:16" ht="19.5" hidden="1" customHeight="1">
      <c r="A1805" s="171" t="s">
        <v>2858</v>
      </c>
      <c r="B1805" s="175">
        <v>46096</v>
      </c>
      <c r="C1805" s="171" t="s">
        <v>127</v>
      </c>
      <c r="D1805" s="171" t="s">
        <v>129</v>
      </c>
      <c r="E1805" s="171" t="s">
        <v>38</v>
      </c>
      <c r="F1805" s="171" t="s">
        <v>111</v>
      </c>
      <c r="G1805" s="171" t="s">
        <v>112</v>
      </c>
      <c r="H1805" s="176">
        <v>1</v>
      </c>
      <c r="I1805" s="177">
        <v>2750</v>
      </c>
      <c r="J1805" s="175">
        <v>46094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7.9</v>
      </c>
    </row>
    <row r="1806" spans="1:16" ht="19.5" hidden="1" customHeight="1">
      <c r="A1806" s="171" t="s">
        <v>2858</v>
      </c>
      <c r="B1806" s="175">
        <v>46096</v>
      </c>
      <c r="C1806" s="171" t="s">
        <v>127</v>
      </c>
      <c r="D1806" s="171" t="s">
        <v>130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2750</v>
      </c>
      <c r="J1806" s="175">
        <v>46094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1952.56</v>
      </c>
    </row>
    <row r="1807" spans="1:16" ht="19.5" hidden="1" customHeight="1">
      <c r="A1807" s="171" t="s">
        <v>2858</v>
      </c>
      <c r="B1807" s="175">
        <v>46096</v>
      </c>
      <c r="C1807" s="171" t="s">
        <v>131</v>
      </c>
      <c r="D1807" s="171" t="s">
        <v>132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2750</v>
      </c>
      <c r="J1807" s="175">
        <v>46094</v>
      </c>
      <c r="K1807" s="171" t="s">
        <v>113</v>
      </c>
      <c r="L1807" s="171" t="s">
        <v>114</v>
      </c>
      <c r="M1807" s="178">
        <v>0.43</v>
      </c>
      <c r="N1807" s="176"/>
      <c r="O1807" s="176"/>
      <c r="P1807" s="179">
        <v>-1182.5</v>
      </c>
    </row>
    <row r="1808" spans="1:16" ht="19.5" hidden="1" customHeight="1">
      <c r="A1808" s="171" t="s">
        <v>2858</v>
      </c>
      <c r="B1808" s="175">
        <v>46096</v>
      </c>
      <c r="C1808" s="171" t="s">
        <v>2119</v>
      </c>
      <c r="D1808" s="171" t="s">
        <v>116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2750</v>
      </c>
      <c r="J1808" s="175">
        <v>46094</v>
      </c>
      <c r="K1808" s="171" t="s">
        <v>113</v>
      </c>
      <c r="L1808" s="171" t="s">
        <v>114</v>
      </c>
      <c r="M1808" s="178">
        <v>0.43</v>
      </c>
      <c r="N1808" s="176"/>
      <c r="O1808" s="176"/>
      <c r="P1808" s="179">
        <v>-11.79</v>
      </c>
    </row>
    <row r="1809" spans="1:16" ht="19.5" hidden="1" customHeight="1">
      <c r="A1809" s="171" t="s">
        <v>2856</v>
      </c>
      <c r="B1809" s="175">
        <v>46096</v>
      </c>
      <c r="C1809" s="171" t="s">
        <v>110</v>
      </c>
      <c r="D1809" s="171" t="s">
        <v>117</v>
      </c>
      <c r="E1809" s="171" t="s">
        <v>42</v>
      </c>
      <c r="F1809" s="171" t="s">
        <v>248</v>
      </c>
      <c r="G1809" s="171" t="s">
        <v>112</v>
      </c>
      <c r="H1809" s="176">
        <v>1</v>
      </c>
      <c r="I1809" s="177">
        <v>0</v>
      </c>
      <c r="J1809" s="175">
        <v>46078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0</v>
      </c>
    </row>
    <row r="1810" spans="1:16" ht="19.5" hidden="1" customHeight="1">
      <c r="A1810" s="171" t="s">
        <v>2856</v>
      </c>
      <c r="B1810" s="175">
        <v>46096</v>
      </c>
      <c r="C1810" s="171" t="s">
        <v>110</v>
      </c>
      <c r="D1810" s="171" t="s">
        <v>118</v>
      </c>
      <c r="E1810" s="171" t="s">
        <v>42</v>
      </c>
      <c r="F1810" s="171" t="s">
        <v>248</v>
      </c>
      <c r="G1810" s="171" t="s">
        <v>112</v>
      </c>
      <c r="H1810" s="176">
        <v>1</v>
      </c>
      <c r="I1810" s="177">
        <v>0</v>
      </c>
      <c r="J1810" s="175">
        <v>46078</v>
      </c>
      <c r="K1810" s="171" t="s">
        <v>113</v>
      </c>
      <c r="L1810" s="171" t="s">
        <v>114</v>
      </c>
      <c r="M1810" s="178">
        <v>0</v>
      </c>
      <c r="N1810" s="176"/>
      <c r="O1810" s="176"/>
      <c r="P1810" s="179">
        <v>-46.77</v>
      </c>
    </row>
    <row r="1811" spans="1:16" ht="19.5" hidden="1" customHeight="1">
      <c r="A1811" s="171" t="s">
        <v>2856</v>
      </c>
      <c r="B1811" s="175">
        <v>46096</v>
      </c>
      <c r="C1811" s="171" t="s">
        <v>2119</v>
      </c>
      <c r="D1811" s="171" t="s">
        <v>119</v>
      </c>
      <c r="E1811" s="171" t="s">
        <v>42</v>
      </c>
      <c r="F1811" s="171" t="s">
        <v>248</v>
      </c>
      <c r="G1811" s="171" t="s">
        <v>112</v>
      </c>
      <c r="H1811" s="176">
        <v>1</v>
      </c>
      <c r="I1811" s="177">
        <v>0</v>
      </c>
      <c r="J1811" s="175">
        <v>46078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-15</v>
      </c>
    </row>
    <row r="1812" spans="1:16" ht="19.5" hidden="1" customHeight="1">
      <c r="A1812" s="171" t="s">
        <v>2859</v>
      </c>
      <c r="B1812" s="175">
        <v>46096</v>
      </c>
      <c r="C1812" s="171" t="s">
        <v>2119</v>
      </c>
      <c r="D1812" s="171" t="s">
        <v>135</v>
      </c>
      <c r="E1812" s="171" t="s">
        <v>38</v>
      </c>
      <c r="F1812" s="171" t="s">
        <v>111</v>
      </c>
      <c r="G1812" s="171" t="s">
        <v>112</v>
      </c>
      <c r="H1812" s="176">
        <v>1</v>
      </c>
      <c r="I1812" s="177">
        <v>0</v>
      </c>
      <c r="J1812" s="175">
        <v>46096</v>
      </c>
      <c r="K1812" s="171" t="s">
        <v>125</v>
      </c>
      <c r="L1812" s="171" t="s">
        <v>125</v>
      </c>
      <c r="M1812" s="178">
        <v>0</v>
      </c>
      <c r="N1812" s="176"/>
      <c r="O1812" s="176"/>
      <c r="P1812" s="179">
        <v>-9.0500000000000007</v>
      </c>
    </row>
    <row r="1813" spans="1:16" ht="19.5" hidden="1" customHeight="1">
      <c r="A1813" s="171" t="s">
        <v>2857</v>
      </c>
      <c r="B1813" s="175">
        <v>46096</v>
      </c>
      <c r="C1813" s="171" t="s">
        <v>2119</v>
      </c>
      <c r="D1813" s="171" t="s">
        <v>135</v>
      </c>
      <c r="E1813" s="171" t="s">
        <v>38</v>
      </c>
      <c r="F1813" s="171" t="s">
        <v>111</v>
      </c>
      <c r="G1813" s="171" t="s">
        <v>112</v>
      </c>
      <c r="H1813" s="176">
        <v>1</v>
      </c>
      <c r="I1813" s="177">
        <v>0</v>
      </c>
      <c r="J1813" s="175">
        <v>46091</v>
      </c>
      <c r="K1813" s="171" t="s">
        <v>125</v>
      </c>
      <c r="L1813" s="171" t="s">
        <v>125</v>
      </c>
      <c r="M1813" s="178">
        <v>0</v>
      </c>
      <c r="N1813" s="176"/>
      <c r="O1813" s="176"/>
      <c r="P1813" s="179">
        <v>-18.66</v>
      </c>
    </row>
    <row r="1814" spans="1:16" ht="19.5" hidden="1" customHeight="1">
      <c r="A1814" s="171" t="s">
        <v>2860</v>
      </c>
      <c r="B1814" s="175">
        <v>46096</v>
      </c>
      <c r="C1814" s="171" t="s">
        <v>110</v>
      </c>
      <c r="D1814" s="171" t="s">
        <v>24</v>
      </c>
      <c r="E1814" s="171" t="s">
        <v>45</v>
      </c>
      <c r="F1814" s="171" t="s">
        <v>162</v>
      </c>
      <c r="G1814" s="171" t="s">
        <v>163</v>
      </c>
      <c r="H1814" s="176">
        <v>1</v>
      </c>
      <c r="I1814" s="177">
        <v>2750</v>
      </c>
      <c r="J1814" s="175">
        <v>46093</v>
      </c>
      <c r="K1814" s="171" t="s">
        <v>113</v>
      </c>
      <c r="L1814" s="171" t="s">
        <v>114</v>
      </c>
      <c r="M1814" s="178">
        <v>0.43</v>
      </c>
      <c r="N1814" s="176"/>
      <c r="O1814" s="176">
        <v>40</v>
      </c>
      <c r="P1814" s="179">
        <v>-140.75</v>
      </c>
    </row>
    <row r="1815" spans="1:16" ht="19.5" hidden="1" customHeight="1">
      <c r="A1815" s="171" t="s">
        <v>2860</v>
      </c>
      <c r="B1815" s="175">
        <v>46096</v>
      </c>
      <c r="C1815" s="171" t="s">
        <v>127</v>
      </c>
      <c r="D1815" s="171" t="s">
        <v>128</v>
      </c>
      <c r="E1815" s="171" t="s">
        <v>45</v>
      </c>
      <c r="F1815" s="171" t="s">
        <v>162</v>
      </c>
      <c r="G1815" s="171" t="s">
        <v>163</v>
      </c>
      <c r="H1815" s="176">
        <v>1</v>
      </c>
      <c r="I1815" s="177">
        <v>2750</v>
      </c>
      <c r="J1815" s="175">
        <v>46093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1090.48</v>
      </c>
    </row>
    <row r="1816" spans="1:16" ht="19.5" hidden="1" customHeight="1">
      <c r="A1816" s="171" t="s">
        <v>2860</v>
      </c>
      <c r="B1816" s="175">
        <v>46096</v>
      </c>
      <c r="C1816" s="171" t="s">
        <v>127</v>
      </c>
      <c r="D1816" s="171" t="s">
        <v>129</v>
      </c>
      <c r="E1816" s="171" t="s">
        <v>45</v>
      </c>
      <c r="F1816" s="171" t="s">
        <v>162</v>
      </c>
      <c r="G1816" s="171" t="s">
        <v>163</v>
      </c>
      <c r="H1816" s="176">
        <v>1</v>
      </c>
      <c r="I1816" s="177">
        <v>2750</v>
      </c>
      <c r="J1816" s="175">
        <v>46093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10.9</v>
      </c>
    </row>
    <row r="1817" spans="1:16" ht="19.5" hidden="1" customHeight="1">
      <c r="A1817" s="171" t="s">
        <v>2860</v>
      </c>
      <c r="B1817" s="175">
        <v>46096</v>
      </c>
      <c r="C1817" s="171" t="s">
        <v>127</v>
      </c>
      <c r="D1817" s="171" t="s">
        <v>130</v>
      </c>
      <c r="E1817" s="171" t="s">
        <v>45</v>
      </c>
      <c r="F1817" s="171" t="s">
        <v>162</v>
      </c>
      <c r="G1817" s="171" t="s">
        <v>163</v>
      </c>
      <c r="H1817" s="176">
        <v>1</v>
      </c>
      <c r="I1817" s="177">
        <v>2750</v>
      </c>
      <c r="J1817" s="175">
        <v>46093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1648.62</v>
      </c>
    </row>
    <row r="1818" spans="1:16" ht="19.5" hidden="1" customHeight="1">
      <c r="A1818" s="171" t="s">
        <v>2860</v>
      </c>
      <c r="B1818" s="175">
        <v>46096</v>
      </c>
      <c r="C1818" s="171" t="s">
        <v>131</v>
      </c>
      <c r="D1818" s="171" t="s">
        <v>132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2750</v>
      </c>
      <c r="J1818" s="175">
        <v>46093</v>
      </c>
      <c r="K1818" s="171" t="s">
        <v>113</v>
      </c>
      <c r="L1818" s="171" t="s">
        <v>114</v>
      </c>
      <c r="M1818" s="178">
        <v>0.43</v>
      </c>
      <c r="N1818" s="176"/>
      <c r="O1818" s="176"/>
      <c r="P1818" s="179">
        <v>-1182.5</v>
      </c>
    </row>
    <row r="1819" spans="1:16" ht="19.5" hidden="1" customHeight="1">
      <c r="A1819" s="171" t="s">
        <v>2860</v>
      </c>
      <c r="B1819" s="175">
        <v>46096</v>
      </c>
      <c r="C1819" s="171" t="s">
        <v>2119</v>
      </c>
      <c r="D1819" s="171" t="s">
        <v>116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2750</v>
      </c>
      <c r="J1819" s="175">
        <v>46093</v>
      </c>
      <c r="K1819" s="171" t="s">
        <v>113</v>
      </c>
      <c r="L1819" s="171" t="s">
        <v>114</v>
      </c>
      <c r="M1819" s="178">
        <v>0.43</v>
      </c>
      <c r="N1819" s="176"/>
      <c r="O1819" s="176"/>
      <c r="P1819" s="179">
        <v>-18.38</v>
      </c>
    </row>
    <row r="1820" spans="1:16" ht="19.5" hidden="1" customHeight="1">
      <c r="A1820" s="171" t="s">
        <v>2861</v>
      </c>
      <c r="B1820" s="175">
        <v>46096</v>
      </c>
      <c r="C1820" s="171" t="s">
        <v>110</v>
      </c>
      <c r="D1820" s="171" t="s">
        <v>24</v>
      </c>
      <c r="E1820" s="171" t="s">
        <v>38</v>
      </c>
      <c r="F1820" s="171" t="s">
        <v>111</v>
      </c>
      <c r="G1820" s="171" t="s">
        <v>112</v>
      </c>
      <c r="H1820" s="176">
        <v>1</v>
      </c>
      <c r="I1820" s="177">
        <v>2750</v>
      </c>
      <c r="J1820" s="175">
        <v>46093</v>
      </c>
      <c r="K1820" s="171" t="s">
        <v>113</v>
      </c>
      <c r="L1820" s="171" t="s">
        <v>114</v>
      </c>
      <c r="M1820" s="178">
        <v>0.43</v>
      </c>
      <c r="N1820" s="176"/>
      <c r="O1820" s="176">
        <v>40</v>
      </c>
      <c r="P1820" s="179">
        <v>-140.75</v>
      </c>
    </row>
    <row r="1821" spans="1:16" ht="19.5" hidden="1" customHeight="1">
      <c r="A1821" s="171" t="s">
        <v>2861</v>
      </c>
      <c r="B1821" s="175">
        <v>46096</v>
      </c>
      <c r="C1821" s="171" t="s">
        <v>127</v>
      </c>
      <c r="D1821" s="171" t="s">
        <v>128</v>
      </c>
      <c r="E1821" s="171" t="s">
        <v>38</v>
      </c>
      <c r="F1821" s="171" t="s">
        <v>111</v>
      </c>
      <c r="G1821" s="171" t="s">
        <v>112</v>
      </c>
      <c r="H1821" s="176">
        <v>1</v>
      </c>
      <c r="I1821" s="177">
        <v>2750</v>
      </c>
      <c r="J1821" s="175">
        <v>46093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1106.1600000000001</v>
      </c>
    </row>
    <row r="1822" spans="1:16" ht="19.5" hidden="1" customHeight="1">
      <c r="A1822" s="171" t="s">
        <v>2861</v>
      </c>
      <c r="B1822" s="175">
        <v>46096</v>
      </c>
      <c r="C1822" s="171" t="s">
        <v>127</v>
      </c>
      <c r="D1822" s="171" t="s">
        <v>129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2750</v>
      </c>
      <c r="J1822" s="175">
        <v>46093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11.06</v>
      </c>
    </row>
    <row r="1823" spans="1:16" ht="19.5" hidden="1" customHeight="1">
      <c r="A1823" s="171" t="s">
        <v>2861</v>
      </c>
      <c r="B1823" s="175">
        <v>46096</v>
      </c>
      <c r="C1823" s="171" t="s">
        <v>127</v>
      </c>
      <c r="D1823" s="171" t="s">
        <v>130</v>
      </c>
      <c r="E1823" s="171" t="s">
        <v>38</v>
      </c>
      <c r="F1823" s="171" t="s">
        <v>111</v>
      </c>
      <c r="G1823" s="171" t="s">
        <v>112</v>
      </c>
      <c r="H1823" s="176">
        <v>1</v>
      </c>
      <c r="I1823" s="177">
        <v>2750</v>
      </c>
      <c r="J1823" s="175">
        <v>46093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1632.78</v>
      </c>
    </row>
    <row r="1824" spans="1:16" ht="19.5" hidden="1" customHeight="1">
      <c r="A1824" s="171" t="s">
        <v>2861</v>
      </c>
      <c r="B1824" s="175">
        <v>46096</v>
      </c>
      <c r="C1824" s="171" t="s">
        <v>131</v>
      </c>
      <c r="D1824" s="171" t="s">
        <v>132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2750</v>
      </c>
      <c r="J1824" s="175">
        <v>46093</v>
      </c>
      <c r="K1824" s="171" t="s">
        <v>113</v>
      </c>
      <c r="L1824" s="171" t="s">
        <v>114</v>
      </c>
      <c r="M1824" s="178">
        <v>0.43</v>
      </c>
      <c r="N1824" s="176"/>
      <c r="O1824" s="176"/>
      <c r="P1824" s="179">
        <v>-1182.5</v>
      </c>
    </row>
    <row r="1825" spans="1:16" ht="19.5" hidden="1" customHeight="1">
      <c r="A1825" s="171" t="s">
        <v>2861</v>
      </c>
      <c r="B1825" s="175">
        <v>46096</v>
      </c>
      <c r="C1825" s="171" t="s">
        <v>2119</v>
      </c>
      <c r="D1825" s="171" t="s">
        <v>116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2750</v>
      </c>
      <c r="J1825" s="175">
        <v>46093</v>
      </c>
      <c r="K1825" s="171" t="s">
        <v>113</v>
      </c>
      <c r="L1825" s="171" t="s">
        <v>114</v>
      </c>
      <c r="M1825" s="178">
        <v>0.43</v>
      </c>
      <c r="N1825" s="176"/>
      <c r="O1825" s="176"/>
      <c r="P1825" s="179">
        <v>-13.82</v>
      </c>
    </row>
    <row r="1826" spans="1:16" ht="19.5" hidden="1" customHeight="1">
      <c r="A1826" s="171" t="s">
        <v>2862</v>
      </c>
      <c r="B1826" s="175">
        <v>46096</v>
      </c>
      <c r="C1826" s="171" t="s">
        <v>110</v>
      </c>
      <c r="D1826" s="171" t="s">
        <v>24</v>
      </c>
      <c r="E1826" s="171" t="s">
        <v>51</v>
      </c>
      <c r="F1826" s="171" t="s">
        <v>227</v>
      </c>
      <c r="G1826" s="171" t="s">
        <v>112</v>
      </c>
      <c r="H1826" s="176">
        <v>1</v>
      </c>
      <c r="I1826" s="177">
        <v>976</v>
      </c>
      <c r="J1826" s="175">
        <v>46087</v>
      </c>
      <c r="K1826" s="171" t="s">
        <v>113</v>
      </c>
      <c r="L1826" s="171" t="s">
        <v>114</v>
      </c>
      <c r="M1826" s="178">
        <v>0.43</v>
      </c>
      <c r="N1826" s="176"/>
      <c r="O1826" s="176">
        <v>44</v>
      </c>
      <c r="P1826" s="179">
        <v>-106.98</v>
      </c>
    </row>
    <row r="1827" spans="1:16" ht="19.5" hidden="1" customHeight="1">
      <c r="A1827" s="171" t="s">
        <v>2862</v>
      </c>
      <c r="B1827" s="175">
        <v>46096</v>
      </c>
      <c r="C1827" s="171" t="s">
        <v>127</v>
      </c>
      <c r="D1827" s="171" t="s">
        <v>128</v>
      </c>
      <c r="E1827" s="171" t="s">
        <v>51</v>
      </c>
      <c r="F1827" s="171" t="s">
        <v>227</v>
      </c>
      <c r="G1827" s="171" t="s">
        <v>112</v>
      </c>
      <c r="H1827" s="176">
        <v>1</v>
      </c>
      <c r="I1827" s="177">
        <v>976</v>
      </c>
      <c r="J1827" s="175">
        <v>46087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467.62</v>
      </c>
    </row>
    <row r="1828" spans="1:16" ht="19.5" hidden="1" customHeight="1">
      <c r="A1828" s="171" t="s">
        <v>2862</v>
      </c>
      <c r="B1828" s="175">
        <v>46096</v>
      </c>
      <c r="C1828" s="171" t="s">
        <v>127</v>
      </c>
      <c r="D1828" s="171" t="s">
        <v>129</v>
      </c>
      <c r="E1828" s="171" t="s">
        <v>51</v>
      </c>
      <c r="F1828" s="171" t="s">
        <v>227</v>
      </c>
      <c r="G1828" s="171" t="s">
        <v>112</v>
      </c>
      <c r="H1828" s="176">
        <v>1</v>
      </c>
      <c r="I1828" s="177">
        <v>976</v>
      </c>
      <c r="J1828" s="175">
        <v>46087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4.68</v>
      </c>
    </row>
    <row r="1829" spans="1:16" ht="19.5" hidden="1" customHeight="1">
      <c r="A1829" s="171" t="s">
        <v>2862</v>
      </c>
      <c r="B1829" s="175">
        <v>46096</v>
      </c>
      <c r="C1829" s="171" t="s">
        <v>127</v>
      </c>
      <c r="D1829" s="171" t="s">
        <v>130</v>
      </c>
      <c r="E1829" s="171" t="s">
        <v>51</v>
      </c>
      <c r="F1829" s="171" t="s">
        <v>227</v>
      </c>
      <c r="G1829" s="171" t="s">
        <v>112</v>
      </c>
      <c r="H1829" s="176">
        <v>1</v>
      </c>
      <c r="I1829" s="177">
        <v>976</v>
      </c>
      <c r="J1829" s="175">
        <v>46087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503.7</v>
      </c>
    </row>
    <row r="1830" spans="1:16" ht="19.5" hidden="1" customHeight="1">
      <c r="A1830" s="171" t="s">
        <v>2862</v>
      </c>
      <c r="B1830" s="175">
        <v>46096</v>
      </c>
      <c r="C1830" s="171" t="s">
        <v>131</v>
      </c>
      <c r="D1830" s="171" t="s">
        <v>132</v>
      </c>
      <c r="E1830" s="171" t="s">
        <v>51</v>
      </c>
      <c r="F1830" s="171" t="s">
        <v>227</v>
      </c>
      <c r="G1830" s="171" t="s">
        <v>112</v>
      </c>
      <c r="H1830" s="176">
        <v>1</v>
      </c>
      <c r="I1830" s="177">
        <v>976</v>
      </c>
      <c r="J1830" s="175">
        <v>46087</v>
      </c>
      <c r="K1830" s="171" t="s">
        <v>113</v>
      </c>
      <c r="L1830" s="171" t="s">
        <v>114</v>
      </c>
      <c r="M1830" s="178">
        <v>0.43</v>
      </c>
      <c r="N1830" s="176"/>
      <c r="O1830" s="176"/>
      <c r="P1830" s="179">
        <v>-419.68</v>
      </c>
    </row>
    <row r="1831" spans="1:16" ht="19.5" hidden="1" customHeight="1">
      <c r="A1831" s="171" t="s">
        <v>2862</v>
      </c>
      <c r="B1831" s="175">
        <v>46096</v>
      </c>
      <c r="C1831" s="171" t="s">
        <v>2119</v>
      </c>
      <c r="D1831" s="171" t="s">
        <v>116</v>
      </c>
      <c r="E1831" s="171" t="s">
        <v>51</v>
      </c>
      <c r="F1831" s="171" t="s">
        <v>227</v>
      </c>
      <c r="G1831" s="171" t="s">
        <v>112</v>
      </c>
      <c r="H1831" s="176">
        <v>1</v>
      </c>
      <c r="I1831" s="177">
        <v>976</v>
      </c>
      <c r="J1831" s="175">
        <v>46087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-5.35</v>
      </c>
    </row>
    <row r="1832" spans="1:16" ht="19.5" hidden="1" customHeight="1">
      <c r="A1832" s="171" t="s">
        <v>2863</v>
      </c>
      <c r="B1832" s="175">
        <v>46096</v>
      </c>
      <c r="C1832" s="171" t="s">
        <v>2119</v>
      </c>
      <c r="D1832" s="171" t="s">
        <v>135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46096</v>
      </c>
      <c r="K1832" s="171" t="s">
        <v>125</v>
      </c>
      <c r="L1832" s="171" t="s">
        <v>125</v>
      </c>
      <c r="M1832" s="178">
        <v>0</v>
      </c>
      <c r="N1832" s="176"/>
      <c r="O1832" s="176"/>
      <c r="P1832" s="179">
        <v>-17.16</v>
      </c>
    </row>
    <row r="1833" spans="1:16" ht="19.5" hidden="1" customHeight="1">
      <c r="A1833" s="171" t="s">
        <v>2864</v>
      </c>
      <c r="B1833" s="175">
        <v>46096</v>
      </c>
      <c r="C1833" s="171" t="s">
        <v>110</v>
      </c>
      <c r="D1833" s="171" t="s">
        <v>24</v>
      </c>
      <c r="E1833" s="171" t="s">
        <v>42</v>
      </c>
      <c r="F1833" s="171" t="s">
        <v>248</v>
      </c>
      <c r="G1833" s="171" t="s">
        <v>112</v>
      </c>
      <c r="H1833" s="176">
        <v>1</v>
      </c>
      <c r="I1833" s="177">
        <v>2650</v>
      </c>
      <c r="J1833" s="175">
        <v>46095</v>
      </c>
      <c r="K1833" s="171" t="s">
        <v>113</v>
      </c>
      <c r="L1833" s="171" t="s">
        <v>114</v>
      </c>
      <c r="M1833" s="178">
        <v>0.43</v>
      </c>
      <c r="N1833" s="176"/>
      <c r="O1833" s="176">
        <v>40</v>
      </c>
      <c r="P1833" s="179">
        <v>-138.19999999999999</v>
      </c>
    </row>
    <row r="1834" spans="1:16" ht="19.5" hidden="1" customHeight="1">
      <c r="A1834" s="171" t="s">
        <v>2864</v>
      </c>
      <c r="B1834" s="175">
        <v>46096</v>
      </c>
      <c r="C1834" s="171" t="s">
        <v>127</v>
      </c>
      <c r="D1834" s="171" t="s">
        <v>128</v>
      </c>
      <c r="E1834" s="171" t="s">
        <v>42</v>
      </c>
      <c r="F1834" s="171" t="s">
        <v>248</v>
      </c>
      <c r="G1834" s="171" t="s">
        <v>112</v>
      </c>
      <c r="H1834" s="176">
        <v>1</v>
      </c>
      <c r="I1834" s="177">
        <v>2650</v>
      </c>
      <c r="J1834" s="175">
        <v>46095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1320.65</v>
      </c>
    </row>
    <row r="1835" spans="1:16" ht="19.5" hidden="1" customHeight="1">
      <c r="A1835" s="171" t="s">
        <v>2864</v>
      </c>
      <c r="B1835" s="175">
        <v>46096</v>
      </c>
      <c r="C1835" s="171" t="s">
        <v>127</v>
      </c>
      <c r="D1835" s="171" t="s">
        <v>129</v>
      </c>
      <c r="E1835" s="171" t="s">
        <v>42</v>
      </c>
      <c r="F1835" s="171" t="s">
        <v>248</v>
      </c>
      <c r="G1835" s="171" t="s">
        <v>112</v>
      </c>
      <c r="H1835" s="176">
        <v>1</v>
      </c>
      <c r="I1835" s="177">
        <v>2650</v>
      </c>
      <c r="J1835" s="175">
        <v>46095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13.21</v>
      </c>
    </row>
    <row r="1836" spans="1:16" ht="19.5" hidden="1" customHeight="1">
      <c r="A1836" s="171" t="s">
        <v>2864</v>
      </c>
      <c r="B1836" s="175">
        <v>46096</v>
      </c>
      <c r="C1836" s="171" t="s">
        <v>127</v>
      </c>
      <c r="D1836" s="171" t="s">
        <v>130</v>
      </c>
      <c r="E1836" s="171" t="s">
        <v>42</v>
      </c>
      <c r="F1836" s="171" t="s">
        <v>248</v>
      </c>
      <c r="G1836" s="171" t="s">
        <v>112</v>
      </c>
      <c r="H1836" s="176">
        <v>1</v>
      </c>
      <c r="I1836" s="177">
        <v>2650</v>
      </c>
      <c r="J1836" s="175">
        <v>46095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1316.14</v>
      </c>
    </row>
    <row r="1837" spans="1:16" ht="19.5" hidden="1" customHeight="1">
      <c r="A1837" s="171" t="s">
        <v>2864</v>
      </c>
      <c r="B1837" s="175">
        <v>46096</v>
      </c>
      <c r="C1837" s="171" t="s">
        <v>131</v>
      </c>
      <c r="D1837" s="171" t="s">
        <v>132</v>
      </c>
      <c r="E1837" s="171" t="s">
        <v>42</v>
      </c>
      <c r="F1837" s="171" t="s">
        <v>248</v>
      </c>
      <c r="G1837" s="171" t="s">
        <v>112</v>
      </c>
      <c r="H1837" s="176">
        <v>1</v>
      </c>
      <c r="I1837" s="177">
        <v>2650</v>
      </c>
      <c r="J1837" s="175">
        <v>46095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-1139.5</v>
      </c>
    </row>
    <row r="1838" spans="1:16" ht="19.5" hidden="1" customHeight="1">
      <c r="A1838" s="171" t="s">
        <v>2864</v>
      </c>
      <c r="B1838" s="175">
        <v>46096</v>
      </c>
      <c r="C1838" s="171" t="s">
        <v>2119</v>
      </c>
      <c r="D1838" s="171" t="s">
        <v>116</v>
      </c>
      <c r="E1838" s="171" t="s">
        <v>42</v>
      </c>
      <c r="F1838" s="171" t="s">
        <v>248</v>
      </c>
      <c r="G1838" s="171" t="s">
        <v>112</v>
      </c>
      <c r="H1838" s="176">
        <v>1</v>
      </c>
      <c r="I1838" s="177">
        <v>2650</v>
      </c>
      <c r="J1838" s="175">
        <v>46095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-9.33</v>
      </c>
    </row>
    <row r="1839" spans="1:16" ht="19.5" hidden="1" customHeight="1">
      <c r="A1839" s="171" t="s">
        <v>2860</v>
      </c>
      <c r="B1839" s="175">
        <v>46096</v>
      </c>
      <c r="C1839" s="171" t="s">
        <v>2119</v>
      </c>
      <c r="D1839" s="171" t="s">
        <v>135</v>
      </c>
      <c r="E1839" s="171" t="s">
        <v>45</v>
      </c>
      <c r="F1839" s="171" t="s">
        <v>162</v>
      </c>
      <c r="G1839" s="171" t="s">
        <v>163</v>
      </c>
      <c r="H1839" s="176">
        <v>1</v>
      </c>
      <c r="I1839" s="177">
        <v>0</v>
      </c>
      <c r="J1839" s="175">
        <v>46093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-20.72</v>
      </c>
    </row>
    <row r="1840" spans="1:16" ht="19.5" hidden="1" customHeight="1">
      <c r="A1840" s="171" t="s">
        <v>2861</v>
      </c>
      <c r="B1840" s="175">
        <v>46096</v>
      </c>
      <c r="C1840" s="171" t="s">
        <v>2119</v>
      </c>
      <c r="D1840" s="171" t="s">
        <v>135</v>
      </c>
      <c r="E1840" s="171" t="s">
        <v>38</v>
      </c>
      <c r="F1840" s="171" t="s">
        <v>111</v>
      </c>
      <c r="G1840" s="171" t="s">
        <v>112</v>
      </c>
      <c r="H1840" s="176">
        <v>1</v>
      </c>
      <c r="I1840" s="177">
        <v>0</v>
      </c>
      <c r="J1840" s="175">
        <v>46093</v>
      </c>
      <c r="K1840" s="171" t="s">
        <v>125</v>
      </c>
      <c r="L1840" s="171" t="s">
        <v>125</v>
      </c>
      <c r="M1840" s="178">
        <v>0</v>
      </c>
      <c r="N1840" s="176"/>
      <c r="O1840" s="176"/>
      <c r="P1840" s="179">
        <v>-21.02</v>
      </c>
    </row>
    <row r="1841" spans="1:16" ht="19.5" hidden="1" customHeight="1">
      <c r="A1841" s="171" t="s">
        <v>2865</v>
      </c>
      <c r="B1841" s="175">
        <v>46096</v>
      </c>
      <c r="C1841" s="171" t="s">
        <v>110</v>
      </c>
      <c r="D1841" s="171" t="s">
        <v>24</v>
      </c>
      <c r="E1841" s="171" t="s">
        <v>45</v>
      </c>
      <c r="F1841" s="171" t="s">
        <v>162</v>
      </c>
      <c r="G1841" s="171" t="s">
        <v>163</v>
      </c>
      <c r="H1841" s="176">
        <v>1</v>
      </c>
      <c r="I1841" s="177">
        <v>2750</v>
      </c>
      <c r="J1841" s="175">
        <v>46092</v>
      </c>
      <c r="K1841" s="171" t="s">
        <v>113</v>
      </c>
      <c r="L1841" s="171" t="s">
        <v>114</v>
      </c>
      <c r="M1841" s="178">
        <v>0.43</v>
      </c>
      <c r="N1841" s="176"/>
      <c r="O1841" s="176">
        <v>42</v>
      </c>
      <c r="P1841" s="179">
        <v>-151.81</v>
      </c>
    </row>
    <row r="1842" spans="1:16" ht="19.5" hidden="1" customHeight="1">
      <c r="A1842" s="171" t="s">
        <v>2865</v>
      </c>
      <c r="B1842" s="175">
        <v>46096</v>
      </c>
      <c r="C1842" s="171" t="s">
        <v>127</v>
      </c>
      <c r="D1842" s="171" t="s">
        <v>128</v>
      </c>
      <c r="E1842" s="171" t="s">
        <v>45</v>
      </c>
      <c r="F1842" s="171" t="s">
        <v>162</v>
      </c>
      <c r="G1842" s="171" t="s">
        <v>163</v>
      </c>
      <c r="H1842" s="176">
        <v>1</v>
      </c>
      <c r="I1842" s="177">
        <v>2750</v>
      </c>
      <c r="J1842" s="175">
        <v>46092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958.1</v>
      </c>
    </row>
    <row r="1843" spans="1:16" ht="19.5" hidden="1" customHeight="1">
      <c r="A1843" s="171" t="s">
        <v>2865</v>
      </c>
      <c r="B1843" s="175">
        <v>46096</v>
      </c>
      <c r="C1843" s="171" t="s">
        <v>127</v>
      </c>
      <c r="D1843" s="171" t="s">
        <v>129</v>
      </c>
      <c r="E1843" s="171" t="s">
        <v>45</v>
      </c>
      <c r="F1843" s="171" t="s">
        <v>162</v>
      </c>
      <c r="G1843" s="171" t="s">
        <v>163</v>
      </c>
      <c r="H1843" s="176">
        <v>1</v>
      </c>
      <c r="I1843" s="177">
        <v>2750</v>
      </c>
      <c r="J1843" s="175">
        <v>46092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9.58</v>
      </c>
    </row>
    <row r="1844" spans="1:16" ht="19.5" hidden="1" customHeight="1">
      <c r="A1844" s="171" t="s">
        <v>2865</v>
      </c>
      <c r="B1844" s="175">
        <v>46096</v>
      </c>
      <c r="C1844" s="171" t="s">
        <v>127</v>
      </c>
      <c r="D1844" s="171" t="s">
        <v>130</v>
      </c>
      <c r="E1844" s="171" t="s">
        <v>45</v>
      </c>
      <c r="F1844" s="171" t="s">
        <v>162</v>
      </c>
      <c r="G1844" s="171" t="s">
        <v>163</v>
      </c>
      <c r="H1844" s="176">
        <v>1</v>
      </c>
      <c r="I1844" s="177">
        <v>2750</v>
      </c>
      <c r="J1844" s="175">
        <v>46092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1782.32</v>
      </c>
    </row>
    <row r="1845" spans="1:16" ht="19.5" hidden="1" customHeight="1">
      <c r="A1845" s="171" t="s">
        <v>2865</v>
      </c>
      <c r="B1845" s="175">
        <v>46096</v>
      </c>
      <c r="C1845" s="171" t="s">
        <v>131</v>
      </c>
      <c r="D1845" s="171" t="s">
        <v>132</v>
      </c>
      <c r="E1845" s="171" t="s">
        <v>45</v>
      </c>
      <c r="F1845" s="171" t="s">
        <v>162</v>
      </c>
      <c r="G1845" s="171" t="s">
        <v>163</v>
      </c>
      <c r="H1845" s="176">
        <v>1</v>
      </c>
      <c r="I1845" s="177">
        <v>2750</v>
      </c>
      <c r="J1845" s="175">
        <v>46092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-1182.5</v>
      </c>
    </row>
    <row r="1846" spans="1:16" ht="19.5" hidden="1" customHeight="1">
      <c r="A1846" s="171" t="s">
        <v>2865</v>
      </c>
      <c r="B1846" s="175">
        <v>46096</v>
      </c>
      <c r="C1846" s="171" t="s">
        <v>2119</v>
      </c>
      <c r="D1846" s="171" t="s">
        <v>116</v>
      </c>
      <c r="E1846" s="171" t="s">
        <v>45</v>
      </c>
      <c r="F1846" s="171" t="s">
        <v>162</v>
      </c>
      <c r="G1846" s="171" t="s">
        <v>163</v>
      </c>
      <c r="H1846" s="176">
        <v>1</v>
      </c>
      <c r="I1846" s="177">
        <v>2750</v>
      </c>
      <c r="J1846" s="175">
        <v>46092</v>
      </c>
      <c r="K1846" s="171" t="s">
        <v>113</v>
      </c>
      <c r="L1846" s="171" t="s">
        <v>114</v>
      </c>
      <c r="M1846" s="178">
        <v>0.43</v>
      </c>
      <c r="N1846" s="176"/>
      <c r="O1846" s="176"/>
      <c r="P1846" s="179">
        <v>-12.55</v>
      </c>
    </row>
    <row r="1847" spans="1:16" ht="19.5" hidden="1" customHeight="1">
      <c r="A1847" s="171" t="s">
        <v>2866</v>
      </c>
      <c r="B1847" s="175">
        <v>46096</v>
      </c>
      <c r="C1847" s="171" t="s">
        <v>110</v>
      </c>
      <c r="D1847" s="171" t="s">
        <v>24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46091</v>
      </c>
      <c r="K1847" s="171" t="s">
        <v>113</v>
      </c>
      <c r="L1847" s="171" t="s">
        <v>114</v>
      </c>
      <c r="M1847" s="178">
        <v>0</v>
      </c>
      <c r="N1847" s="176"/>
      <c r="O1847" s="176">
        <v>43</v>
      </c>
      <c r="P1847" s="179">
        <v>-46.77</v>
      </c>
    </row>
    <row r="1848" spans="1:16" ht="19.5" hidden="1" customHeight="1">
      <c r="A1848" s="171" t="s">
        <v>2866</v>
      </c>
      <c r="B1848" s="175">
        <v>46096</v>
      </c>
      <c r="C1848" s="171" t="s">
        <v>2119</v>
      </c>
      <c r="D1848" s="171" t="s">
        <v>116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46091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-17.93</v>
      </c>
    </row>
    <row r="1849" spans="1:16" ht="19.5" hidden="1" customHeight="1">
      <c r="A1849" s="171" t="s">
        <v>2866</v>
      </c>
      <c r="B1849" s="175">
        <v>46096</v>
      </c>
      <c r="C1849" s="171" t="s">
        <v>110</v>
      </c>
      <c r="D1849" s="171" t="s">
        <v>117</v>
      </c>
      <c r="E1849" s="171" t="s">
        <v>38</v>
      </c>
      <c r="F1849" s="171" t="s">
        <v>111</v>
      </c>
      <c r="G1849" s="171" t="s">
        <v>112</v>
      </c>
      <c r="H1849" s="176">
        <v>1</v>
      </c>
      <c r="I1849" s="177">
        <v>0</v>
      </c>
      <c r="J1849" s="175">
        <v>46091</v>
      </c>
      <c r="K1849" s="171" t="s">
        <v>113</v>
      </c>
      <c r="L1849" s="171" t="s">
        <v>114</v>
      </c>
      <c r="M1849" s="178">
        <v>0</v>
      </c>
      <c r="N1849" s="176"/>
      <c r="O1849" s="176"/>
      <c r="P1849" s="179">
        <v>0</v>
      </c>
    </row>
    <row r="1850" spans="1:16" ht="19.5" hidden="1" customHeight="1">
      <c r="A1850" s="171" t="s">
        <v>2866</v>
      </c>
      <c r="B1850" s="175">
        <v>46096</v>
      </c>
      <c r="C1850" s="171" t="s">
        <v>110</v>
      </c>
      <c r="D1850" s="171" t="s">
        <v>118</v>
      </c>
      <c r="E1850" s="171" t="s">
        <v>38</v>
      </c>
      <c r="F1850" s="171" t="s">
        <v>111</v>
      </c>
      <c r="G1850" s="171" t="s">
        <v>112</v>
      </c>
      <c r="H1850" s="176">
        <v>1</v>
      </c>
      <c r="I1850" s="177">
        <v>0</v>
      </c>
      <c r="J1850" s="175">
        <v>46091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-46.77</v>
      </c>
    </row>
    <row r="1851" spans="1:16" ht="19.5" hidden="1" customHeight="1">
      <c r="A1851" s="171" t="s">
        <v>2866</v>
      </c>
      <c r="B1851" s="175">
        <v>46096</v>
      </c>
      <c r="C1851" s="171" t="s">
        <v>2119</v>
      </c>
      <c r="D1851" s="171" t="s">
        <v>119</v>
      </c>
      <c r="E1851" s="171" t="s">
        <v>38</v>
      </c>
      <c r="F1851" s="171" t="s">
        <v>111</v>
      </c>
      <c r="G1851" s="171" t="s">
        <v>112</v>
      </c>
      <c r="H1851" s="176">
        <v>1</v>
      </c>
      <c r="I1851" s="177">
        <v>0</v>
      </c>
      <c r="J1851" s="175">
        <v>46091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-15</v>
      </c>
    </row>
    <row r="1852" spans="1:16" ht="19.5" hidden="1" customHeight="1">
      <c r="A1852" s="171" t="s">
        <v>2864</v>
      </c>
      <c r="B1852" s="175">
        <v>46096</v>
      </c>
      <c r="C1852" s="171" t="s">
        <v>2119</v>
      </c>
      <c r="D1852" s="171" t="s">
        <v>135</v>
      </c>
      <c r="E1852" s="171" t="s">
        <v>42</v>
      </c>
      <c r="F1852" s="171" t="s">
        <v>248</v>
      </c>
      <c r="G1852" s="171" t="s">
        <v>112</v>
      </c>
      <c r="H1852" s="176">
        <v>1</v>
      </c>
      <c r="I1852" s="177">
        <v>0</v>
      </c>
      <c r="J1852" s="175">
        <v>46095</v>
      </c>
      <c r="K1852" s="171" t="s">
        <v>125</v>
      </c>
      <c r="L1852" s="171" t="s">
        <v>125</v>
      </c>
      <c r="M1852" s="178">
        <v>0</v>
      </c>
      <c r="N1852" s="176"/>
      <c r="O1852" s="176"/>
      <c r="P1852" s="179">
        <v>-25.09</v>
      </c>
    </row>
    <row r="1853" spans="1:16" ht="19.5" hidden="1" customHeight="1">
      <c r="A1853" s="171" t="s">
        <v>2867</v>
      </c>
      <c r="B1853" s="175">
        <v>46096</v>
      </c>
      <c r="C1853" s="171" t="s">
        <v>110</v>
      </c>
      <c r="D1853" s="171" t="s">
        <v>24</v>
      </c>
      <c r="E1853" s="171" t="s">
        <v>79</v>
      </c>
      <c r="F1853" s="171" t="s">
        <v>441</v>
      </c>
      <c r="G1853" s="171" t="s">
        <v>177</v>
      </c>
      <c r="H1853" s="176">
        <v>1</v>
      </c>
      <c r="I1853" s="177">
        <v>4500</v>
      </c>
      <c r="J1853" s="175">
        <v>46090</v>
      </c>
      <c r="K1853" s="171" t="s">
        <v>113</v>
      </c>
      <c r="L1853" s="171" t="s">
        <v>114</v>
      </c>
      <c r="M1853" s="178">
        <v>0.43</v>
      </c>
      <c r="N1853" s="176"/>
      <c r="O1853" s="176">
        <v>43</v>
      </c>
      <c r="P1853" s="179">
        <v>-226.1</v>
      </c>
    </row>
    <row r="1854" spans="1:16" ht="19.5" hidden="1" customHeight="1">
      <c r="A1854" s="171" t="s">
        <v>2867</v>
      </c>
      <c r="B1854" s="175">
        <v>46096</v>
      </c>
      <c r="C1854" s="171" t="s">
        <v>127</v>
      </c>
      <c r="D1854" s="171" t="s">
        <v>128</v>
      </c>
      <c r="E1854" s="171" t="s">
        <v>79</v>
      </c>
      <c r="F1854" s="171" t="s">
        <v>441</v>
      </c>
      <c r="G1854" s="171" t="s">
        <v>177</v>
      </c>
      <c r="H1854" s="176">
        <v>1</v>
      </c>
      <c r="I1854" s="177">
        <v>4500</v>
      </c>
      <c r="J1854" s="175">
        <v>46090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1568.57</v>
      </c>
    </row>
    <row r="1855" spans="1:16" ht="19.5" hidden="1" customHeight="1">
      <c r="A1855" s="171" t="s">
        <v>2867</v>
      </c>
      <c r="B1855" s="175">
        <v>46096</v>
      </c>
      <c r="C1855" s="171" t="s">
        <v>127</v>
      </c>
      <c r="D1855" s="171" t="s">
        <v>129</v>
      </c>
      <c r="E1855" s="171" t="s">
        <v>79</v>
      </c>
      <c r="F1855" s="171" t="s">
        <v>441</v>
      </c>
      <c r="G1855" s="171" t="s">
        <v>177</v>
      </c>
      <c r="H1855" s="176">
        <v>1</v>
      </c>
      <c r="I1855" s="177">
        <v>4500</v>
      </c>
      <c r="J1855" s="175">
        <v>46090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15.69</v>
      </c>
    </row>
    <row r="1856" spans="1:16" ht="19.5" hidden="1" customHeight="1">
      <c r="A1856" s="171" t="s">
        <v>2867</v>
      </c>
      <c r="B1856" s="175">
        <v>46096</v>
      </c>
      <c r="C1856" s="171" t="s">
        <v>127</v>
      </c>
      <c r="D1856" s="171" t="s">
        <v>130</v>
      </c>
      <c r="E1856" s="171" t="s">
        <v>79</v>
      </c>
      <c r="F1856" s="171" t="s">
        <v>441</v>
      </c>
      <c r="G1856" s="171" t="s">
        <v>177</v>
      </c>
      <c r="H1856" s="176">
        <v>1</v>
      </c>
      <c r="I1856" s="177">
        <v>4500</v>
      </c>
      <c r="J1856" s="175">
        <v>46090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2915.74</v>
      </c>
    </row>
    <row r="1857" spans="1:16" ht="19.5" hidden="1" customHeight="1">
      <c r="A1857" s="171" t="s">
        <v>2867</v>
      </c>
      <c r="B1857" s="175">
        <v>46096</v>
      </c>
      <c r="C1857" s="171" t="s">
        <v>131</v>
      </c>
      <c r="D1857" s="171" t="s">
        <v>132</v>
      </c>
      <c r="E1857" s="171" t="s">
        <v>79</v>
      </c>
      <c r="F1857" s="171" t="s">
        <v>441</v>
      </c>
      <c r="G1857" s="171" t="s">
        <v>177</v>
      </c>
      <c r="H1857" s="176">
        <v>1</v>
      </c>
      <c r="I1857" s="177">
        <v>4500</v>
      </c>
      <c r="J1857" s="175">
        <v>46090</v>
      </c>
      <c r="K1857" s="171" t="s">
        <v>113</v>
      </c>
      <c r="L1857" s="171" t="s">
        <v>114</v>
      </c>
      <c r="M1857" s="178">
        <v>0.43</v>
      </c>
      <c r="N1857" s="176"/>
      <c r="O1857" s="176"/>
      <c r="P1857" s="179">
        <v>-1935</v>
      </c>
    </row>
    <row r="1858" spans="1:16" ht="19.5" customHeight="1">
      <c r="A1858" s="171" t="s">
        <v>2867</v>
      </c>
      <c r="B1858" s="175">
        <v>46096</v>
      </c>
      <c r="C1858" s="171" t="s">
        <v>2119</v>
      </c>
      <c r="D1858" s="171" t="s">
        <v>116</v>
      </c>
      <c r="E1858" s="171" t="s">
        <v>79</v>
      </c>
      <c r="F1858" s="171" t="s">
        <v>441</v>
      </c>
      <c r="G1858" s="171" t="s">
        <v>177</v>
      </c>
      <c r="H1858" s="176">
        <v>1</v>
      </c>
      <c r="I1858" s="177">
        <v>4500</v>
      </c>
      <c r="J1858" s="175">
        <v>46090</v>
      </c>
      <c r="K1858" s="171" t="s">
        <v>113</v>
      </c>
      <c r="L1858" s="171" t="s">
        <v>114</v>
      </c>
      <c r="M1858" s="178">
        <v>0.43</v>
      </c>
      <c r="N1858" s="176"/>
      <c r="O1858" s="176"/>
      <c r="P1858" s="179">
        <v>-19</v>
      </c>
    </row>
    <row r="1859" spans="1:16" ht="19.5" hidden="1" customHeight="1">
      <c r="A1859" s="171" t="s">
        <v>2865</v>
      </c>
      <c r="B1859" s="175">
        <v>46096</v>
      </c>
      <c r="C1859" s="171" t="s">
        <v>2119</v>
      </c>
      <c r="D1859" s="171" t="s">
        <v>135</v>
      </c>
      <c r="E1859" s="171" t="s">
        <v>45</v>
      </c>
      <c r="F1859" s="171" t="s">
        <v>162</v>
      </c>
      <c r="G1859" s="171" t="s">
        <v>163</v>
      </c>
      <c r="H1859" s="176">
        <v>1</v>
      </c>
      <c r="I1859" s="177">
        <v>0</v>
      </c>
      <c r="J1859" s="175">
        <v>46092</v>
      </c>
      <c r="K1859" s="171" t="s">
        <v>125</v>
      </c>
      <c r="L1859" s="171" t="s">
        <v>125</v>
      </c>
      <c r="M1859" s="178">
        <v>0</v>
      </c>
      <c r="N1859" s="176"/>
      <c r="O1859" s="176"/>
      <c r="P1859" s="179">
        <v>-18.2</v>
      </c>
    </row>
    <row r="1860" spans="1:16" ht="19.5" hidden="1" customHeight="1">
      <c r="A1860" s="171" t="s">
        <v>2868</v>
      </c>
      <c r="B1860" s="175">
        <v>46096</v>
      </c>
      <c r="C1860" s="171" t="s">
        <v>110</v>
      </c>
      <c r="D1860" s="171" t="s">
        <v>24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46094</v>
      </c>
      <c r="K1860" s="171" t="s">
        <v>113</v>
      </c>
      <c r="L1860" s="171" t="s">
        <v>114</v>
      </c>
      <c r="M1860" s="178">
        <v>0.43</v>
      </c>
      <c r="N1860" s="176"/>
      <c r="O1860" s="176">
        <v>40</v>
      </c>
      <c r="P1860" s="179">
        <v>-140.75</v>
      </c>
    </row>
    <row r="1861" spans="1:16" ht="19.5" hidden="1" customHeight="1">
      <c r="A1861" s="171" t="s">
        <v>2868</v>
      </c>
      <c r="B1861" s="175">
        <v>46096</v>
      </c>
      <c r="C1861" s="171" t="s">
        <v>127</v>
      </c>
      <c r="D1861" s="171" t="s">
        <v>128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46094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1041.51</v>
      </c>
    </row>
    <row r="1862" spans="1:16" ht="19.5" hidden="1" customHeight="1">
      <c r="A1862" s="171" t="s">
        <v>2868</v>
      </c>
      <c r="B1862" s="175">
        <v>46096</v>
      </c>
      <c r="C1862" s="171" t="s">
        <v>127</v>
      </c>
      <c r="D1862" s="171" t="s">
        <v>129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2750</v>
      </c>
      <c r="J1862" s="175">
        <v>46094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10.42</v>
      </c>
    </row>
    <row r="1863" spans="1:16" ht="19.5" hidden="1" customHeight="1">
      <c r="A1863" s="171" t="s">
        <v>2868</v>
      </c>
      <c r="B1863" s="175">
        <v>46096</v>
      </c>
      <c r="C1863" s="171" t="s">
        <v>127</v>
      </c>
      <c r="D1863" s="171" t="s">
        <v>130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2750</v>
      </c>
      <c r="J1863" s="175">
        <v>46094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1698.07</v>
      </c>
    </row>
    <row r="1864" spans="1:16" ht="19.5" hidden="1" customHeight="1">
      <c r="A1864" s="171" t="s">
        <v>2868</v>
      </c>
      <c r="B1864" s="175">
        <v>46096</v>
      </c>
      <c r="C1864" s="171" t="s">
        <v>131</v>
      </c>
      <c r="D1864" s="171" t="s">
        <v>132</v>
      </c>
      <c r="E1864" s="171" t="s">
        <v>38</v>
      </c>
      <c r="F1864" s="171" t="s">
        <v>111</v>
      </c>
      <c r="G1864" s="171" t="s">
        <v>112</v>
      </c>
      <c r="H1864" s="176">
        <v>1</v>
      </c>
      <c r="I1864" s="177">
        <v>2750</v>
      </c>
      <c r="J1864" s="175">
        <v>46094</v>
      </c>
      <c r="K1864" s="171" t="s">
        <v>113</v>
      </c>
      <c r="L1864" s="171" t="s">
        <v>114</v>
      </c>
      <c r="M1864" s="178">
        <v>0.43</v>
      </c>
      <c r="N1864" s="176"/>
      <c r="O1864" s="176"/>
      <c r="P1864" s="179">
        <v>-1182.5</v>
      </c>
    </row>
    <row r="1865" spans="1:16" ht="19.5" hidden="1" customHeight="1">
      <c r="A1865" s="171" t="s">
        <v>2868</v>
      </c>
      <c r="B1865" s="175">
        <v>46096</v>
      </c>
      <c r="C1865" s="171" t="s">
        <v>2119</v>
      </c>
      <c r="D1865" s="171" t="s">
        <v>116</v>
      </c>
      <c r="E1865" s="171" t="s">
        <v>38</v>
      </c>
      <c r="F1865" s="171" t="s">
        <v>111</v>
      </c>
      <c r="G1865" s="171" t="s">
        <v>112</v>
      </c>
      <c r="H1865" s="176">
        <v>1</v>
      </c>
      <c r="I1865" s="177">
        <v>2750</v>
      </c>
      <c r="J1865" s="175">
        <v>46094</v>
      </c>
      <c r="K1865" s="171" t="s">
        <v>113</v>
      </c>
      <c r="L1865" s="171" t="s">
        <v>114</v>
      </c>
      <c r="M1865" s="178">
        <v>0.43</v>
      </c>
      <c r="N1865" s="176"/>
      <c r="O1865" s="176"/>
      <c r="P1865" s="179">
        <v>-13.25</v>
      </c>
    </row>
    <row r="1866" spans="1:16" ht="19.5" hidden="1" customHeight="1">
      <c r="A1866" s="171" t="s">
        <v>2869</v>
      </c>
      <c r="B1866" s="175">
        <v>46096</v>
      </c>
      <c r="C1866" s="171" t="s">
        <v>110</v>
      </c>
      <c r="D1866" s="171" t="s">
        <v>24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46089</v>
      </c>
      <c r="K1866" s="171" t="s">
        <v>113</v>
      </c>
      <c r="L1866" s="171" t="s">
        <v>114</v>
      </c>
      <c r="M1866" s="178">
        <v>0</v>
      </c>
      <c r="N1866" s="176"/>
      <c r="O1866" s="176">
        <v>43</v>
      </c>
      <c r="P1866" s="179">
        <v>-46.77</v>
      </c>
    </row>
    <row r="1867" spans="1:16" ht="19.5" hidden="1" customHeight="1">
      <c r="A1867" s="171" t="s">
        <v>2869</v>
      </c>
      <c r="B1867" s="175">
        <v>46096</v>
      </c>
      <c r="C1867" s="171" t="s">
        <v>2119</v>
      </c>
      <c r="D1867" s="171" t="s">
        <v>116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46089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-12.71</v>
      </c>
    </row>
    <row r="1868" spans="1:16" ht="19.5" hidden="1" customHeight="1">
      <c r="A1868" s="171" t="s">
        <v>2869</v>
      </c>
      <c r="B1868" s="175">
        <v>46096</v>
      </c>
      <c r="C1868" s="171" t="s">
        <v>110</v>
      </c>
      <c r="D1868" s="171" t="s">
        <v>117</v>
      </c>
      <c r="E1868" s="171" t="s">
        <v>45</v>
      </c>
      <c r="F1868" s="171" t="s">
        <v>162</v>
      </c>
      <c r="G1868" s="171" t="s">
        <v>163</v>
      </c>
      <c r="H1868" s="176">
        <v>1</v>
      </c>
      <c r="I1868" s="177">
        <v>0</v>
      </c>
      <c r="J1868" s="175">
        <v>46089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0</v>
      </c>
    </row>
    <row r="1869" spans="1:16" ht="19.5" hidden="1" customHeight="1">
      <c r="A1869" s="171" t="s">
        <v>2869</v>
      </c>
      <c r="B1869" s="175">
        <v>46096</v>
      </c>
      <c r="C1869" s="171" t="s">
        <v>110</v>
      </c>
      <c r="D1869" s="171" t="s">
        <v>118</v>
      </c>
      <c r="E1869" s="171" t="s">
        <v>45</v>
      </c>
      <c r="F1869" s="171" t="s">
        <v>162</v>
      </c>
      <c r="G1869" s="171" t="s">
        <v>163</v>
      </c>
      <c r="H1869" s="176">
        <v>1</v>
      </c>
      <c r="I1869" s="177">
        <v>0</v>
      </c>
      <c r="J1869" s="175">
        <v>46089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-46.77</v>
      </c>
    </row>
    <row r="1870" spans="1:16" ht="19.5" hidden="1" customHeight="1">
      <c r="A1870" s="171" t="s">
        <v>2869</v>
      </c>
      <c r="B1870" s="175">
        <v>46096</v>
      </c>
      <c r="C1870" s="171" t="s">
        <v>2119</v>
      </c>
      <c r="D1870" s="171" t="s">
        <v>119</v>
      </c>
      <c r="E1870" s="171" t="s">
        <v>45</v>
      </c>
      <c r="F1870" s="171" t="s">
        <v>162</v>
      </c>
      <c r="G1870" s="171" t="s">
        <v>163</v>
      </c>
      <c r="H1870" s="176">
        <v>1</v>
      </c>
      <c r="I1870" s="177">
        <v>0</v>
      </c>
      <c r="J1870" s="175">
        <v>46089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-15</v>
      </c>
    </row>
    <row r="1871" spans="1:16" ht="19.5" hidden="1" customHeight="1">
      <c r="A1871" s="171" t="s">
        <v>2870</v>
      </c>
      <c r="B1871" s="175">
        <v>46096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-22.82</v>
      </c>
    </row>
    <row r="1872" spans="1:16" ht="19.5" hidden="1" customHeight="1">
      <c r="A1872" s="171" t="s">
        <v>2871</v>
      </c>
      <c r="B1872" s="175">
        <v>46096</v>
      </c>
      <c r="C1872" s="171" t="s">
        <v>110</v>
      </c>
      <c r="D1872" s="171" t="s">
        <v>24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2750</v>
      </c>
      <c r="J1872" s="175">
        <v>46094</v>
      </c>
      <c r="K1872" s="171" t="s">
        <v>113</v>
      </c>
      <c r="L1872" s="171" t="s">
        <v>114</v>
      </c>
      <c r="M1872" s="178">
        <v>0.43</v>
      </c>
      <c r="N1872" s="176"/>
      <c r="O1872" s="176">
        <v>40</v>
      </c>
      <c r="P1872" s="179">
        <v>-140.75</v>
      </c>
    </row>
    <row r="1873" spans="1:16" ht="19.5" hidden="1" customHeight="1">
      <c r="A1873" s="171" t="s">
        <v>2871</v>
      </c>
      <c r="B1873" s="175">
        <v>46096</v>
      </c>
      <c r="C1873" s="171" t="s">
        <v>127</v>
      </c>
      <c r="D1873" s="171" t="s">
        <v>128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2750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1044.47</v>
      </c>
    </row>
    <row r="1874" spans="1:16" ht="19.5" hidden="1" customHeight="1">
      <c r="A1874" s="171" t="s">
        <v>2871</v>
      </c>
      <c r="B1874" s="175">
        <v>46096</v>
      </c>
      <c r="C1874" s="171" t="s">
        <v>127</v>
      </c>
      <c r="D1874" s="171" t="s">
        <v>129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2750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10.44</v>
      </c>
    </row>
    <row r="1875" spans="1:16" ht="19.5" hidden="1" customHeight="1">
      <c r="A1875" s="171" t="s">
        <v>2871</v>
      </c>
      <c r="B1875" s="175">
        <v>46096</v>
      </c>
      <c r="C1875" s="171" t="s">
        <v>127</v>
      </c>
      <c r="D1875" s="171" t="s">
        <v>130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1695.09</v>
      </c>
    </row>
    <row r="1876" spans="1:16" ht="19.5" hidden="1" customHeight="1">
      <c r="A1876" s="171" t="s">
        <v>2871</v>
      </c>
      <c r="B1876" s="175">
        <v>46096</v>
      </c>
      <c r="C1876" s="171" t="s">
        <v>131</v>
      </c>
      <c r="D1876" s="171" t="s">
        <v>132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46094</v>
      </c>
      <c r="K1876" s="171" t="s">
        <v>113</v>
      </c>
      <c r="L1876" s="171" t="s">
        <v>114</v>
      </c>
      <c r="M1876" s="178">
        <v>0.43</v>
      </c>
      <c r="N1876" s="176"/>
      <c r="O1876" s="176"/>
      <c r="P1876" s="179">
        <v>-1182.5</v>
      </c>
    </row>
    <row r="1877" spans="1:16" ht="19.5" hidden="1" customHeight="1">
      <c r="A1877" s="171" t="s">
        <v>2871</v>
      </c>
      <c r="B1877" s="175">
        <v>46096</v>
      </c>
      <c r="C1877" s="171" t="s">
        <v>2119</v>
      </c>
      <c r="D1877" s="171" t="s">
        <v>116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46094</v>
      </c>
      <c r="K1877" s="171" t="s">
        <v>113</v>
      </c>
      <c r="L1877" s="171" t="s">
        <v>114</v>
      </c>
      <c r="M1877" s="178">
        <v>0.43</v>
      </c>
      <c r="N1877" s="176"/>
      <c r="O1877" s="176"/>
      <c r="P1877" s="179">
        <v>-13.12</v>
      </c>
    </row>
    <row r="1878" spans="1:16" ht="19.5" hidden="1" customHeight="1">
      <c r="A1878" s="171" t="s">
        <v>2868</v>
      </c>
      <c r="B1878" s="175">
        <v>46096</v>
      </c>
      <c r="C1878" s="171" t="s">
        <v>2119</v>
      </c>
      <c r="D1878" s="171" t="s">
        <v>135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0</v>
      </c>
      <c r="J1878" s="175">
        <v>46094</v>
      </c>
      <c r="K1878" s="171" t="s">
        <v>125</v>
      </c>
      <c r="L1878" s="171" t="s">
        <v>125</v>
      </c>
      <c r="M1878" s="178">
        <v>0</v>
      </c>
      <c r="N1878" s="176"/>
      <c r="O1878" s="176"/>
      <c r="P1878" s="179">
        <v>-19.79</v>
      </c>
    </row>
    <row r="1879" spans="1:16" ht="19.5" hidden="1" customHeight="1">
      <c r="A1879" s="171" t="s">
        <v>2872</v>
      </c>
      <c r="B1879" s="175">
        <v>46096</v>
      </c>
      <c r="C1879" s="171" t="s">
        <v>110</v>
      </c>
      <c r="D1879" s="171" t="s">
        <v>24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46094</v>
      </c>
      <c r="K1879" s="171" t="s">
        <v>113</v>
      </c>
      <c r="L1879" s="171" t="s">
        <v>114</v>
      </c>
      <c r="M1879" s="178">
        <v>0.43</v>
      </c>
      <c r="N1879" s="176"/>
      <c r="O1879" s="176">
        <v>40</v>
      </c>
      <c r="P1879" s="179">
        <v>-140.75</v>
      </c>
    </row>
    <row r="1880" spans="1:16" ht="19.5" hidden="1" customHeight="1">
      <c r="A1880" s="171" t="s">
        <v>2872</v>
      </c>
      <c r="B1880" s="175">
        <v>46096</v>
      </c>
      <c r="C1880" s="171" t="s">
        <v>127</v>
      </c>
      <c r="D1880" s="171" t="s">
        <v>128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2750</v>
      </c>
      <c r="J1880" s="175">
        <v>46094</v>
      </c>
      <c r="K1880" s="171" t="s">
        <v>113</v>
      </c>
      <c r="L1880" s="171" t="s">
        <v>114</v>
      </c>
      <c r="M1880" s="178">
        <v>0</v>
      </c>
      <c r="N1880" s="176"/>
      <c r="O1880" s="176"/>
      <c r="P1880" s="179">
        <v>1266.67</v>
      </c>
    </row>
    <row r="1881" spans="1:16" ht="19.5" hidden="1" customHeight="1">
      <c r="A1881" s="171" t="s">
        <v>2872</v>
      </c>
      <c r="B1881" s="175">
        <v>46096</v>
      </c>
      <c r="C1881" s="171" t="s">
        <v>127</v>
      </c>
      <c r="D1881" s="171" t="s">
        <v>129</v>
      </c>
      <c r="E1881" s="171" t="s">
        <v>38</v>
      </c>
      <c r="F1881" s="171" t="s">
        <v>111</v>
      </c>
      <c r="G1881" s="171" t="s">
        <v>112</v>
      </c>
      <c r="H1881" s="176">
        <v>1</v>
      </c>
      <c r="I1881" s="177">
        <v>2750</v>
      </c>
      <c r="J1881" s="175">
        <v>46094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12.67</v>
      </c>
    </row>
    <row r="1882" spans="1:16" ht="19.5" hidden="1" customHeight="1">
      <c r="A1882" s="171" t="s">
        <v>2872</v>
      </c>
      <c r="B1882" s="175">
        <v>46096</v>
      </c>
      <c r="C1882" s="171" t="s">
        <v>127</v>
      </c>
      <c r="D1882" s="171" t="s">
        <v>130</v>
      </c>
      <c r="E1882" s="171" t="s">
        <v>38</v>
      </c>
      <c r="F1882" s="171" t="s">
        <v>111</v>
      </c>
      <c r="G1882" s="171" t="s">
        <v>112</v>
      </c>
      <c r="H1882" s="176">
        <v>1</v>
      </c>
      <c r="I1882" s="177">
        <v>2750</v>
      </c>
      <c r="J1882" s="175">
        <v>46094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1470.66</v>
      </c>
    </row>
    <row r="1883" spans="1:16" ht="19.5" hidden="1" customHeight="1">
      <c r="A1883" s="171" t="s">
        <v>2872</v>
      </c>
      <c r="B1883" s="175">
        <v>46096</v>
      </c>
      <c r="C1883" s="171" t="s">
        <v>131</v>
      </c>
      <c r="D1883" s="171" t="s">
        <v>132</v>
      </c>
      <c r="E1883" s="171" t="s">
        <v>38</v>
      </c>
      <c r="F1883" s="171" t="s">
        <v>111</v>
      </c>
      <c r="G1883" s="171" t="s">
        <v>112</v>
      </c>
      <c r="H1883" s="176">
        <v>1</v>
      </c>
      <c r="I1883" s="177">
        <v>2750</v>
      </c>
      <c r="J1883" s="175">
        <v>46094</v>
      </c>
      <c r="K1883" s="171" t="s">
        <v>113</v>
      </c>
      <c r="L1883" s="171" t="s">
        <v>114</v>
      </c>
      <c r="M1883" s="178">
        <v>0.43</v>
      </c>
      <c r="N1883" s="176"/>
      <c r="O1883" s="176"/>
      <c r="P1883" s="179">
        <v>-1182.5</v>
      </c>
    </row>
    <row r="1884" spans="1:16" ht="19.5" hidden="1" customHeight="1">
      <c r="A1884" s="171" t="s">
        <v>2872</v>
      </c>
      <c r="B1884" s="175">
        <v>46096</v>
      </c>
      <c r="C1884" s="171" t="s">
        <v>2119</v>
      </c>
      <c r="D1884" s="171" t="s">
        <v>116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2750</v>
      </c>
      <c r="J1884" s="175">
        <v>46094</v>
      </c>
      <c r="K1884" s="171" t="s">
        <v>113</v>
      </c>
      <c r="L1884" s="171" t="s">
        <v>114</v>
      </c>
      <c r="M1884" s="178">
        <v>0.43</v>
      </c>
      <c r="N1884" s="176"/>
      <c r="O1884" s="176"/>
      <c r="P1884" s="179">
        <v>-12.82</v>
      </c>
    </row>
    <row r="1885" spans="1:16" ht="19.5" hidden="1" customHeight="1">
      <c r="A1885" s="171" t="s">
        <v>2871</v>
      </c>
      <c r="B1885" s="175">
        <v>46096</v>
      </c>
      <c r="C1885" s="171" t="s">
        <v>2119</v>
      </c>
      <c r="D1885" s="171" t="s">
        <v>135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46094</v>
      </c>
      <c r="K1885" s="171" t="s">
        <v>125</v>
      </c>
      <c r="L1885" s="171" t="s">
        <v>125</v>
      </c>
      <c r="M1885" s="178">
        <v>0</v>
      </c>
      <c r="N1885" s="176"/>
      <c r="O1885" s="176"/>
      <c r="P1885" s="179">
        <v>-19.84</v>
      </c>
    </row>
    <row r="1886" spans="1:16" ht="19.5" hidden="1" customHeight="1">
      <c r="A1886" s="171" t="s">
        <v>2873</v>
      </c>
      <c r="B1886" s="175">
        <v>46096</v>
      </c>
      <c r="C1886" s="171" t="s">
        <v>110</v>
      </c>
      <c r="D1886" s="171" t="s">
        <v>24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2700</v>
      </c>
      <c r="J1886" s="175">
        <v>46091</v>
      </c>
      <c r="K1886" s="171" t="s">
        <v>113</v>
      </c>
      <c r="L1886" s="171" t="s">
        <v>114</v>
      </c>
      <c r="M1886" s="178">
        <v>0.43</v>
      </c>
      <c r="N1886" s="176"/>
      <c r="O1886" s="176">
        <v>43</v>
      </c>
      <c r="P1886" s="179">
        <v>-155.83000000000001</v>
      </c>
    </row>
    <row r="1887" spans="1:16" ht="19.5" hidden="1" customHeight="1">
      <c r="A1887" s="171" t="s">
        <v>2873</v>
      </c>
      <c r="B1887" s="175">
        <v>46096</v>
      </c>
      <c r="C1887" s="171" t="s">
        <v>127</v>
      </c>
      <c r="D1887" s="171" t="s">
        <v>128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2700</v>
      </c>
      <c r="J1887" s="175">
        <v>46091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1215</v>
      </c>
    </row>
    <row r="1888" spans="1:16" ht="19.5" hidden="1" customHeight="1">
      <c r="A1888" s="171" t="s">
        <v>2873</v>
      </c>
      <c r="B1888" s="175">
        <v>46096</v>
      </c>
      <c r="C1888" s="171" t="s">
        <v>127</v>
      </c>
      <c r="D1888" s="171" t="s">
        <v>129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2700</v>
      </c>
      <c r="J1888" s="175">
        <v>46091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12.15</v>
      </c>
    </row>
    <row r="1889" spans="1:16" ht="19.5" hidden="1" customHeight="1">
      <c r="A1889" s="171" t="s">
        <v>2873</v>
      </c>
      <c r="B1889" s="175">
        <v>46096</v>
      </c>
      <c r="C1889" s="171" t="s">
        <v>127</v>
      </c>
      <c r="D1889" s="171" t="s">
        <v>130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2700</v>
      </c>
      <c r="J1889" s="175">
        <v>46091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1472.85</v>
      </c>
    </row>
    <row r="1890" spans="1:16" ht="19.5" hidden="1" customHeight="1">
      <c r="A1890" s="171" t="s">
        <v>2873</v>
      </c>
      <c r="B1890" s="175">
        <v>46096</v>
      </c>
      <c r="C1890" s="171" t="s">
        <v>131</v>
      </c>
      <c r="D1890" s="171" t="s">
        <v>132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2700</v>
      </c>
      <c r="J1890" s="175">
        <v>46091</v>
      </c>
      <c r="K1890" s="171" t="s">
        <v>113</v>
      </c>
      <c r="L1890" s="171" t="s">
        <v>114</v>
      </c>
      <c r="M1890" s="178">
        <v>0.43</v>
      </c>
      <c r="N1890" s="176"/>
      <c r="O1890" s="176"/>
      <c r="P1890" s="179">
        <v>-1161</v>
      </c>
    </row>
    <row r="1891" spans="1:16" ht="19.5" hidden="1" customHeight="1">
      <c r="A1891" s="171" t="s">
        <v>2873</v>
      </c>
      <c r="B1891" s="175">
        <v>46096</v>
      </c>
      <c r="C1891" s="171" t="s">
        <v>2119</v>
      </c>
      <c r="D1891" s="171" t="s">
        <v>116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2700</v>
      </c>
      <c r="J1891" s="175">
        <v>46091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-14.25</v>
      </c>
    </row>
    <row r="1892" spans="1:16" ht="19.5" hidden="1" customHeight="1">
      <c r="A1892" s="171" t="s">
        <v>2719</v>
      </c>
      <c r="B1892" s="175">
        <v>46096</v>
      </c>
      <c r="C1892" s="171" t="s">
        <v>110</v>
      </c>
      <c r="D1892" s="171" t="s">
        <v>24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0</v>
      </c>
      <c r="J1892" s="175">
        <v>46088</v>
      </c>
      <c r="K1892" s="171" t="s">
        <v>113</v>
      </c>
      <c r="L1892" s="171" t="s">
        <v>114</v>
      </c>
      <c r="M1892" s="178">
        <v>0</v>
      </c>
      <c r="N1892" s="176"/>
      <c r="O1892" s="176">
        <v>43</v>
      </c>
      <c r="P1892" s="179">
        <v>-46.77</v>
      </c>
    </row>
    <row r="1893" spans="1:16" ht="19.5" hidden="1" customHeight="1">
      <c r="A1893" s="171" t="s">
        <v>2719</v>
      </c>
      <c r="B1893" s="175">
        <v>46096</v>
      </c>
      <c r="C1893" s="171" t="s">
        <v>2119</v>
      </c>
      <c r="D1893" s="171" t="s">
        <v>116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46088</v>
      </c>
      <c r="K1893" s="171" t="s">
        <v>113</v>
      </c>
      <c r="L1893" s="171" t="s">
        <v>114</v>
      </c>
      <c r="M1893" s="178">
        <v>0</v>
      </c>
      <c r="N1893" s="176"/>
      <c r="O1893" s="176"/>
      <c r="P1893" s="179">
        <v>-16.96</v>
      </c>
    </row>
    <row r="1894" spans="1:16" ht="19.5" hidden="1" customHeight="1">
      <c r="A1894" s="171" t="s">
        <v>2872</v>
      </c>
      <c r="B1894" s="175">
        <v>46096</v>
      </c>
      <c r="C1894" s="171" t="s">
        <v>2119</v>
      </c>
      <c r="D1894" s="171" t="s">
        <v>135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46094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-24.07</v>
      </c>
    </row>
    <row r="1895" spans="1:16" ht="19.5" hidden="1" customHeight="1">
      <c r="A1895" s="171" t="s">
        <v>2719</v>
      </c>
      <c r="B1895" s="175">
        <v>46096</v>
      </c>
      <c r="C1895" s="171" t="s">
        <v>110</v>
      </c>
      <c r="D1895" s="171" t="s">
        <v>117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46088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0</v>
      </c>
    </row>
    <row r="1896" spans="1:16" ht="19.5" hidden="1" customHeight="1">
      <c r="A1896" s="171" t="s">
        <v>2719</v>
      </c>
      <c r="B1896" s="175">
        <v>46096</v>
      </c>
      <c r="C1896" s="171" t="s">
        <v>110</v>
      </c>
      <c r="D1896" s="171" t="s">
        <v>118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46088</v>
      </c>
      <c r="K1896" s="171" t="s">
        <v>113</v>
      </c>
      <c r="L1896" s="171" t="s">
        <v>114</v>
      </c>
      <c r="M1896" s="178">
        <v>0</v>
      </c>
      <c r="N1896" s="176"/>
      <c r="O1896" s="176"/>
      <c r="P1896" s="179">
        <v>-46.77</v>
      </c>
    </row>
    <row r="1897" spans="1:16" ht="19.5" hidden="1" customHeight="1">
      <c r="A1897" s="171" t="s">
        <v>2719</v>
      </c>
      <c r="B1897" s="175">
        <v>46096</v>
      </c>
      <c r="C1897" s="171" t="s">
        <v>2119</v>
      </c>
      <c r="D1897" s="171" t="s">
        <v>119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46088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-15</v>
      </c>
    </row>
    <row r="1898" spans="1:16" ht="19.5" hidden="1" customHeight="1">
      <c r="A1898" s="171" t="s">
        <v>2874</v>
      </c>
      <c r="B1898" s="175">
        <v>46096</v>
      </c>
      <c r="C1898" s="171" t="s">
        <v>110</v>
      </c>
      <c r="D1898" s="171" t="s">
        <v>24</v>
      </c>
      <c r="E1898" s="171" t="s">
        <v>79</v>
      </c>
      <c r="F1898" s="171" t="s">
        <v>441</v>
      </c>
      <c r="G1898" s="171" t="s">
        <v>177</v>
      </c>
      <c r="H1898" s="176">
        <v>1</v>
      </c>
      <c r="I1898" s="177">
        <v>3573</v>
      </c>
      <c r="J1898" s="175">
        <v>46090</v>
      </c>
      <c r="K1898" s="171" t="s">
        <v>113</v>
      </c>
      <c r="L1898" s="171" t="s">
        <v>114</v>
      </c>
      <c r="M1898" s="178">
        <v>0.43</v>
      </c>
      <c r="N1898" s="176"/>
      <c r="O1898" s="176">
        <v>43</v>
      </c>
      <c r="P1898" s="179">
        <v>-198.29</v>
      </c>
    </row>
    <row r="1899" spans="1:16" ht="19.5" hidden="1" customHeight="1">
      <c r="A1899" s="171" t="s">
        <v>2874</v>
      </c>
      <c r="B1899" s="175">
        <v>46096</v>
      </c>
      <c r="C1899" s="171" t="s">
        <v>127</v>
      </c>
      <c r="D1899" s="171" t="s">
        <v>128</v>
      </c>
      <c r="E1899" s="171" t="s">
        <v>79</v>
      </c>
      <c r="F1899" s="171" t="s">
        <v>441</v>
      </c>
      <c r="G1899" s="171" t="s">
        <v>177</v>
      </c>
      <c r="H1899" s="176">
        <v>1</v>
      </c>
      <c r="I1899" s="177">
        <v>3573</v>
      </c>
      <c r="J1899" s="175">
        <v>46090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589.35</v>
      </c>
    </row>
    <row r="1900" spans="1:16" ht="19.5" hidden="1" customHeight="1">
      <c r="A1900" s="171" t="s">
        <v>2874</v>
      </c>
      <c r="B1900" s="175">
        <v>46096</v>
      </c>
      <c r="C1900" s="171" t="s">
        <v>127</v>
      </c>
      <c r="D1900" s="171" t="s">
        <v>129</v>
      </c>
      <c r="E1900" s="171" t="s">
        <v>79</v>
      </c>
      <c r="F1900" s="171" t="s">
        <v>441</v>
      </c>
      <c r="G1900" s="171" t="s">
        <v>177</v>
      </c>
      <c r="H1900" s="176">
        <v>1</v>
      </c>
      <c r="I1900" s="177">
        <v>3573</v>
      </c>
      <c r="J1900" s="175">
        <v>46090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5.89</v>
      </c>
    </row>
    <row r="1901" spans="1:16" ht="19.5" hidden="1" customHeight="1">
      <c r="A1901" s="171" t="s">
        <v>2874</v>
      </c>
      <c r="B1901" s="175">
        <v>46096</v>
      </c>
      <c r="C1901" s="171" t="s">
        <v>127</v>
      </c>
      <c r="D1901" s="171" t="s">
        <v>130</v>
      </c>
      <c r="E1901" s="171" t="s">
        <v>79</v>
      </c>
      <c r="F1901" s="171" t="s">
        <v>441</v>
      </c>
      <c r="G1901" s="171" t="s">
        <v>177</v>
      </c>
      <c r="H1901" s="176">
        <v>1</v>
      </c>
      <c r="I1901" s="177">
        <v>3573</v>
      </c>
      <c r="J1901" s="175">
        <v>46090</v>
      </c>
      <c r="K1901" s="171" t="s">
        <v>113</v>
      </c>
      <c r="L1901" s="171" t="s">
        <v>114</v>
      </c>
      <c r="M1901" s="178">
        <v>0</v>
      </c>
      <c r="N1901" s="176"/>
      <c r="O1901" s="176"/>
      <c r="P1901" s="179">
        <v>2977.76</v>
      </c>
    </row>
    <row r="1902" spans="1:16" ht="19.5" hidden="1" customHeight="1">
      <c r="A1902" s="171" t="s">
        <v>2874</v>
      </c>
      <c r="B1902" s="175">
        <v>46096</v>
      </c>
      <c r="C1902" s="171" t="s">
        <v>131</v>
      </c>
      <c r="D1902" s="171" t="s">
        <v>132</v>
      </c>
      <c r="E1902" s="171" t="s">
        <v>79</v>
      </c>
      <c r="F1902" s="171" t="s">
        <v>441</v>
      </c>
      <c r="G1902" s="171" t="s">
        <v>177</v>
      </c>
      <c r="H1902" s="176">
        <v>1</v>
      </c>
      <c r="I1902" s="177">
        <v>3573</v>
      </c>
      <c r="J1902" s="175">
        <v>46090</v>
      </c>
      <c r="K1902" s="171" t="s">
        <v>113</v>
      </c>
      <c r="L1902" s="171" t="s">
        <v>114</v>
      </c>
      <c r="M1902" s="178">
        <v>0.43</v>
      </c>
      <c r="N1902" s="176"/>
      <c r="O1902" s="176"/>
      <c r="P1902" s="179">
        <v>-1536.39</v>
      </c>
    </row>
    <row r="1903" spans="1:16" ht="19.5" customHeight="1">
      <c r="A1903" s="171" t="s">
        <v>2874</v>
      </c>
      <c r="B1903" s="175">
        <v>46096</v>
      </c>
      <c r="C1903" s="171" t="s">
        <v>2119</v>
      </c>
      <c r="D1903" s="171" t="s">
        <v>116</v>
      </c>
      <c r="E1903" s="171" t="s">
        <v>79</v>
      </c>
      <c r="F1903" s="171" t="s">
        <v>441</v>
      </c>
      <c r="G1903" s="171" t="s">
        <v>177</v>
      </c>
      <c r="H1903" s="176">
        <v>1</v>
      </c>
      <c r="I1903" s="177">
        <v>3573</v>
      </c>
      <c r="J1903" s="175">
        <v>46090</v>
      </c>
      <c r="K1903" s="171" t="s">
        <v>113</v>
      </c>
      <c r="L1903" s="171" t="s">
        <v>114</v>
      </c>
      <c r="M1903" s="178">
        <v>0.43</v>
      </c>
      <c r="N1903" s="176"/>
      <c r="O1903" s="176"/>
      <c r="P1903" s="179">
        <v>-15.58</v>
      </c>
    </row>
    <row r="1904" spans="1:16" ht="19.5" hidden="1" customHeight="1">
      <c r="A1904" s="171" t="s">
        <v>2873</v>
      </c>
      <c r="B1904" s="175">
        <v>46096</v>
      </c>
      <c r="C1904" s="171" t="s">
        <v>2119</v>
      </c>
      <c r="D1904" s="171" t="s">
        <v>135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0</v>
      </c>
      <c r="J1904" s="175">
        <v>46091</v>
      </c>
      <c r="K1904" s="171" t="s">
        <v>125</v>
      </c>
      <c r="L1904" s="171" t="s">
        <v>125</v>
      </c>
      <c r="M1904" s="178">
        <v>0</v>
      </c>
      <c r="N1904" s="176"/>
      <c r="O1904" s="176"/>
      <c r="P1904" s="179">
        <v>-23.09</v>
      </c>
    </row>
    <row r="1905" spans="1:16" ht="19.5" hidden="1" customHeight="1">
      <c r="A1905" s="171" t="s">
        <v>2875</v>
      </c>
      <c r="B1905" s="175">
        <v>46096</v>
      </c>
      <c r="C1905" s="171" t="s">
        <v>110</v>
      </c>
      <c r="D1905" s="171" t="s">
        <v>24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46093</v>
      </c>
      <c r="K1905" s="171" t="s">
        <v>113</v>
      </c>
      <c r="L1905" s="171" t="s">
        <v>114</v>
      </c>
      <c r="M1905" s="178">
        <v>0.43</v>
      </c>
      <c r="N1905" s="176"/>
      <c r="O1905" s="176">
        <v>40</v>
      </c>
      <c r="P1905" s="179">
        <v>-140.75</v>
      </c>
    </row>
    <row r="1906" spans="1:16" ht="19.5" hidden="1" customHeight="1">
      <c r="A1906" s="171" t="s">
        <v>2875</v>
      </c>
      <c r="B1906" s="175">
        <v>46096</v>
      </c>
      <c r="C1906" s="171" t="s">
        <v>127</v>
      </c>
      <c r="D1906" s="171" t="s">
        <v>128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46093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1211.98</v>
      </c>
    </row>
    <row r="1907" spans="1:16" ht="19.5" hidden="1" customHeight="1">
      <c r="A1907" s="171" t="s">
        <v>2875</v>
      </c>
      <c r="B1907" s="175">
        <v>46096</v>
      </c>
      <c r="C1907" s="171" t="s">
        <v>127</v>
      </c>
      <c r="D1907" s="171" t="s">
        <v>129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46093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0</v>
      </c>
    </row>
    <row r="1908" spans="1:16" ht="19.5" hidden="1" customHeight="1">
      <c r="A1908" s="171" t="s">
        <v>2875</v>
      </c>
      <c r="B1908" s="175">
        <v>46096</v>
      </c>
      <c r="C1908" s="171" t="s">
        <v>127</v>
      </c>
      <c r="D1908" s="171" t="s">
        <v>130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2750</v>
      </c>
      <c r="J1908" s="175">
        <v>46093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1538.02</v>
      </c>
    </row>
    <row r="1909" spans="1:16" ht="19.5" hidden="1" customHeight="1">
      <c r="A1909" s="171" t="s">
        <v>2875</v>
      </c>
      <c r="B1909" s="175">
        <v>46096</v>
      </c>
      <c r="C1909" s="171" t="s">
        <v>131</v>
      </c>
      <c r="D1909" s="171" t="s">
        <v>132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2750</v>
      </c>
      <c r="J1909" s="175">
        <v>46093</v>
      </c>
      <c r="K1909" s="171" t="s">
        <v>113</v>
      </c>
      <c r="L1909" s="171" t="s">
        <v>114</v>
      </c>
      <c r="M1909" s="178">
        <v>0.43</v>
      </c>
      <c r="N1909" s="176"/>
      <c r="O1909" s="176"/>
      <c r="P1909" s="179">
        <v>-1182.5</v>
      </c>
    </row>
    <row r="1910" spans="1:16" ht="19.5" hidden="1" customHeight="1">
      <c r="A1910" s="171" t="s">
        <v>2875</v>
      </c>
      <c r="B1910" s="175">
        <v>46096</v>
      </c>
      <c r="C1910" s="171" t="s">
        <v>2119</v>
      </c>
      <c r="D1910" s="171" t="s">
        <v>116</v>
      </c>
      <c r="E1910" s="171" t="s">
        <v>38</v>
      </c>
      <c r="F1910" s="171" t="s">
        <v>111</v>
      </c>
      <c r="G1910" s="171" t="s">
        <v>112</v>
      </c>
      <c r="H1910" s="176">
        <v>1</v>
      </c>
      <c r="I1910" s="177">
        <v>2750</v>
      </c>
      <c r="J1910" s="175">
        <v>46093</v>
      </c>
      <c r="K1910" s="171" t="s">
        <v>113</v>
      </c>
      <c r="L1910" s="171" t="s">
        <v>114</v>
      </c>
      <c r="M1910" s="178">
        <v>0.43</v>
      </c>
      <c r="N1910" s="176"/>
      <c r="O1910" s="176"/>
      <c r="P1910" s="179">
        <v>-15.91</v>
      </c>
    </row>
    <row r="1911" spans="1:16" ht="19.5" hidden="1" customHeight="1">
      <c r="A1911" s="171" t="s">
        <v>2876</v>
      </c>
      <c r="B1911" s="175">
        <v>46096</v>
      </c>
      <c r="C1911" s="171" t="s">
        <v>110</v>
      </c>
      <c r="D1911" s="171" t="s">
        <v>24</v>
      </c>
      <c r="E1911" s="171" t="s">
        <v>41</v>
      </c>
      <c r="F1911" s="171" t="s">
        <v>138</v>
      </c>
      <c r="G1911" s="171" t="s">
        <v>112</v>
      </c>
      <c r="H1911" s="176">
        <v>1</v>
      </c>
      <c r="I1911" s="177">
        <v>2650</v>
      </c>
      <c r="J1911" s="175">
        <v>46095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-138.19999999999999</v>
      </c>
    </row>
    <row r="1912" spans="1:16" ht="19.5" hidden="1" customHeight="1">
      <c r="A1912" s="171" t="s">
        <v>2876</v>
      </c>
      <c r="B1912" s="175">
        <v>46096</v>
      </c>
      <c r="C1912" s="171" t="s">
        <v>127</v>
      </c>
      <c r="D1912" s="171" t="s">
        <v>128</v>
      </c>
      <c r="E1912" s="171" t="s">
        <v>41</v>
      </c>
      <c r="F1912" s="171" t="s">
        <v>138</v>
      </c>
      <c r="G1912" s="171" t="s">
        <v>112</v>
      </c>
      <c r="H1912" s="176">
        <v>1</v>
      </c>
      <c r="I1912" s="177">
        <v>2650</v>
      </c>
      <c r="J1912" s="175">
        <v>46095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1266.67</v>
      </c>
    </row>
    <row r="1913" spans="1:16" ht="19.5" hidden="1" customHeight="1">
      <c r="A1913" s="171" t="s">
        <v>2876</v>
      </c>
      <c r="B1913" s="175">
        <v>46096</v>
      </c>
      <c r="C1913" s="171" t="s">
        <v>127</v>
      </c>
      <c r="D1913" s="171" t="s">
        <v>129</v>
      </c>
      <c r="E1913" s="171" t="s">
        <v>41</v>
      </c>
      <c r="F1913" s="171" t="s">
        <v>138</v>
      </c>
      <c r="G1913" s="171" t="s">
        <v>112</v>
      </c>
      <c r="H1913" s="176">
        <v>1</v>
      </c>
      <c r="I1913" s="177">
        <v>2650</v>
      </c>
      <c r="J1913" s="175">
        <v>46095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12.67</v>
      </c>
    </row>
    <row r="1914" spans="1:16" ht="19.5" hidden="1" customHeight="1">
      <c r="A1914" s="171" t="s">
        <v>2876</v>
      </c>
      <c r="B1914" s="175">
        <v>46096</v>
      </c>
      <c r="C1914" s="171" t="s">
        <v>127</v>
      </c>
      <c r="D1914" s="171" t="s">
        <v>130</v>
      </c>
      <c r="E1914" s="171" t="s">
        <v>41</v>
      </c>
      <c r="F1914" s="171" t="s">
        <v>138</v>
      </c>
      <c r="G1914" s="171" t="s">
        <v>112</v>
      </c>
      <c r="H1914" s="176">
        <v>1</v>
      </c>
      <c r="I1914" s="177">
        <v>2650</v>
      </c>
      <c r="J1914" s="175">
        <v>46095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1370.66</v>
      </c>
    </row>
    <row r="1915" spans="1:16" ht="19.5" hidden="1" customHeight="1">
      <c r="A1915" s="171" t="s">
        <v>2876</v>
      </c>
      <c r="B1915" s="175">
        <v>46096</v>
      </c>
      <c r="C1915" s="171" t="s">
        <v>131</v>
      </c>
      <c r="D1915" s="171" t="s">
        <v>132</v>
      </c>
      <c r="E1915" s="171" t="s">
        <v>41</v>
      </c>
      <c r="F1915" s="171" t="s">
        <v>138</v>
      </c>
      <c r="G1915" s="171" t="s">
        <v>112</v>
      </c>
      <c r="H1915" s="176">
        <v>1</v>
      </c>
      <c r="I1915" s="177">
        <v>2650</v>
      </c>
      <c r="J1915" s="175">
        <v>46095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-1139.5</v>
      </c>
    </row>
    <row r="1916" spans="1:16" ht="19.5" hidden="1" customHeight="1">
      <c r="A1916" s="171" t="s">
        <v>2877</v>
      </c>
      <c r="B1916" s="175">
        <v>46096</v>
      </c>
      <c r="C1916" s="171" t="s">
        <v>110</v>
      </c>
      <c r="D1916" s="171" t="s">
        <v>24</v>
      </c>
      <c r="E1916" s="171" t="s">
        <v>46</v>
      </c>
      <c r="F1916" s="171" t="s">
        <v>680</v>
      </c>
      <c r="G1916" s="171" t="s">
        <v>112</v>
      </c>
      <c r="H1916" s="176">
        <v>1</v>
      </c>
      <c r="I1916" s="177">
        <v>1414</v>
      </c>
      <c r="J1916" s="175">
        <v>46092</v>
      </c>
      <c r="K1916" s="171" t="s">
        <v>113</v>
      </c>
      <c r="L1916" s="171" t="s">
        <v>114</v>
      </c>
      <c r="M1916" s="178">
        <v>0.43</v>
      </c>
      <c r="N1916" s="176"/>
      <c r="O1916" s="176">
        <v>42</v>
      </c>
      <c r="P1916" s="179">
        <v>-113.73</v>
      </c>
    </row>
    <row r="1917" spans="1:16" ht="19.5" hidden="1" customHeight="1">
      <c r="A1917" s="171" t="s">
        <v>2877</v>
      </c>
      <c r="B1917" s="175">
        <v>46096</v>
      </c>
      <c r="C1917" s="171" t="s">
        <v>127</v>
      </c>
      <c r="D1917" s="171" t="s">
        <v>128</v>
      </c>
      <c r="E1917" s="171" t="s">
        <v>46</v>
      </c>
      <c r="F1917" s="171" t="s">
        <v>680</v>
      </c>
      <c r="G1917" s="171" t="s">
        <v>112</v>
      </c>
      <c r="H1917" s="176">
        <v>1</v>
      </c>
      <c r="I1917" s="177">
        <v>1414</v>
      </c>
      <c r="J1917" s="175">
        <v>46092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834.6</v>
      </c>
    </row>
    <row r="1918" spans="1:16" ht="19.5" hidden="1" customHeight="1">
      <c r="A1918" s="171" t="s">
        <v>2877</v>
      </c>
      <c r="B1918" s="175">
        <v>46096</v>
      </c>
      <c r="C1918" s="171" t="s">
        <v>127</v>
      </c>
      <c r="D1918" s="171" t="s">
        <v>129</v>
      </c>
      <c r="E1918" s="171" t="s">
        <v>46</v>
      </c>
      <c r="F1918" s="171" t="s">
        <v>680</v>
      </c>
      <c r="G1918" s="171" t="s">
        <v>112</v>
      </c>
      <c r="H1918" s="176">
        <v>1</v>
      </c>
      <c r="I1918" s="177">
        <v>1414</v>
      </c>
      <c r="J1918" s="175">
        <v>46092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8.35</v>
      </c>
    </row>
    <row r="1919" spans="1:16" ht="19.5" hidden="1" customHeight="1">
      <c r="A1919" s="171" t="s">
        <v>2877</v>
      </c>
      <c r="B1919" s="175">
        <v>46096</v>
      </c>
      <c r="C1919" s="171" t="s">
        <v>127</v>
      </c>
      <c r="D1919" s="171" t="s">
        <v>130</v>
      </c>
      <c r="E1919" s="171" t="s">
        <v>46</v>
      </c>
      <c r="F1919" s="171" t="s">
        <v>680</v>
      </c>
      <c r="G1919" s="171" t="s">
        <v>112</v>
      </c>
      <c r="H1919" s="176">
        <v>1</v>
      </c>
      <c r="I1919" s="177">
        <v>1414</v>
      </c>
      <c r="J1919" s="175">
        <v>46092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571.04999999999995</v>
      </c>
    </row>
    <row r="1920" spans="1:16" ht="19.5" hidden="1" customHeight="1">
      <c r="A1920" s="171" t="s">
        <v>2877</v>
      </c>
      <c r="B1920" s="175">
        <v>46096</v>
      </c>
      <c r="C1920" s="171" t="s">
        <v>131</v>
      </c>
      <c r="D1920" s="171" t="s">
        <v>132</v>
      </c>
      <c r="E1920" s="171" t="s">
        <v>46</v>
      </c>
      <c r="F1920" s="171" t="s">
        <v>680</v>
      </c>
      <c r="G1920" s="171" t="s">
        <v>112</v>
      </c>
      <c r="H1920" s="176">
        <v>1</v>
      </c>
      <c r="I1920" s="177">
        <v>1414</v>
      </c>
      <c r="J1920" s="175">
        <v>46092</v>
      </c>
      <c r="K1920" s="171" t="s">
        <v>113</v>
      </c>
      <c r="L1920" s="171" t="s">
        <v>114</v>
      </c>
      <c r="M1920" s="178">
        <v>0.43</v>
      </c>
      <c r="N1920" s="176"/>
      <c r="O1920" s="176"/>
      <c r="P1920" s="179">
        <v>-608.02</v>
      </c>
    </row>
    <row r="1921" spans="1:16" ht="19.5" hidden="1" customHeight="1">
      <c r="A1921" s="171" t="s">
        <v>2877</v>
      </c>
      <c r="B1921" s="175">
        <v>46096</v>
      </c>
      <c r="C1921" s="171" t="s">
        <v>2119</v>
      </c>
      <c r="D1921" s="171" t="s">
        <v>116</v>
      </c>
      <c r="E1921" s="171" t="s">
        <v>46</v>
      </c>
      <c r="F1921" s="171" t="s">
        <v>680</v>
      </c>
      <c r="G1921" s="171" t="s">
        <v>112</v>
      </c>
      <c r="H1921" s="176">
        <v>1</v>
      </c>
      <c r="I1921" s="177">
        <v>1414</v>
      </c>
      <c r="J1921" s="175">
        <v>46092</v>
      </c>
      <c r="K1921" s="171" t="s">
        <v>113</v>
      </c>
      <c r="L1921" s="171" t="s">
        <v>114</v>
      </c>
      <c r="M1921" s="178">
        <v>0.43</v>
      </c>
      <c r="N1921" s="176"/>
      <c r="O1921" s="176"/>
      <c r="P1921" s="179">
        <v>-12</v>
      </c>
    </row>
    <row r="1922" spans="1:16" ht="19.5" hidden="1" customHeight="1">
      <c r="A1922" s="171" t="s">
        <v>2876</v>
      </c>
      <c r="B1922" s="175">
        <v>46096</v>
      </c>
      <c r="C1922" s="171" t="s">
        <v>2119</v>
      </c>
      <c r="D1922" s="171" t="s">
        <v>135</v>
      </c>
      <c r="E1922" s="171" t="s">
        <v>41</v>
      </c>
      <c r="F1922" s="171" t="s">
        <v>138</v>
      </c>
      <c r="G1922" s="171" t="s">
        <v>112</v>
      </c>
      <c r="H1922" s="176">
        <v>1</v>
      </c>
      <c r="I1922" s="177">
        <v>0</v>
      </c>
      <c r="J1922" s="175">
        <v>46095</v>
      </c>
      <c r="K1922" s="171" t="s">
        <v>125</v>
      </c>
      <c r="L1922" s="171" t="s">
        <v>125</v>
      </c>
      <c r="M1922" s="178">
        <v>0</v>
      </c>
      <c r="N1922" s="176"/>
      <c r="O1922" s="176"/>
      <c r="P1922" s="179">
        <v>-24.07</v>
      </c>
    </row>
    <row r="1923" spans="1:16" ht="19.5" hidden="1" customHeight="1">
      <c r="A1923" s="171" t="s">
        <v>2878</v>
      </c>
      <c r="B1923" s="175">
        <v>46096</v>
      </c>
      <c r="C1923" s="171" t="s">
        <v>2119</v>
      </c>
      <c r="D1923" s="171" t="s">
        <v>135</v>
      </c>
      <c r="E1923" s="171" t="s">
        <v>38</v>
      </c>
      <c r="F1923" s="171" t="s">
        <v>111</v>
      </c>
      <c r="G1923" s="171" t="s">
        <v>112</v>
      </c>
      <c r="H1923" s="176">
        <v>1</v>
      </c>
      <c r="I1923" s="177">
        <v>0</v>
      </c>
      <c r="J1923" s="175">
        <v>46096</v>
      </c>
      <c r="K1923" s="171" t="s">
        <v>125</v>
      </c>
      <c r="L1923" s="171" t="s">
        <v>125</v>
      </c>
      <c r="M1923" s="178">
        <v>0</v>
      </c>
      <c r="N1923" s="176"/>
      <c r="O1923" s="176"/>
      <c r="P1923" s="179">
        <v>-9.58</v>
      </c>
    </row>
    <row r="1924" spans="1:16" ht="19.5" hidden="1" customHeight="1">
      <c r="A1924" s="171" t="s">
        <v>2711</v>
      </c>
      <c r="B1924" s="175">
        <v>46096</v>
      </c>
      <c r="C1924" s="171" t="s">
        <v>2119</v>
      </c>
      <c r="D1924" s="171" t="s">
        <v>135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46094</v>
      </c>
      <c r="K1924" s="171" t="s">
        <v>125</v>
      </c>
      <c r="L1924" s="171" t="s">
        <v>125</v>
      </c>
      <c r="M1924" s="178">
        <v>0</v>
      </c>
      <c r="N1924" s="176"/>
      <c r="O1924" s="176"/>
      <c r="P1924" s="179">
        <v>19.98</v>
      </c>
    </row>
    <row r="1925" spans="1:16" ht="19.5" hidden="1" customHeight="1">
      <c r="A1925" s="171" t="s">
        <v>2879</v>
      </c>
      <c r="B1925" s="175">
        <v>46096</v>
      </c>
      <c r="C1925" s="171" t="s">
        <v>110</v>
      </c>
      <c r="D1925" s="171" t="s">
        <v>24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2750</v>
      </c>
      <c r="J1925" s="175">
        <v>46093</v>
      </c>
      <c r="K1925" s="171" t="s">
        <v>113</v>
      </c>
      <c r="L1925" s="171" t="s">
        <v>114</v>
      </c>
      <c r="M1925" s="178">
        <v>0.43</v>
      </c>
      <c r="N1925" s="176"/>
      <c r="O1925" s="176">
        <v>40</v>
      </c>
      <c r="P1925" s="179">
        <v>-140.75</v>
      </c>
    </row>
    <row r="1926" spans="1:16" ht="19.5" hidden="1" customHeight="1">
      <c r="A1926" s="171" t="s">
        <v>2879</v>
      </c>
      <c r="B1926" s="175">
        <v>46096</v>
      </c>
      <c r="C1926" s="171" t="s">
        <v>127</v>
      </c>
      <c r="D1926" s="171" t="s">
        <v>128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46093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1213.1300000000001</v>
      </c>
    </row>
    <row r="1927" spans="1:16" ht="19.5" hidden="1" customHeight="1">
      <c r="A1927" s="171" t="s">
        <v>2879</v>
      </c>
      <c r="B1927" s="175">
        <v>46096</v>
      </c>
      <c r="C1927" s="171" t="s">
        <v>127</v>
      </c>
      <c r="D1927" s="171" t="s">
        <v>129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46093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0</v>
      </c>
    </row>
    <row r="1928" spans="1:16" ht="19.5" hidden="1" customHeight="1">
      <c r="A1928" s="171" t="s">
        <v>2879</v>
      </c>
      <c r="B1928" s="175">
        <v>46096</v>
      </c>
      <c r="C1928" s="171" t="s">
        <v>127</v>
      </c>
      <c r="D1928" s="171" t="s">
        <v>130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46093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1536.87</v>
      </c>
    </row>
    <row r="1929" spans="1:16" ht="19.5" hidden="1" customHeight="1">
      <c r="A1929" s="171" t="s">
        <v>2879</v>
      </c>
      <c r="B1929" s="175">
        <v>46096</v>
      </c>
      <c r="C1929" s="171" t="s">
        <v>131</v>
      </c>
      <c r="D1929" s="171" t="s">
        <v>132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46093</v>
      </c>
      <c r="K1929" s="171" t="s">
        <v>113</v>
      </c>
      <c r="L1929" s="171" t="s">
        <v>114</v>
      </c>
      <c r="M1929" s="178">
        <v>0.43</v>
      </c>
      <c r="N1929" s="176"/>
      <c r="O1929" s="176"/>
      <c r="P1929" s="179">
        <v>-1182.5</v>
      </c>
    </row>
    <row r="1930" spans="1:16" ht="19.5" hidden="1" customHeight="1">
      <c r="A1930" s="171" t="s">
        <v>2879</v>
      </c>
      <c r="B1930" s="175">
        <v>46096</v>
      </c>
      <c r="C1930" s="171" t="s">
        <v>2119</v>
      </c>
      <c r="D1930" s="171" t="s">
        <v>116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46093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-20.91</v>
      </c>
    </row>
    <row r="1931" spans="1:16" ht="19.5" hidden="1" customHeight="1">
      <c r="A1931" s="171" t="s">
        <v>2880</v>
      </c>
      <c r="B1931" s="175">
        <v>46096</v>
      </c>
      <c r="C1931" s="171" t="s">
        <v>2119</v>
      </c>
      <c r="D1931" s="171" t="s">
        <v>135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0</v>
      </c>
      <c r="J1931" s="175">
        <v>46096</v>
      </c>
      <c r="K1931" s="171" t="s">
        <v>125</v>
      </c>
      <c r="L1931" s="171" t="s">
        <v>125</v>
      </c>
      <c r="M1931" s="178">
        <v>0</v>
      </c>
      <c r="N1931" s="176"/>
      <c r="O1931" s="176"/>
      <c r="P1931" s="179">
        <v>-21.2</v>
      </c>
    </row>
    <row r="1932" spans="1:16" ht="19.5" hidden="1" customHeight="1">
      <c r="A1932" s="171" t="s">
        <v>2881</v>
      </c>
      <c r="B1932" s="175">
        <v>46096</v>
      </c>
      <c r="C1932" s="171" t="s">
        <v>110</v>
      </c>
      <c r="D1932" s="171" t="s">
        <v>24</v>
      </c>
      <c r="E1932" s="171" t="s">
        <v>39</v>
      </c>
      <c r="F1932" s="171" t="s">
        <v>141</v>
      </c>
      <c r="G1932" s="171" t="s">
        <v>112</v>
      </c>
      <c r="H1932" s="176">
        <v>1</v>
      </c>
      <c r="I1932" s="177">
        <v>2750</v>
      </c>
      <c r="J1932" s="175">
        <v>46095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2881</v>
      </c>
      <c r="B1933" s="175">
        <v>46096</v>
      </c>
      <c r="C1933" s="171" t="s">
        <v>127</v>
      </c>
      <c r="D1933" s="171" t="s">
        <v>128</v>
      </c>
      <c r="E1933" s="171" t="s">
        <v>39</v>
      </c>
      <c r="F1933" s="171" t="s">
        <v>141</v>
      </c>
      <c r="G1933" s="171" t="s">
        <v>112</v>
      </c>
      <c r="H1933" s="176">
        <v>1</v>
      </c>
      <c r="I1933" s="177">
        <v>2750</v>
      </c>
      <c r="J1933" s="175">
        <v>46095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1313.99</v>
      </c>
    </row>
    <row r="1934" spans="1:16" ht="19.5" hidden="1" customHeight="1">
      <c r="A1934" s="171" t="s">
        <v>2881</v>
      </c>
      <c r="B1934" s="175">
        <v>46096</v>
      </c>
      <c r="C1934" s="171" t="s">
        <v>127</v>
      </c>
      <c r="D1934" s="171" t="s">
        <v>129</v>
      </c>
      <c r="E1934" s="171" t="s">
        <v>39</v>
      </c>
      <c r="F1934" s="171" t="s">
        <v>141</v>
      </c>
      <c r="G1934" s="171" t="s">
        <v>112</v>
      </c>
      <c r="H1934" s="176">
        <v>1</v>
      </c>
      <c r="I1934" s="177">
        <v>2750</v>
      </c>
      <c r="J1934" s="175">
        <v>46095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13.14</v>
      </c>
    </row>
    <row r="1935" spans="1:16" ht="19.5" hidden="1" customHeight="1">
      <c r="A1935" s="171" t="s">
        <v>2881</v>
      </c>
      <c r="B1935" s="175">
        <v>46096</v>
      </c>
      <c r="C1935" s="171" t="s">
        <v>127</v>
      </c>
      <c r="D1935" s="171" t="s">
        <v>130</v>
      </c>
      <c r="E1935" s="171" t="s">
        <v>39</v>
      </c>
      <c r="F1935" s="171" t="s">
        <v>141</v>
      </c>
      <c r="G1935" s="171" t="s">
        <v>112</v>
      </c>
      <c r="H1935" s="176">
        <v>1</v>
      </c>
      <c r="I1935" s="177">
        <v>2750</v>
      </c>
      <c r="J1935" s="175">
        <v>46095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1422.87</v>
      </c>
    </row>
    <row r="1936" spans="1:16" ht="19.5" hidden="1" customHeight="1">
      <c r="A1936" s="171" t="s">
        <v>2881</v>
      </c>
      <c r="B1936" s="175">
        <v>46096</v>
      </c>
      <c r="C1936" s="171" t="s">
        <v>131</v>
      </c>
      <c r="D1936" s="171" t="s">
        <v>132</v>
      </c>
      <c r="E1936" s="171" t="s">
        <v>39</v>
      </c>
      <c r="F1936" s="171" t="s">
        <v>141</v>
      </c>
      <c r="G1936" s="171" t="s">
        <v>112</v>
      </c>
      <c r="H1936" s="176">
        <v>1</v>
      </c>
      <c r="I1936" s="177">
        <v>2750</v>
      </c>
      <c r="J1936" s="175">
        <v>46095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hidden="1" customHeight="1">
      <c r="A1937" s="171" t="s">
        <v>2881</v>
      </c>
      <c r="B1937" s="175">
        <v>46096</v>
      </c>
      <c r="C1937" s="171" t="s">
        <v>2119</v>
      </c>
      <c r="D1937" s="171" t="s">
        <v>116</v>
      </c>
      <c r="E1937" s="171" t="s">
        <v>39</v>
      </c>
      <c r="F1937" s="171" t="s">
        <v>141</v>
      </c>
      <c r="G1937" s="171" t="s">
        <v>112</v>
      </c>
      <c r="H1937" s="176">
        <v>1</v>
      </c>
      <c r="I1937" s="177">
        <v>2750</v>
      </c>
      <c r="J1937" s="175">
        <v>46095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-10.61</v>
      </c>
    </row>
    <row r="1938" spans="1:16" ht="19.5" hidden="1" customHeight="1">
      <c r="A1938" s="171" t="s">
        <v>2882</v>
      </c>
      <c r="B1938" s="175">
        <v>46096</v>
      </c>
      <c r="C1938" s="171" t="s">
        <v>110</v>
      </c>
      <c r="D1938" s="171" t="s">
        <v>24</v>
      </c>
      <c r="E1938" s="171" t="s">
        <v>39</v>
      </c>
      <c r="F1938" s="171" t="s">
        <v>141</v>
      </c>
      <c r="G1938" s="171" t="s">
        <v>112</v>
      </c>
      <c r="H1938" s="176">
        <v>1</v>
      </c>
      <c r="I1938" s="177">
        <v>2750</v>
      </c>
      <c r="J1938" s="175">
        <v>46095</v>
      </c>
      <c r="K1938" s="171" t="s">
        <v>113</v>
      </c>
      <c r="L1938" s="171" t="s">
        <v>114</v>
      </c>
      <c r="M1938" s="178">
        <v>0.43</v>
      </c>
      <c r="N1938" s="176"/>
      <c r="O1938" s="176">
        <v>40</v>
      </c>
      <c r="P1938" s="179">
        <v>-140.75</v>
      </c>
    </row>
    <row r="1939" spans="1:16" ht="19.5" hidden="1" customHeight="1">
      <c r="A1939" s="171" t="s">
        <v>2882</v>
      </c>
      <c r="B1939" s="175">
        <v>46096</v>
      </c>
      <c r="C1939" s="171" t="s">
        <v>127</v>
      </c>
      <c r="D1939" s="171" t="s">
        <v>128</v>
      </c>
      <c r="E1939" s="171" t="s">
        <v>39</v>
      </c>
      <c r="F1939" s="171" t="s">
        <v>141</v>
      </c>
      <c r="G1939" s="171" t="s">
        <v>112</v>
      </c>
      <c r="H1939" s="176">
        <v>1</v>
      </c>
      <c r="I1939" s="177">
        <v>2750</v>
      </c>
      <c r="J1939" s="175">
        <v>46095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1313.99</v>
      </c>
    </row>
    <row r="1940" spans="1:16" ht="19.5" hidden="1" customHeight="1">
      <c r="A1940" s="171" t="s">
        <v>2882</v>
      </c>
      <c r="B1940" s="175">
        <v>46096</v>
      </c>
      <c r="C1940" s="171" t="s">
        <v>127</v>
      </c>
      <c r="D1940" s="171" t="s">
        <v>129</v>
      </c>
      <c r="E1940" s="171" t="s">
        <v>39</v>
      </c>
      <c r="F1940" s="171" t="s">
        <v>141</v>
      </c>
      <c r="G1940" s="171" t="s">
        <v>112</v>
      </c>
      <c r="H1940" s="176">
        <v>1</v>
      </c>
      <c r="I1940" s="177">
        <v>2750</v>
      </c>
      <c r="J1940" s="175">
        <v>46095</v>
      </c>
      <c r="K1940" s="171" t="s">
        <v>113</v>
      </c>
      <c r="L1940" s="171" t="s">
        <v>114</v>
      </c>
      <c r="M1940" s="178">
        <v>0</v>
      </c>
      <c r="N1940" s="176"/>
      <c r="O1940" s="176"/>
      <c r="P1940" s="179">
        <v>13.14</v>
      </c>
    </row>
    <row r="1941" spans="1:16" ht="19.5" hidden="1" customHeight="1">
      <c r="A1941" s="171" t="s">
        <v>2882</v>
      </c>
      <c r="B1941" s="175">
        <v>46096</v>
      </c>
      <c r="C1941" s="171" t="s">
        <v>127</v>
      </c>
      <c r="D1941" s="171" t="s">
        <v>130</v>
      </c>
      <c r="E1941" s="171" t="s">
        <v>39</v>
      </c>
      <c r="F1941" s="171" t="s">
        <v>141</v>
      </c>
      <c r="G1941" s="171" t="s">
        <v>112</v>
      </c>
      <c r="H1941" s="176">
        <v>1</v>
      </c>
      <c r="I1941" s="177">
        <v>2750</v>
      </c>
      <c r="J1941" s="175">
        <v>46095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1422.87</v>
      </c>
    </row>
    <row r="1942" spans="1:16" ht="19.5" hidden="1" customHeight="1">
      <c r="A1942" s="171" t="s">
        <v>2882</v>
      </c>
      <c r="B1942" s="175">
        <v>46096</v>
      </c>
      <c r="C1942" s="171" t="s">
        <v>131</v>
      </c>
      <c r="D1942" s="171" t="s">
        <v>132</v>
      </c>
      <c r="E1942" s="171" t="s">
        <v>39</v>
      </c>
      <c r="F1942" s="171" t="s">
        <v>141</v>
      </c>
      <c r="G1942" s="171" t="s">
        <v>112</v>
      </c>
      <c r="H1942" s="176">
        <v>1</v>
      </c>
      <c r="I1942" s="177">
        <v>2750</v>
      </c>
      <c r="J1942" s="175">
        <v>46095</v>
      </c>
      <c r="K1942" s="171" t="s">
        <v>113</v>
      </c>
      <c r="L1942" s="171" t="s">
        <v>114</v>
      </c>
      <c r="M1942" s="178">
        <v>0.43</v>
      </c>
      <c r="N1942" s="176"/>
      <c r="O1942" s="176"/>
      <c r="P1942" s="179">
        <v>-1182.5</v>
      </c>
    </row>
    <row r="1943" spans="1:16" ht="19.5" hidden="1" customHeight="1">
      <c r="A1943" s="171" t="s">
        <v>2882</v>
      </c>
      <c r="B1943" s="175">
        <v>46096</v>
      </c>
      <c r="C1943" s="171" t="s">
        <v>2119</v>
      </c>
      <c r="D1943" s="171" t="s">
        <v>116</v>
      </c>
      <c r="E1943" s="171" t="s">
        <v>39</v>
      </c>
      <c r="F1943" s="171" t="s">
        <v>141</v>
      </c>
      <c r="G1943" s="171" t="s">
        <v>112</v>
      </c>
      <c r="H1943" s="176">
        <v>1</v>
      </c>
      <c r="I1943" s="177">
        <v>2750</v>
      </c>
      <c r="J1943" s="175">
        <v>46095</v>
      </c>
      <c r="K1943" s="171" t="s">
        <v>113</v>
      </c>
      <c r="L1943" s="171" t="s">
        <v>114</v>
      </c>
      <c r="M1943" s="178">
        <v>0.43</v>
      </c>
      <c r="N1943" s="176"/>
      <c r="O1943" s="176"/>
      <c r="P1943" s="179">
        <v>-10.61</v>
      </c>
    </row>
    <row r="1944" spans="1:16" ht="19.5" hidden="1" customHeight="1">
      <c r="A1944" s="171" t="s">
        <v>2883</v>
      </c>
      <c r="B1944" s="175">
        <v>46096</v>
      </c>
      <c r="C1944" s="171" t="s">
        <v>110</v>
      </c>
      <c r="D1944" s="171" t="s">
        <v>24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2750</v>
      </c>
      <c r="J1944" s="175">
        <v>46094</v>
      </c>
      <c r="K1944" s="171" t="s">
        <v>113</v>
      </c>
      <c r="L1944" s="171" t="s">
        <v>114</v>
      </c>
      <c r="M1944" s="178">
        <v>0.43</v>
      </c>
      <c r="N1944" s="176"/>
      <c r="O1944" s="176">
        <v>40</v>
      </c>
      <c r="P1944" s="179">
        <v>-140.75</v>
      </c>
    </row>
    <row r="1945" spans="1:16" ht="19.5" hidden="1" customHeight="1">
      <c r="A1945" s="171" t="s">
        <v>2883</v>
      </c>
      <c r="B1945" s="175">
        <v>46096</v>
      </c>
      <c r="C1945" s="171" t="s">
        <v>127</v>
      </c>
      <c r="D1945" s="171" t="s">
        <v>128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46094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1265.46</v>
      </c>
    </row>
    <row r="1946" spans="1:16" ht="19.5" hidden="1" customHeight="1">
      <c r="A1946" s="171" t="s">
        <v>2883</v>
      </c>
      <c r="B1946" s="175">
        <v>46096</v>
      </c>
      <c r="C1946" s="171" t="s">
        <v>127</v>
      </c>
      <c r="D1946" s="171" t="s">
        <v>129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46094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12.65</v>
      </c>
    </row>
    <row r="1947" spans="1:16" ht="19.5" hidden="1" customHeight="1">
      <c r="A1947" s="171" t="s">
        <v>2883</v>
      </c>
      <c r="B1947" s="175">
        <v>46096</v>
      </c>
      <c r="C1947" s="171" t="s">
        <v>127</v>
      </c>
      <c r="D1947" s="171" t="s">
        <v>130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46094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1471.89</v>
      </c>
    </row>
    <row r="1948" spans="1:16" ht="19.5" hidden="1" customHeight="1">
      <c r="A1948" s="171" t="s">
        <v>2883</v>
      </c>
      <c r="B1948" s="175">
        <v>46096</v>
      </c>
      <c r="C1948" s="171" t="s">
        <v>131</v>
      </c>
      <c r="D1948" s="171" t="s">
        <v>132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46094</v>
      </c>
      <c r="K1948" s="171" t="s">
        <v>113</v>
      </c>
      <c r="L1948" s="171" t="s">
        <v>114</v>
      </c>
      <c r="M1948" s="178">
        <v>0.43</v>
      </c>
      <c r="N1948" s="176"/>
      <c r="O1948" s="176"/>
      <c r="P1948" s="179">
        <v>-1182.5</v>
      </c>
    </row>
    <row r="1949" spans="1:16" ht="19.5" hidden="1" customHeight="1">
      <c r="A1949" s="171" t="s">
        <v>2883</v>
      </c>
      <c r="B1949" s="175">
        <v>46096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46094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-11.77</v>
      </c>
    </row>
    <row r="1950" spans="1:16" ht="19.5" hidden="1" customHeight="1">
      <c r="A1950" s="171" t="s">
        <v>2884</v>
      </c>
      <c r="B1950" s="175">
        <v>46096</v>
      </c>
      <c r="C1950" s="171" t="s">
        <v>110</v>
      </c>
      <c r="D1950" s="171" t="s">
        <v>24</v>
      </c>
      <c r="E1950" s="171" t="s">
        <v>61</v>
      </c>
      <c r="F1950" s="171" t="s">
        <v>776</v>
      </c>
      <c r="G1950" s="171" t="s">
        <v>177</v>
      </c>
      <c r="H1950" s="176">
        <v>1</v>
      </c>
      <c r="I1950" s="177">
        <v>4000</v>
      </c>
      <c r="J1950" s="175">
        <v>46095</v>
      </c>
      <c r="K1950" s="171" t="s">
        <v>113</v>
      </c>
      <c r="L1950" s="171" t="s">
        <v>114</v>
      </c>
      <c r="M1950" s="178">
        <v>0.43</v>
      </c>
      <c r="N1950" s="176"/>
      <c r="O1950" s="176">
        <v>40</v>
      </c>
      <c r="P1950" s="179">
        <v>-187.98</v>
      </c>
    </row>
    <row r="1951" spans="1:16" ht="19.5" hidden="1" customHeight="1">
      <c r="A1951" s="171" t="s">
        <v>2884</v>
      </c>
      <c r="B1951" s="175">
        <v>46096</v>
      </c>
      <c r="C1951" s="171" t="s">
        <v>127</v>
      </c>
      <c r="D1951" s="171" t="s">
        <v>128</v>
      </c>
      <c r="E1951" s="171" t="s">
        <v>61</v>
      </c>
      <c r="F1951" s="171" t="s">
        <v>776</v>
      </c>
      <c r="G1951" s="171" t="s">
        <v>177</v>
      </c>
      <c r="H1951" s="176">
        <v>1</v>
      </c>
      <c r="I1951" s="177">
        <v>4000</v>
      </c>
      <c r="J1951" s="175">
        <v>46095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1505.34</v>
      </c>
    </row>
    <row r="1952" spans="1:16" ht="19.5" hidden="1" customHeight="1">
      <c r="A1952" s="171" t="s">
        <v>2884</v>
      </c>
      <c r="B1952" s="175">
        <v>46096</v>
      </c>
      <c r="C1952" s="171" t="s">
        <v>127</v>
      </c>
      <c r="D1952" s="171" t="s">
        <v>129</v>
      </c>
      <c r="E1952" s="171" t="s">
        <v>61</v>
      </c>
      <c r="F1952" s="171" t="s">
        <v>776</v>
      </c>
      <c r="G1952" s="171" t="s">
        <v>177</v>
      </c>
      <c r="H1952" s="176">
        <v>1</v>
      </c>
      <c r="I1952" s="177">
        <v>4000</v>
      </c>
      <c r="J1952" s="175">
        <v>46095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0</v>
      </c>
    </row>
    <row r="1953" spans="1:16" ht="19.5" hidden="1" customHeight="1">
      <c r="A1953" s="171" t="s">
        <v>2884</v>
      </c>
      <c r="B1953" s="175">
        <v>46096</v>
      </c>
      <c r="C1953" s="171" t="s">
        <v>127</v>
      </c>
      <c r="D1953" s="171" t="s">
        <v>130</v>
      </c>
      <c r="E1953" s="171" t="s">
        <v>61</v>
      </c>
      <c r="F1953" s="171" t="s">
        <v>776</v>
      </c>
      <c r="G1953" s="171" t="s">
        <v>177</v>
      </c>
      <c r="H1953" s="176">
        <v>1</v>
      </c>
      <c r="I1953" s="177">
        <v>4000</v>
      </c>
      <c r="J1953" s="175">
        <v>46095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2494.66</v>
      </c>
    </row>
    <row r="1954" spans="1:16" ht="19.5" hidden="1" customHeight="1">
      <c r="A1954" s="171" t="s">
        <v>2884</v>
      </c>
      <c r="B1954" s="175">
        <v>46096</v>
      </c>
      <c r="C1954" s="171" t="s">
        <v>131</v>
      </c>
      <c r="D1954" s="171" t="s">
        <v>132</v>
      </c>
      <c r="E1954" s="171" t="s">
        <v>61</v>
      </c>
      <c r="F1954" s="171" t="s">
        <v>776</v>
      </c>
      <c r="G1954" s="171" t="s">
        <v>177</v>
      </c>
      <c r="H1954" s="176">
        <v>1</v>
      </c>
      <c r="I1954" s="177">
        <v>4000</v>
      </c>
      <c r="J1954" s="175">
        <v>46095</v>
      </c>
      <c r="K1954" s="171" t="s">
        <v>113</v>
      </c>
      <c r="L1954" s="171" t="s">
        <v>114</v>
      </c>
      <c r="M1954" s="178">
        <v>0.43</v>
      </c>
      <c r="N1954" s="176"/>
      <c r="O1954" s="176"/>
      <c r="P1954" s="179">
        <v>-1720</v>
      </c>
    </row>
    <row r="1955" spans="1:16" ht="19.5" hidden="1" customHeight="1">
      <c r="A1955" s="171" t="s">
        <v>2882</v>
      </c>
      <c r="B1955" s="175">
        <v>46096</v>
      </c>
      <c r="C1955" s="171" t="s">
        <v>2119</v>
      </c>
      <c r="D1955" s="171" t="s">
        <v>135</v>
      </c>
      <c r="E1955" s="171" t="s">
        <v>39</v>
      </c>
      <c r="F1955" s="171" t="s">
        <v>141</v>
      </c>
      <c r="G1955" s="171" t="s">
        <v>112</v>
      </c>
      <c r="H1955" s="176">
        <v>1</v>
      </c>
      <c r="I1955" s="177">
        <v>0</v>
      </c>
      <c r="J1955" s="175">
        <v>46095</v>
      </c>
      <c r="K1955" s="171" t="s">
        <v>125</v>
      </c>
      <c r="L1955" s="171" t="s">
        <v>125</v>
      </c>
      <c r="M1955" s="178">
        <v>0</v>
      </c>
      <c r="N1955" s="176"/>
      <c r="O1955" s="176"/>
      <c r="P1955" s="179">
        <v>-24.97</v>
      </c>
    </row>
    <row r="1956" spans="1:16" ht="19.5" hidden="1" customHeight="1">
      <c r="A1956" s="171" t="s">
        <v>2881</v>
      </c>
      <c r="B1956" s="175">
        <v>46096</v>
      </c>
      <c r="C1956" s="171" t="s">
        <v>2119</v>
      </c>
      <c r="D1956" s="171" t="s">
        <v>135</v>
      </c>
      <c r="E1956" s="171" t="s">
        <v>39</v>
      </c>
      <c r="F1956" s="171" t="s">
        <v>141</v>
      </c>
      <c r="G1956" s="171" t="s">
        <v>112</v>
      </c>
      <c r="H1956" s="176">
        <v>1</v>
      </c>
      <c r="I1956" s="177">
        <v>0</v>
      </c>
      <c r="J1956" s="175">
        <v>46095</v>
      </c>
      <c r="K1956" s="171" t="s">
        <v>125</v>
      </c>
      <c r="L1956" s="171" t="s">
        <v>125</v>
      </c>
      <c r="M1956" s="178">
        <v>0</v>
      </c>
      <c r="N1956" s="176"/>
      <c r="O1956" s="176"/>
      <c r="P1956" s="179">
        <v>-24.97</v>
      </c>
    </row>
    <row r="1957" spans="1:16" ht="19.5" hidden="1" customHeight="1">
      <c r="A1957" s="171" t="s">
        <v>2885</v>
      </c>
      <c r="B1957" s="175">
        <v>46096</v>
      </c>
      <c r="C1957" s="171" t="s">
        <v>110</v>
      </c>
      <c r="D1957" s="171" t="s">
        <v>24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2650</v>
      </c>
      <c r="J1957" s="175">
        <v>46090</v>
      </c>
      <c r="K1957" s="171" t="s">
        <v>113</v>
      </c>
      <c r="L1957" s="171" t="s">
        <v>114</v>
      </c>
      <c r="M1957" s="178">
        <v>0.43</v>
      </c>
      <c r="N1957" s="176"/>
      <c r="O1957" s="176">
        <v>43</v>
      </c>
      <c r="P1957" s="179">
        <v>-154.33000000000001</v>
      </c>
    </row>
    <row r="1958" spans="1:16" ht="19.5" hidden="1" customHeight="1">
      <c r="A1958" s="171" t="s">
        <v>2885</v>
      </c>
      <c r="B1958" s="175">
        <v>46096</v>
      </c>
      <c r="C1958" s="171" t="s">
        <v>127</v>
      </c>
      <c r="D1958" s="171" t="s">
        <v>128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2650</v>
      </c>
      <c r="J1958" s="175">
        <v>46090</v>
      </c>
      <c r="K1958" s="171" t="s">
        <v>113</v>
      </c>
      <c r="L1958" s="171" t="s">
        <v>114</v>
      </c>
      <c r="M1958" s="178">
        <v>0</v>
      </c>
      <c r="N1958" s="176"/>
      <c r="O1958" s="176"/>
      <c r="P1958" s="179">
        <v>1329.52</v>
      </c>
    </row>
    <row r="1959" spans="1:16" ht="19.5" hidden="1" customHeight="1">
      <c r="A1959" s="171" t="s">
        <v>2885</v>
      </c>
      <c r="B1959" s="175">
        <v>46096</v>
      </c>
      <c r="C1959" s="171" t="s">
        <v>127</v>
      </c>
      <c r="D1959" s="171" t="s">
        <v>129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2650</v>
      </c>
      <c r="J1959" s="175">
        <v>46090</v>
      </c>
      <c r="K1959" s="171" t="s">
        <v>113</v>
      </c>
      <c r="L1959" s="171" t="s">
        <v>114</v>
      </c>
      <c r="M1959" s="178">
        <v>0</v>
      </c>
      <c r="N1959" s="176"/>
      <c r="O1959" s="176"/>
      <c r="P1959" s="179">
        <v>13.3</v>
      </c>
    </row>
    <row r="1960" spans="1:16" ht="19.5" hidden="1" customHeight="1">
      <c r="A1960" s="171" t="s">
        <v>2885</v>
      </c>
      <c r="B1960" s="175">
        <v>46096</v>
      </c>
      <c r="C1960" s="171" t="s">
        <v>127</v>
      </c>
      <c r="D1960" s="171" t="s">
        <v>130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2650</v>
      </c>
      <c r="J1960" s="175">
        <v>46090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1307.18</v>
      </c>
    </row>
    <row r="1961" spans="1:16" ht="19.5" hidden="1" customHeight="1">
      <c r="A1961" s="171" t="s">
        <v>2885</v>
      </c>
      <c r="B1961" s="175">
        <v>46096</v>
      </c>
      <c r="C1961" s="171" t="s">
        <v>131</v>
      </c>
      <c r="D1961" s="171" t="s">
        <v>132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2650</v>
      </c>
      <c r="J1961" s="175">
        <v>46090</v>
      </c>
      <c r="K1961" s="171" t="s">
        <v>113</v>
      </c>
      <c r="L1961" s="171" t="s">
        <v>114</v>
      </c>
      <c r="M1961" s="178">
        <v>0.43</v>
      </c>
      <c r="N1961" s="176"/>
      <c r="O1961" s="176"/>
      <c r="P1961" s="179">
        <v>-1139.5</v>
      </c>
    </row>
    <row r="1962" spans="1:16" ht="19.5" hidden="1" customHeight="1">
      <c r="A1962" s="171" t="s">
        <v>2885</v>
      </c>
      <c r="B1962" s="175">
        <v>46096</v>
      </c>
      <c r="C1962" s="171" t="s">
        <v>2119</v>
      </c>
      <c r="D1962" s="171" t="s">
        <v>116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2650</v>
      </c>
      <c r="J1962" s="175">
        <v>46090</v>
      </c>
      <c r="K1962" s="171" t="s">
        <v>113</v>
      </c>
      <c r="L1962" s="171" t="s">
        <v>114</v>
      </c>
      <c r="M1962" s="178">
        <v>0.43</v>
      </c>
      <c r="N1962" s="176"/>
      <c r="O1962" s="176"/>
      <c r="P1962" s="179">
        <v>-12.99</v>
      </c>
    </row>
    <row r="1963" spans="1:16" ht="19.5" hidden="1" customHeight="1">
      <c r="A1963" s="171" t="s">
        <v>2886</v>
      </c>
      <c r="B1963" s="175">
        <v>46096</v>
      </c>
      <c r="C1963" s="171" t="s">
        <v>110</v>
      </c>
      <c r="D1963" s="171" t="s">
        <v>24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2650</v>
      </c>
      <c r="J1963" s="175">
        <v>46094</v>
      </c>
      <c r="K1963" s="171" t="s">
        <v>113</v>
      </c>
      <c r="L1963" s="171" t="s">
        <v>114</v>
      </c>
      <c r="M1963" s="178">
        <v>0.43</v>
      </c>
      <c r="N1963" s="176"/>
      <c r="O1963" s="176">
        <v>40</v>
      </c>
      <c r="P1963" s="179">
        <v>-138.19999999999999</v>
      </c>
    </row>
    <row r="1964" spans="1:16" ht="19.5" hidden="1" customHeight="1">
      <c r="A1964" s="171" t="s">
        <v>2886</v>
      </c>
      <c r="B1964" s="175">
        <v>46096</v>
      </c>
      <c r="C1964" s="171" t="s">
        <v>127</v>
      </c>
      <c r="D1964" s="171" t="s">
        <v>128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2650</v>
      </c>
      <c r="J1964" s="175">
        <v>46094</v>
      </c>
      <c r="K1964" s="171" t="s">
        <v>113</v>
      </c>
      <c r="L1964" s="171" t="s">
        <v>114</v>
      </c>
      <c r="M1964" s="178">
        <v>0</v>
      </c>
      <c r="N1964" s="176"/>
      <c r="O1964" s="176"/>
      <c r="P1964" s="179">
        <v>1263.81</v>
      </c>
    </row>
    <row r="1965" spans="1:16" ht="19.5" hidden="1" customHeight="1">
      <c r="A1965" s="171" t="s">
        <v>2886</v>
      </c>
      <c r="B1965" s="175">
        <v>46096</v>
      </c>
      <c r="C1965" s="171" t="s">
        <v>127</v>
      </c>
      <c r="D1965" s="171" t="s">
        <v>129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2650</v>
      </c>
      <c r="J1965" s="175">
        <v>46094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12.64</v>
      </c>
    </row>
    <row r="1966" spans="1:16" ht="19.5" hidden="1" customHeight="1">
      <c r="A1966" s="171" t="s">
        <v>2886</v>
      </c>
      <c r="B1966" s="175">
        <v>46096</v>
      </c>
      <c r="C1966" s="171" t="s">
        <v>127</v>
      </c>
      <c r="D1966" s="171" t="s">
        <v>130</v>
      </c>
      <c r="E1966" s="171" t="s">
        <v>41</v>
      </c>
      <c r="F1966" s="171" t="s">
        <v>138</v>
      </c>
      <c r="G1966" s="171" t="s">
        <v>112</v>
      </c>
      <c r="H1966" s="176">
        <v>1</v>
      </c>
      <c r="I1966" s="177">
        <v>2650</v>
      </c>
      <c r="J1966" s="175">
        <v>46094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1373.55</v>
      </c>
    </row>
    <row r="1967" spans="1:16" ht="19.5" hidden="1" customHeight="1">
      <c r="A1967" s="171" t="s">
        <v>2886</v>
      </c>
      <c r="B1967" s="175">
        <v>46096</v>
      </c>
      <c r="C1967" s="171" t="s">
        <v>131</v>
      </c>
      <c r="D1967" s="171" t="s">
        <v>132</v>
      </c>
      <c r="E1967" s="171" t="s">
        <v>41</v>
      </c>
      <c r="F1967" s="171" t="s">
        <v>138</v>
      </c>
      <c r="G1967" s="171" t="s">
        <v>112</v>
      </c>
      <c r="H1967" s="176">
        <v>1</v>
      </c>
      <c r="I1967" s="177">
        <v>2650</v>
      </c>
      <c r="J1967" s="175">
        <v>46094</v>
      </c>
      <c r="K1967" s="171" t="s">
        <v>113</v>
      </c>
      <c r="L1967" s="171" t="s">
        <v>114</v>
      </c>
      <c r="M1967" s="178">
        <v>0.43</v>
      </c>
      <c r="N1967" s="176"/>
      <c r="O1967" s="176"/>
      <c r="P1967" s="179">
        <v>-1139.5</v>
      </c>
    </row>
    <row r="1968" spans="1:16" ht="19.5" hidden="1" customHeight="1">
      <c r="A1968" s="171" t="s">
        <v>2886</v>
      </c>
      <c r="B1968" s="175">
        <v>46096</v>
      </c>
      <c r="C1968" s="171" t="s">
        <v>2119</v>
      </c>
      <c r="D1968" s="171" t="s">
        <v>116</v>
      </c>
      <c r="E1968" s="171" t="s">
        <v>41</v>
      </c>
      <c r="F1968" s="171" t="s">
        <v>138</v>
      </c>
      <c r="G1968" s="171" t="s">
        <v>112</v>
      </c>
      <c r="H1968" s="176">
        <v>1</v>
      </c>
      <c r="I1968" s="177">
        <v>2650</v>
      </c>
      <c r="J1968" s="175">
        <v>46094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-25</v>
      </c>
    </row>
    <row r="1969" spans="1:16" ht="19.5" hidden="1" customHeight="1">
      <c r="A1969" s="171" t="s">
        <v>2887</v>
      </c>
      <c r="B1969" s="175">
        <v>46096</v>
      </c>
      <c r="C1969" s="171" t="s">
        <v>2119</v>
      </c>
      <c r="D1969" s="171" t="s">
        <v>135</v>
      </c>
      <c r="E1969" s="171" t="s">
        <v>38</v>
      </c>
      <c r="F1969" s="171" t="s">
        <v>111</v>
      </c>
      <c r="G1969" s="171" t="s">
        <v>112</v>
      </c>
      <c r="H1969" s="176">
        <v>1</v>
      </c>
      <c r="I1969" s="177">
        <v>0</v>
      </c>
      <c r="J1969" s="175">
        <v>46096</v>
      </c>
      <c r="K1969" s="171" t="s">
        <v>125</v>
      </c>
      <c r="L1969" s="171" t="s">
        <v>125</v>
      </c>
      <c r="M1969" s="178">
        <v>0</v>
      </c>
      <c r="N1969" s="176"/>
      <c r="O1969" s="176"/>
      <c r="P1969" s="179">
        <v>-8.39</v>
      </c>
    </row>
    <row r="1970" spans="1:16" ht="19.5" hidden="1" customHeight="1">
      <c r="A1970" s="171" t="s">
        <v>2888</v>
      </c>
      <c r="B1970" s="175">
        <v>46096</v>
      </c>
      <c r="C1970" s="171" t="s">
        <v>110</v>
      </c>
      <c r="D1970" s="171" t="s">
        <v>24</v>
      </c>
      <c r="E1970" s="171" t="s">
        <v>38</v>
      </c>
      <c r="F1970" s="171" t="s">
        <v>111</v>
      </c>
      <c r="G1970" s="171" t="s">
        <v>112</v>
      </c>
      <c r="H1970" s="176">
        <v>1</v>
      </c>
      <c r="I1970" s="177">
        <v>2750</v>
      </c>
      <c r="J1970" s="175">
        <v>46093</v>
      </c>
      <c r="K1970" s="171" t="s">
        <v>113</v>
      </c>
      <c r="L1970" s="171" t="s">
        <v>114</v>
      </c>
      <c r="M1970" s="178">
        <v>0.43</v>
      </c>
      <c r="N1970" s="176"/>
      <c r="O1970" s="176">
        <v>40</v>
      </c>
      <c r="P1970" s="179">
        <v>-140.75</v>
      </c>
    </row>
    <row r="1971" spans="1:16" ht="19.5" hidden="1" customHeight="1">
      <c r="A1971" s="171" t="s">
        <v>2888</v>
      </c>
      <c r="B1971" s="175">
        <v>46096</v>
      </c>
      <c r="C1971" s="171" t="s">
        <v>127</v>
      </c>
      <c r="D1971" s="171" t="s">
        <v>128</v>
      </c>
      <c r="E1971" s="171" t="s">
        <v>38</v>
      </c>
      <c r="F1971" s="171" t="s">
        <v>111</v>
      </c>
      <c r="G1971" s="171" t="s">
        <v>112</v>
      </c>
      <c r="H1971" s="176">
        <v>1</v>
      </c>
      <c r="I1971" s="177">
        <v>2750</v>
      </c>
      <c r="J1971" s="175">
        <v>46093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1082.7</v>
      </c>
    </row>
    <row r="1972" spans="1:16" ht="19.5" hidden="1" customHeight="1">
      <c r="A1972" s="171" t="s">
        <v>2888</v>
      </c>
      <c r="B1972" s="175">
        <v>46096</v>
      </c>
      <c r="C1972" s="171" t="s">
        <v>127</v>
      </c>
      <c r="D1972" s="171" t="s">
        <v>129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2750</v>
      </c>
      <c r="J1972" s="175">
        <v>46093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2888</v>
      </c>
      <c r="B1973" s="175">
        <v>46096</v>
      </c>
      <c r="C1973" s="171" t="s">
        <v>127</v>
      </c>
      <c r="D1973" s="171" t="s">
        <v>130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2750</v>
      </c>
      <c r="J1973" s="175">
        <v>46093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1667.3</v>
      </c>
    </row>
    <row r="1974" spans="1:16" ht="19.5" hidden="1" customHeight="1">
      <c r="A1974" s="171" t="s">
        <v>2888</v>
      </c>
      <c r="B1974" s="175">
        <v>46096</v>
      </c>
      <c r="C1974" s="171" t="s">
        <v>131</v>
      </c>
      <c r="D1974" s="171" t="s">
        <v>132</v>
      </c>
      <c r="E1974" s="171" t="s">
        <v>38</v>
      </c>
      <c r="F1974" s="171" t="s">
        <v>111</v>
      </c>
      <c r="G1974" s="171" t="s">
        <v>112</v>
      </c>
      <c r="H1974" s="176">
        <v>1</v>
      </c>
      <c r="I1974" s="177">
        <v>2750</v>
      </c>
      <c r="J1974" s="175">
        <v>46093</v>
      </c>
      <c r="K1974" s="171" t="s">
        <v>113</v>
      </c>
      <c r="L1974" s="171" t="s">
        <v>114</v>
      </c>
      <c r="M1974" s="178">
        <v>0.43</v>
      </c>
      <c r="N1974" s="176"/>
      <c r="O1974" s="176"/>
      <c r="P1974" s="179">
        <v>-1182.5</v>
      </c>
    </row>
    <row r="1975" spans="1:16" ht="19.5" hidden="1" customHeight="1">
      <c r="A1975" s="171" t="s">
        <v>2889</v>
      </c>
      <c r="B1975" s="175">
        <v>46096</v>
      </c>
      <c r="C1975" s="171" t="s">
        <v>2119</v>
      </c>
      <c r="D1975" s="171" t="s">
        <v>135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46096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-8</v>
      </c>
    </row>
    <row r="1976" spans="1:16" ht="19.5" hidden="1" customHeight="1">
      <c r="A1976" s="171" t="s">
        <v>2886</v>
      </c>
      <c r="B1976" s="175">
        <v>46096</v>
      </c>
      <c r="C1976" s="171" t="s">
        <v>2119</v>
      </c>
      <c r="D1976" s="171" t="s">
        <v>135</v>
      </c>
      <c r="E1976" s="171" t="s">
        <v>41</v>
      </c>
      <c r="F1976" s="171" t="s">
        <v>138</v>
      </c>
      <c r="G1976" s="171" t="s">
        <v>112</v>
      </c>
      <c r="H1976" s="176">
        <v>1</v>
      </c>
      <c r="I1976" s="177">
        <v>0</v>
      </c>
      <c r="J1976" s="175">
        <v>46094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-24.01</v>
      </c>
    </row>
    <row r="1977" spans="1:16" ht="19.5" customHeight="1">
      <c r="A1977" s="171" t="s">
        <v>2890</v>
      </c>
      <c r="B1977" s="175">
        <v>46096</v>
      </c>
      <c r="C1977" s="171" t="s">
        <v>2119</v>
      </c>
      <c r="D1977" s="171" t="s">
        <v>135</v>
      </c>
      <c r="E1977" s="171" t="s">
        <v>61</v>
      </c>
      <c r="F1977" s="171" t="s">
        <v>776</v>
      </c>
      <c r="G1977" s="171" t="s">
        <v>177</v>
      </c>
      <c r="H1977" s="176">
        <v>1</v>
      </c>
      <c r="I1977" s="177">
        <v>0</v>
      </c>
      <c r="J1977" s="175">
        <v>46096</v>
      </c>
      <c r="K1977" s="171" t="s">
        <v>125</v>
      </c>
      <c r="L1977" s="171" t="s">
        <v>125</v>
      </c>
      <c r="M1977" s="178">
        <v>0</v>
      </c>
      <c r="N1977" s="176"/>
      <c r="O1977" s="176"/>
      <c r="P1977" s="179">
        <v>-27.16</v>
      </c>
    </row>
    <row r="1978" spans="1:16" ht="19.5" customHeight="1">
      <c r="A1978" s="171" t="s">
        <v>2891</v>
      </c>
      <c r="B1978" s="175">
        <v>46096</v>
      </c>
      <c r="C1978" s="171" t="s">
        <v>2119</v>
      </c>
      <c r="D1978" s="171" t="s">
        <v>135</v>
      </c>
      <c r="E1978" s="171" t="s">
        <v>78</v>
      </c>
      <c r="F1978" s="171" t="s">
        <v>176</v>
      </c>
      <c r="G1978" s="171" t="s">
        <v>177</v>
      </c>
      <c r="H1978" s="176">
        <v>1</v>
      </c>
      <c r="I1978" s="177">
        <v>0</v>
      </c>
      <c r="J1978" s="175">
        <v>46096</v>
      </c>
      <c r="K1978" s="171" t="s">
        <v>125</v>
      </c>
      <c r="L1978" s="171" t="s">
        <v>125</v>
      </c>
      <c r="M1978" s="178">
        <v>0</v>
      </c>
      <c r="N1978" s="176"/>
      <c r="O1978" s="176"/>
      <c r="P1978" s="179">
        <v>-19.22</v>
      </c>
    </row>
    <row r="1979" spans="1:16" ht="19.5" hidden="1" customHeight="1">
      <c r="A1979" s="171" t="s">
        <v>2371</v>
      </c>
      <c r="B1979" s="175">
        <v>46096</v>
      </c>
      <c r="C1979" s="171" t="s">
        <v>110</v>
      </c>
      <c r="D1979" s="171" t="s">
        <v>121</v>
      </c>
      <c r="E1979" s="171" t="s">
        <v>77</v>
      </c>
      <c r="F1979" s="171" t="s">
        <v>194</v>
      </c>
      <c r="G1979" s="171" t="s">
        <v>177</v>
      </c>
      <c r="H1979" s="176">
        <v>1</v>
      </c>
      <c r="I1979" s="177">
        <v>0</v>
      </c>
      <c r="J1979" s="175">
        <v>46086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0</v>
      </c>
    </row>
    <row r="1980" spans="1:16" ht="19.5" hidden="1" customHeight="1">
      <c r="A1980" s="171" t="s">
        <v>2371</v>
      </c>
      <c r="B1980" s="175">
        <v>46096</v>
      </c>
      <c r="C1980" s="171" t="s">
        <v>110</v>
      </c>
      <c r="D1980" s="171" t="s">
        <v>118</v>
      </c>
      <c r="E1980" s="171" t="s">
        <v>77</v>
      </c>
      <c r="F1980" s="171" t="s">
        <v>194</v>
      </c>
      <c r="G1980" s="171" t="s">
        <v>177</v>
      </c>
      <c r="H1980" s="176">
        <v>1</v>
      </c>
      <c r="I1980" s="177">
        <v>0</v>
      </c>
      <c r="J1980" s="175">
        <v>46086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-56.94</v>
      </c>
    </row>
    <row r="1981" spans="1:16" ht="19.5" customHeight="1">
      <c r="A1981" s="171" t="s">
        <v>2371</v>
      </c>
      <c r="B1981" s="175">
        <v>46096</v>
      </c>
      <c r="C1981" s="171" t="s">
        <v>2119</v>
      </c>
      <c r="D1981" s="171" t="s">
        <v>119</v>
      </c>
      <c r="E1981" s="171" t="s">
        <v>77</v>
      </c>
      <c r="F1981" s="171" t="s">
        <v>194</v>
      </c>
      <c r="G1981" s="171" t="s">
        <v>177</v>
      </c>
      <c r="H1981" s="176">
        <v>1</v>
      </c>
      <c r="I1981" s="177">
        <v>0</v>
      </c>
      <c r="J1981" s="175">
        <v>46086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-15</v>
      </c>
    </row>
    <row r="1982" spans="1:16" ht="19.5" hidden="1" customHeight="1">
      <c r="A1982" s="171" t="s">
        <v>2892</v>
      </c>
      <c r="B1982" s="175">
        <v>46096</v>
      </c>
      <c r="C1982" s="171" t="s">
        <v>2119</v>
      </c>
      <c r="D1982" s="171" t="s">
        <v>135</v>
      </c>
      <c r="E1982" s="171" t="s">
        <v>44</v>
      </c>
      <c r="F1982" s="171" t="s">
        <v>213</v>
      </c>
      <c r="G1982" s="171" t="s">
        <v>214</v>
      </c>
      <c r="H1982" s="176">
        <v>1</v>
      </c>
      <c r="I1982" s="177">
        <v>0</v>
      </c>
      <c r="J1982" s="175">
        <v>46096</v>
      </c>
      <c r="K1982" s="171" t="s">
        <v>125</v>
      </c>
      <c r="L1982" s="171" t="s">
        <v>125</v>
      </c>
      <c r="M1982" s="178">
        <v>0</v>
      </c>
      <c r="N1982" s="176"/>
      <c r="O1982" s="176"/>
      <c r="P1982" s="179">
        <v>-16.95</v>
      </c>
    </row>
    <row r="1983" spans="1:16" ht="19.5" hidden="1" customHeight="1">
      <c r="A1983" s="171" t="s">
        <v>2893</v>
      </c>
      <c r="B1983" s="175">
        <v>46096</v>
      </c>
      <c r="C1983" s="171" t="s">
        <v>1315</v>
      </c>
      <c r="D1983" s="171" t="s">
        <v>508</v>
      </c>
      <c r="E1983" s="171" t="s">
        <v>45</v>
      </c>
      <c r="F1983" s="171" t="s">
        <v>162</v>
      </c>
      <c r="G1983" s="171" t="s">
        <v>163</v>
      </c>
      <c r="H1983" s="176">
        <v>1</v>
      </c>
      <c r="I1983" s="177">
        <v>0</v>
      </c>
      <c r="J1983" s="175">
        <v>46093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hidden="1" customHeight="1">
      <c r="A1984" s="171" t="s">
        <v>2893</v>
      </c>
      <c r="B1984" s="175">
        <v>46096</v>
      </c>
      <c r="C1984" s="171" t="s">
        <v>2119</v>
      </c>
      <c r="D1984" s="171" t="s">
        <v>510</v>
      </c>
      <c r="E1984" s="171" t="s">
        <v>45</v>
      </c>
      <c r="F1984" s="171" t="s">
        <v>162</v>
      </c>
      <c r="G1984" s="171" t="s">
        <v>163</v>
      </c>
      <c r="H1984" s="176">
        <v>1</v>
      </c>
      <c r="I1984" s="177">
        <v>0</v>
      </c>
      <c r="J1984" s="175">
        <v>46093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hidden="1" customHeight="1">
      <c r="A1985" s="171" t="s">
        <v>2894</v>
      </c>
      <c r="B1985" s="175">
        <v>46096</v>
      </c>
      <c r="C1985" s="171" t="s">
        <v>1315</v>
      </c>
      <c r="D1985" s="171" t="s">
        <v>508</v>
      </c>
      <c r="E1985" s="171" t="s">
        <v>79</v>
      </c>
      <c r="F1985" s="171" t="s">
        <v>441</v>
      </c>
      <c r="G1985" s="171" t="s">
        <v>177</v>
      </c>
      <c r="H1985" s="176">
        <v>1</v>
      </c>
      <c r="I1985" s="177">
        <v>0</v>
      </c>
      <c r="J1985" s="175">
        <v>46094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-5</v>
      </c>
    </row>
    <row r="1986" spans="1:16" ht="19.5" customHeight="1">
      <c r="A1986" s="171" t="s">
        <v>2894</v>
      </c>
      <c r="B1986" s="175">
        <v>46096</v>
      </c>
      <c r="C1986" s="171" t="s">
        <v>2119</v>
      </c>
      <c r="D1986" s="171" t="s">
        <v>510</v>
      </c>
      <c r="E1986" s="171" t="s">
        <v>79</v>
      </c>
      <c r="F1986" s="171" t="s">
        <v>441</v>
      </c>
      <c r="G1986" s="171" t="s">
        <v>177</v>
      </c>
      <c r="H1986" s="176">
        <v>1</v>
      </c>
      <c r="I1986" s="177">
        <v>0</v>
      </c>
      <c r="J1986" s="175">
        <v>46094</v>
      </c>
      <c r="K1986" s="171" t="s">
        <v>113</v>
      </c>
      <c r="L1986" s="171" t="s">
        <v>114</v>
      </c>
      <c r="M1986" s="178">
        <v>0</v>
      </c>
      <c r="N1986" s="176"/>
      <c r="O1986" s="176"/>
      <c r="P1986" s="179">
        <v>-10</v>
      </c>
    </row>
    <row r="1987" spans="1:16" ht="19.5" hidden="1" customHeight="1">
      <c r="A1987" s="171" t="s">
        <v>2895</v>
      </c>
      <c r="B1987" s="175">
        <v>46096</v>
      </c>
      <c r="C1987" s="171" t="s">
        <v>110</v>
      </c>
      <c r="D1987" s="171" t="s">
        <v>24</v>
      </c>
      <c r="E1987" s="171" t="s">
        <v>40</v>
      </c>
      <c r="F1987" s="171" t="s">
        <v>149</v>
      </c>
      <c r="G1987" s="171" t="s">
        <v>112</v>
      </c>
      <c r="H1987" s="176">
        <v>1</v>
      </c>
      <c r="I1987" s="177">
        <v>2500</v>
      </c>
      <c r="J1987" s="175">
        <v>46095</v>
      </c>
      <c r="K1987" s="171" t="s">
        <v>113</v>
      </c>
      <c r="L1987" s="171" t="s">
        <v>114</v>
      </c>
      <c r="M1987" s="178">
        <v>0.43</v>
      </c>
      <c r="N1987" s="176"/>
      <c r="O1987" s="176">
        <v>40</v>
      </c>
      <c r="P1987" s="179">
        <v>-134.37</v>
      </c>
    </row>
    <row r="1988" spans="1:16" ht="19.5" hidden="1" customHeight="1">
      <c r="A1988" s="171" t="s">
        <v>2895</v>
      </c>
      <c r="B1988" s="175">
        <v>46096</v>
      </c>
      <c r="C1988" s="171" t="s">
        <v>127</v>
      </c>
      <c r="D1988" s="171" t="s">
        <v>128</v>
      </c>
      <c r="E1988" s="171" t="s">
        <v>40</v>
      </c>
      <c r="F1988" s="171" t="s">
        <v>149</v>
      </c>
      <c r="G1988" s="171" t="s">
        <v>112</v>
      </c>
      <c r="H1988" s="176">
        <v>1</v>
      </c>
      <c r="I1988" s="177">
        <v>2500</v>
      </c>
      <c r="J1988" s="175">
        <v>46095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940</v>
      </c>
    </row>
    <row r="1989" spans="1:16" ht="19.5" hidden="1" customHeight="1">
      <c r="A1989" s="171" t="s">
        <v>2895</v>
      </c>
      <c r="B1989" s="175">
        <v>46096</v>
      </c>
      <c r="C1989" s="171" t="s">
        <v>127</v>
      </c>
      <c r="D1989" s="171" t="s">
        <v>129</v>
      </c>
      <c r="E1989" s="171" t="s">
        <v>40</v>
      </c>
      <c r="F1989" s="171" t="s">
        <v>149</v>
      </c>
      <c r="G1989" s="171" t="s">
        <v>112</v>
      </c>
      <c r="H1989" s="176">
        <v>1</v>
      </c>
      <c r="I1989" s="177">
        <v>2500</v>
      </c>
      <c r="J1989" s="175">
        <v>46095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9.4</v>
      </c>
    </row>
    <row r="1990" spans="1:16" ht="19.5" hidden="1" customHeight="1">
      <c r="A1990" s="171" t="s">
        <v>2895</v>
      </c>
      <c r="B1990" s="175">
        <v>46096</v>
      </c>
      <c r="C1990" s="171" t="s">
        <v>127</v>
      </c>
      <c r="D1990" s="171" t="s">
        <v>130</v>
      </c>
      <c r="E1990" s="171" t="s">
        <v>40</v>
      </c>
      <c r="F1990" s="171" t="s">
        <v>149</v>
      </c>
      <c r="G1990" s="171" t="s">
        <v>112</v>
      </c>
      <c r="H1990" s="176">
        <v>1</v>
      </c>
      <c r="I1990" s="177">
        <v>2500</v>
      </c>
      <c r="J1990" s="175">
        <v>46095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1550.6</v>
      </c>
    </row>
    <row r="1991" spans="1:16" ht="19.5" hidden="1" customHeight="1">
      <c r="A1991" s="171" t="s">
        <v>2895</v>
      </c>
      <c r="B1991" s="175">
        <v>46096</v>
      </c>
      <c r="C1991" s="171" t="s">
        <v>131</v>
      </c>
      <c r="D1991" s="171" t="s">
        <v>132</v>
      </c>
      <c r="E1991" s="171" t="s">
        <v>40</v>
      </c>
      <c r="F1991" s="171" t="s">
        <v>149</v>
      </c>
      <c r="G1991" s="171" t="s">
        <v>112</v>
      </c>
      <c r="H1991" s="176">
        <v>1</v>
      </c>
      <c r="I1991" s="177">
        <v>2500</v>
      </c>
      <c r="J1991" s="175">
        <v>46095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-1075</v>
      </c>
    </row>
    <row r="1992" spans="1:16" ht="19.5" hidden="1" customHeight="1">
      <c r="A1992" s="171" t="s">
        <v>2895</v>
      </c>
      <c r="B1992" s="175">
        <v>46096</v>
      </c>
      <c r="C1992" s="171" t="s">
        <v>2119</v>
      </c>
      <c r="D1992" s="171" t="s">
        <v>116</v>
      </c>
      <c r="E1992" s="171" t="s">
        <v>40</v>
      </c>
      <c r="F1992" s="171" t="s">
        <v>149</v>
      </c>
      <c r="G1992" s="171" t="s">
        <v>112</v>
      </c>
      <c r="H1992" s="176">
        <v>1</v>
      </c>
      <c r="I1992" s="177">
        <v>2500</v>
      </c>
      <c r="J1992" s="175">
        <v>46095</v>
      </c>
      <c r="K1992" s="171" t="s">
        <v>113</v>
      </c>
      <c r="L1992" s="171" t="s">
        <v>114</v>
      </c>
      <c r="M1992" s="178">
        <v>0.43</v>
      </c>
      <c r="N1992" s="176"/>
      <c r="O1992" s="176"/>
      <c r="P1992" s="179">
        <v>-13.02</v>
      </c>
    </row>
    <row r="1993" spans="1:16" ht="19.5" hidden="1" customHeight="1">
      <c r="A1993" s="171" t="s">
        <v>2896</v>
      </c>
      <c r="B1993" s="175">
        <v>46096</v>
      </c>
      <c r="C1993" s="171" t="s">
        <v>110</v>
      </c>
      <c r="D1993" s="171" t="s">
        <v>24</v>
      </c>
      <c r="E1993" s="171" t="s">
        <v>42</v>
      </c>
      <c r="F1993" s="171" t="s">
        <v>248</v>
      </c>
      <c r="G1993" s="171" t="s">
        <v>112</v>
      </c>
      <c r="H1993" s="176">
        <v>1</v>
      </c>
      <c r="I1993" s="177">
        <v>2650</v>
      </c>
      <c r="J1993" s="175">
        <v>46094</v>
      </c>
      <c r="K1993" s="171" t="s">
        <v>113</v>
      </c>
      <c r="L1993" s="171" t="s">
        <v>114</v>
      </c>
      <c r="M1993" s="178">
        <v>0.43</v>
      </c>
      <c r="N1993" s="176"/>
      <c r="O1993" s="176">
        <v>40</v>
      </c>
      <c r="P1993" s="179">
        <v>-138.19999999999999</v>
      </c>
    </row>
    <row r="1994" spans="1:16" ht="19.5" hidden="1" customHeight="1">
      <c r="A1994" s="171" t="s">
        <v>2896</v>
      </c>
      <c r="B1994" s="175">
        <v>46096</v>
      </c>
      <c r="C1994" s="171" t="s">
        <v>127</v>
      </c>
      <c r="D1994" s="171" t="s">
        <v>128</v>
      </c>
      <c r="E1994" s="171" t="s">
        <v>42</v>
      </c>
      <c r="F1994" s="171" t="s">
        <v>248</v>
      </c>
      <c r="G1994" s="171" t="s">
        <v>112</v>
      </c>
      <c r="H1994" s="176">
        <v>1</v>
      </c>
      <c r="I1994" s="177">
        <v>2650</v>
      </c>
      <c r="J1994" s="175">
        <v>46094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1176.19</v>
      </c>
    </row>
    <row r="1995" spans="1:16" ht="19.5" hidden="1" customHeight="1">
      <c r="A1995" s="171" t="s">
        <v>2896</v>
      </c>
      <c r="B1995" s="175">
        <v>46096</v>
      </c>
      <c r="C1995" s="171" t="s">
        <v>127</v>
      </c>
      <c r="D1995" s="171" t="s">
        <v>129</v>
      </c>
      <c r="E1995" s="171" t="s">
        <v>42</v>
      </c>
      <c r="F1995" s="171" t="s">
        <v>248</v>
      </c>
      <c r="G1995" s="171" t="s">
        <v>112</v>
      </c>
      <c r="H1995" s="176">
        <v>1</v>
      </c>
      <c r="I1995" s="177">
        <v>2650</v>
      </c>
      <c r="J1995" s="175">
        <v>46094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11.76</v>
      </c>
    </row>
    <row r="1996" spans="1:16" ht="19.5" hidden="1" customHeight="1">
      <c r="A1996" s="171" t="s">
        <v>2896</v>
      </c>
      <c r="B1996" s="175">
        <v>46096</v>
      </c>
      <c r="C1996" s="171" t="s">
        <v>127</v>
      </c>
      <c r="D1996" s="171" t="s">
        <v>130</v>
      </c>
      <c r="E1996" s="171" t="s">
        <v>42</v>
      </c>
      <c r="F1996" s="171" t="s">
        <v>248</v>
      </c>
      <c r="G1996" s="171" t="s">
        <v>112</v>
      </c>
      <c r="H1996" s="176">
        <v>1</v>
      </c>
      <c r="I1996" s="177">
        <v>2650</v>
      </c>
      <c r="J1996" s="175">
        <v>46094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1462.05</v>
      </c>
    </row>
    <row r="1997" spans="1:16" ht="19.5" hidden="1" customHeight="1">
      <c r="A1997" s="171" t="s">
        <v>2896</v>
      </c>
      <c r="B1997" s="175">
        <v>46096</v>
      </c>
      <c r="C1997" s="171" t="s">
        <v>131</v>
      </c>
      <c r="D1997" s="171" t="s">
        <v>132</v>
      </c>
      <c r="E1997" s="171" t="s">
        <v>42</v>
      </c>
      <c r="F1997" s="171" t="s">
        <v>248</v>
      </c>
      <c r="G1997" s="171" t="s">
        <v>112</v>
      </c>
      <c r="H1997" s="176">
        <v>1</v>
      </c>
      <c r="I1997" s="177">
        <v>2650</v>
      </c>
      <c r="J1997" s="175">
        <v>46094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-1139.5</v>
      </c>
    </row>
    <row r="1998" spans="1:16" ht="19.5" hidden="1" customHeight="1">
      <c r="A1998" s="171" t="s">
        <v>2896</v>
      </c>
      <c r="B1998" s="175">
        <v>46096</v>
      </c>
      <c r="C1998" s="171" t="s">
        <v>2119</v>
      </c>
      <c r="D1998" s="171" t="s">
        <v>116</v>
      </c>
      <c r="E1998" s="171" t="s">
        <v>42</v>
      </c>
      <c r="F1998" s="171" t="s">
        <v>248</v>
      </c>
      <c r="G1998" s="171" t="s">
        <v>112</v>
      </c>
      <c r="H1998" s="176">
        <v>1</v>
      </c>
      <c r="I1998" s="177">
        <v>2650</v>
      </c>
      <c r="J1998" s="175">
        <v>46094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-12.21</v>
      </c>
    </row>
    <row r="1999" spans="1:16" ht="19.5" hidden="1" customHeight="1">
      <c r="A1999" s="171" t="s">
        <v>2897</v>
      </c>
      <c r="B1999" s="175">
        <v>46096</v>
      </c>
      <c r="C1999" s="171" t="s">
        <v>110</v>
      </c>
      <c r="D1999" s="171" t="s">
        <v>24</v>
      </c>
      <c r="E1999" s="171" t="s">
        <v>66</v>
      </c>
      <c r="F1999" s="171" t="s">
        <v>601</v>
      </c>
      <c r="G1999" s="171" t="s">
        <v>177</v>
      </c>
      <c r="H1999" s="176">
        <v>1</v>
      </c>
      <c r="I1999" s="177">
        <v>3078</v>
      </c>
      <c r="J1999" s="175">
        <v>46088</v>
      </c>
      <c r="K1999" s="171" t="s">
        <v>113</v>
      </c>
      <c r="L1999" s="171" t="s">
        <v>114</v>
      </c>
      <c r="M1999" s="178">
        <v>0.43</v>
      </c>
      <c r="N1999" s="176"/>
      <c r="O1999" s="176">
        <v>43</v>
      </c>
      <c r="P1999" s="179">
        <v>-183.44</v>
      </c>
    </row>
    <row r="2000" spans="1:16" ht="19.5" hidden="1" customHeight="1">
      <c r="A2000" s="171" t="s">
        <v>2897</v>
      </c>
      <c r="B2000" s="175">
        <v>46096</v>
      </c>
      <c r="C2000" s="171" t="s">
        <v>127</v>
      </c>
      <c r="D2000" s="171" t="s">
        <v>128</v>
      </c>
      <c r="E2000" s="171" t="s">
        <v>66</v>
      </c>
      <c r="F2000" s="171" t="s">
        <v>601</v>
      </c>
      <c r="G2000" s="171" t="s">
        <v>177</v>
      </c>
      <c r="H2000" s="176">
        <v>1</v>
      </c>
      <c r="I2000" s="177">
        <v>3078</v>
      </c>
      <c r="J2000" s="175">
        <v>46088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1171.27</v>
      </c>
    </row>
    <row r="2001" spans="1:16" ht="19.5" hidden="1" customHeight="1">
      <c r="A2001" s="171" t="s">
        <v>2897</v>
      </c>
      <c r="B2001" s="175">
        <v>46096</v>
      </c>
      <c r="C2001" s="171" t="s">
        <v>127</v>
      </c>
      <c r="D2001" s="171" t="s">
        <v>129</v>
      </c>
      <c r="E2001" s="171" t="s">
        <v>66</v>
      </c>
      <c r="F2001" s="171" t="s">
        <v>601</v>
      </c>
      <c r="G2001" s="171" t="s">
        <v>177</v>
      </c>
      <c r="H2001" s="176">
        <v>1</v>
      </c>
      <c r="I2001" s="177">
        <v>3078</v>
      </c>
      <c r="J2001" s="175">
        <v>46088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0</v>
      </c>
    </row>
    <row r="2002" spans="1:16" ht="19.5" hidden="1" customHeight="1">
      <c r="A2002" s="171" t="s">
        <v>2897</v>
      </c>
      <c r="B2002" s="175">
        <v>46096</v>
      </c>
      <c r="C2002" s="171" t="s">
        <v>127</v>
      </c>
      <c r="D2002" s="171" t="s">
        <v>130</v>
      </c>
      <c r="E2002" s="171" t="s">
        <v>66</v>
      </c>
      <c r="F2002" s="171" t="s">
        <v>601</v>
      </c>
      <c r="G2002" s="171" t="s">
        <v>177</v>
      </c>
      <c r="H2002" s="176">
        <v>1</v>
      </c>
      <c r="I2002" s="177">
        <v>3078</v>
      </c>
      <c r="J2002" s="175">
        <v>46088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1906.73</v>
      </c>
    </row>
    <row r="2003" spans="1:16" ht="19.5" hidden="1" customHeight="1">
      <c r="A2003" s="171" t="s">
        <v>2897</v>
      </c>
      <c r="B2003" s="175">
        <v>46096</v>
      </c>
      <c r="C2003" s="171" t="s">
        <v>131</v>
      </c>
      <c r="D2003" s="171" t="s">
        <v>132</v>
      </c>
      <c r="E2003" s="171" t="s">
        <v>66</v>
      </c>
      <c r="F2003" s="171" t="s">
        <v>601</v>
      </c>
      <c r="G2003" s="171" t="s">
        <v>177</v>
      </c>
      <c r="H2003" s="176">
        <v>1</v>
      </c>
      <c r="I2003" s="177">
        <v>3078</v>
      </c>
      <c r="J2003" s="175">
        <v>46088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-1323.54</v>
      </c>
    </row>
    <row r="2004" spans="1:16" ht="19.5" customHeight="1">
      <c r="A2004" s="171" t="s">
        <v>2897</v>
      </c>
      <c r="B2004" s="175">
        <v>46096</v>
      </c>
      <c r="C2004" s="171" t="s">
        <v>2119</v>
      </c>
      <c r="D2004" s="171" t="s">
        <v>116</v>
      </c>
      <c r="E2004" s="171" t="s">
        <v>66</v>
      </c>
      <c r="F2004" s="171" t="s">
        <v>601</v>
      </c>
      <c r="G2004" s="171" t="s">
        <v>177</v>
      </c>
      <c r="H2004" s="176">
        <v>1</v>
      </c>
      <c r="I2004" s="177">
        <v>3078</v>
      </c>
      <c r="J2004" s="175">
        <v>46088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-11.16</v>
      </c>
    </row>
    <row r="2005" spans="1:16" ht="19.5" hidden="1" customHeight="1">
      <c r="A2005" s="171" t="s">
        <v>2895</v>
      </c>
      <c r="B2005" s="175">
        <v>46096</v>
      </c>
      <c r="C2005" s="171" t="s">
        <v>2119</v>
      </c>
      <c r="D2005" s="171" t="s">
        <v>135</v>
      </c>
      <c r="E2005" s="171" t="s">
        <v>40</v>
      </c>
      <c r="F2005" s="171" t="s">
        <v>149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-17.86</v>
      </c>
    </row>
    <row r="2006" spans="1:16" ht="19.5" hidden="1" customHeight="1">
      <c r="A2006" s="171" t="s">
        <v>2896</v>
      </c>
      <c r="B2006" s="175">
        <v>46096</v>
      </c>
      <c r="C2006" s="171" t="s">
        <v>2119</v>
      </c>
      <c r="D2006" s="171" t="s">
        <v>135</v>
      </c>
      <c r="E2006" s="171" t="s">
        <v>42</v>
      </c>
      <c r="F2006" s="171" t="s">
        <v>248</v>
      </c>
      <c r="G2006" s="171" t="s">
        <v>112</v>
      </c>
      <c r="H2006" s="176">
        <v>1</v>
      </c>
      <c r="I2006" s="177">
        <v>0</v>
      </c>
      <c r="J2006" s="175">
        <v>46094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-22.35</v>
      </c>
    </row>
    <row r="2007" spans="1:16" ht="19.5" customHeight="1">
      <c r="A2007" s="171" t="s">
        <v>2715</v>
      </c>
      <c r="B2007" s="175">
        <v>46096</v>
      </c>
      <c r="C2007" s="171" t="s">
        <v>2119</v>
      </c>
      <c r="D2007" s="171" t="s">
        <v>135</v>
      </c>
      <c r="E2007" s="171" t="s">
        <v>79</v>
      </c>
      <c r="F2007" s="171" t="s">
        <v>441</v>
      </c>
      <c r="G2007" s="171" t="s">
        <v>177</v>
      </c>
      <c r="H2007" s="176">
        <v>1</v>
      </c>
      <c r="I2007" s="177">
        <v>0</v>
      </c>
      <c r="J2007" s="175">
        <v>46094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31.29</v>
      </c>
    </row>
    <row r="2008" spans="1:16" ht="19.5" hidden="1" customHeight="1">
      <c r="A2008" s="171" t="s">
        <v>2898</v>
      </c>
      <c r="B2008" s="175">
        <v>46096</v>
      </c>
      <c r="C2008" s="171" t="s">
        <v>110</v>
      </c>
      <c r="D2008" s="171" t="s">
        <v>24</v>
      </c>
      <c r="E2008" s="171" t="s">
        <v>38</v>
      </c>
      <c r="F2008" s="171" t="s">
        <v>111</v>
      </c>
      <c r="G2008" s="171" t="s">
        <v>112</v>
      </c>
      <c r="H2008" s="176">
        <v>1</v>
      </c>
      <c r="I2008" s="177">
        <v>2750</v>
      </c>
      <c r="J2008" s="175">
        <v>46094</v>
      </c>
      <c r="K2008" s="171" t="s">
        <v>113</v>
      </c>
      <c r="L2008" s="171" t="s">
        <v>114</v>
      </c>
      <c r="M2008" s="178">
        <v>0.43</v>
      </c>
      <c r="N2008" s="176"/>
      <c r="O2008" s="176">
        <v>40</v>
      </c>
      <c r="P2008" s="179">
        <v>-140.75</v>
      </c>
    </row>
    <row r="2009" spans="1:16" ht="19.5" hidden="1" customHeight="1">
      <c r="A2009" s="171" t="s">
        <v>2898</v>
      </c>
      <c r="B2009" s="175">
        <v>46096</v>
      </c>
      <c r="C2009" s="171" t="s">
        <v>127</v>
      </c>
      <c r="D2009" s="171" t="s">
        <v>128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2750</v>
      </c>
      <c r="J2009" s="175">
        <v>46094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1046.45</v>
      </c>
    </row>
    <row r="2010" spans="1:16" ht="19.5" hidden="1" customHeight="1">
      <c r="A2010" s="171" t="s">
        <v>2898</v>
      </c>
      <c r="B2010" s="175">
        <v>46096</v>
      </c>
      <c r="C2010" s="171" t="s">
        <v>127</v>
      </c>
      <c r="D2010" s="171" t="s">
        <v>129</v>
      </c>
      <c r="E2010" s="171" t="s">
        <v>38</v>
      </c>
      <c r="F2010" s="171" t="s">
        <v>111</v>
      </c>
      <c r="G2010" s="171" t="s">
        <v>112</v>
      </c>
      <c r="H2010" s="176">
        <v>1</v>
      </c>
      <c r="I2010" s="177">
        <v>2750</v>
      </c>
      <c r="J2010" s="175">
        <v>46094</v>
      </c>
      <c r="K2010" s="171" t="s">
        <v>113</v>
      </c>
      <c r="L2010" s="171" t="s">
        <v>114</v>
      </c>
      <c r="M2010" s="178">
        <v>0</v>
      </c>
      <c r="N2010" s="176"/>
      <c r="O2010" s="176"/>
      <c r="P2010" s="179">
        <v>10.46</v>
      </c>
    </row>
    <row r="2011" spans="1:16" ht="19.5" hidden="1" customHeight="1">
      <c r="A2011" s="171" t="s">
        <v>2898</v>
      </c>
      <c r="B2011" s="175">
        <v>46096</v>
      </c>
      <c r="C2011" s="171" t="s">
        <v>127</v>
      </c>
      <c r="D2011" s="171" t="s">
        <v>130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2750</v>
      </c>
      <c r="J2011" s="175">
        <v>46094</v>
      </c>
      <c r="K2011" s="171" t="s">
        <v>113</v>
      </c>
      <c r="L2011" s="171" t="s">
        <v>114</v>
      </c>
      <c r="M2011" s="178">
        <v>0</v>
      </c>
      <c r="N2011" s="176"/>
      <c r="O2011" s="176"/>
      <c r="P2011" s="179">
        <v>1693.09</v>
      </c>
    </row>
    <row r="2012" spans="1:16" ht="19.5" hidden="1" customHeight="1">
      <c r="A2012" s="171" t="s">
        <v>2898</v>
      </c>
      <c r="B2012" s="175">
        <v>46096</v>
      </c>
      <c r="C2012" s="171" t="s">
        <v>131</v>
      </c>
      <c r="D2012" s="171" t="s">
        <v>132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2750</v>
      </c>
      <c r="J2012" s="175">
        <v>46094</v>
      </c>
      <c r="K2012" s="171" t="s">
        <v>113</v>
      </c>
      <c r="L2012" s="171" t="s">
        <v>114</v>
      </c>
      <c r="M2012" s="178">
        <v>0.43</v>
      </c>
      <c r="N2012" s="176"/>
      <c r="O2012" s="176"/>
      <c r="P2012" s="179">
        <v>-1182.5</v>
      </c>
    </row>
    <row r="2013" spans="1:16" ht="19.5" hidden="1" customHeight="1">
      <c r="A2013" s="171" t="s">
        <v>2898</v>
      </c>
      <c r="B2013" s="175">
        <v>46096</v>
      </c>
      <c r="C2013" s="171" t="s">
        <v>2119</v>
      </c>
      <c r="D2013" s="171" t="s">
        <v>116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2750</v>
      </c>
      <c r="J2013" s="175">
        <v>46094</v>
      </c>
      <c r="K2013" s="171" t="s">
        <v>113</v>
      </c>
      <c r="L2013" s="171" t="s">
        <v>114</v>
      </c>
      <c r="M2013" s="178">
        <v>0.43</v>
      </c>
      <c r="N2013" s="176"/>
      <c r="O2013" s="176"/>
      <c r="P2013" s="179">
        <v>-12.37</v>
      </c>
    </row>
    <row r="2014" spans="1:16" ht="19.5" hidden="1" customHeight="1">
      <c r="A2014" s="171" t="s">
        <v>2899</v>
      </c>
      <c r="B2014" s="175">
        <v>46096</v>
      </c>
      <c r="C2014" s="171" t="s">
        <v>2119</v>
      </c>
      <c r="D2014" s="171" t="s">
        <v>135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0</v>
      </c>
      <c r="J2014" s="175">
        <v>46096</v>
      </c>
      <c r="K2014" s="171" t="s">
        <v>125</v>
      </c>
      <c r="L2014" s="171" t="s">
        <v>125</v>
      </c>
      <c r="M2014" s="178">
        <v>0</v>
      </c>
      <c r="N2014" s="176"/>
      <c r="O2014" s="176"/>
      <c r="P2014" s="179">
        <v>-8.91</v>
      </c>
    </row>
    <row r="2015" spans="1:16" ht="19.5" hidden="1" customHeight="1">
      <c r="A2015" s="171" t="s">
        <v>2900</v>
      </c>
      <c r="B2015" s="175">
        <v>46096</v>
      </c>
      <c r="C2015" s="171" t="s">
        <v>110</v>
      </c>
      <c r="D2015" s="171" t="s">
        <v>24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2750</v>
      </c>
      <c r="J2015" s="175">
        <v>46095</v>
      </c>
      <c r="K2015" s="171" t="s">
        <v>113</v>
      </c>
      <c r="L2015" s="171" t="s">
        <v>114</v>
      </c>
      <c r="M2015" s="178">
        <v>0.43</v>
      </c>
      <c r="N2015" s="176"/>
      <c r="O2015" s="176">
        <v>40</v>
      </c>
      <c r="P2015" s="179">
        <v>-140.75</v>
      </c>
    </row>
    <row r="2016" spans="1:16" ht="19.5" hidden="1" customHeight="1">
      <c r="A2016" s="171" t="s">
        <v>2900</v>
      </c>
      <c r="B2016" s="175">
        <v>46096</v>
      </c>
      <c r="C2016" s="171" t="s">
        <v>127</v>
      </c>
      <c r="D2016" s="171" t="s">
        <v>128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2750</v>
      </c>
      <c r="J2016" s="175">
        <v>46095</v>
      </c>
      <c r="K2016" s="171" t="s">
        <v>113</v>
      </c>
      <c r="L2016" s="171" t="s">
        <v>114</v>
      </c>
      <c r="M2016" s="178">
        <v>0</v>
      </c>
      <c r="N2016" s="176"/>
      <c r="O2016" s="176"/>
      <c r="P2016" s="179">
        <v>1312.38</v>
      </c>
    </row>
    <row r="2017" spans="1:16" ht="19.5" hidden="1" customHeight="1">
      <c r="A2017" s="171" t="s">
        <v>2900</v>
      </c>
      <c r="B2017" s="175">
        <v>46096</v>
      </c>
      <c r="C2017" s="171" t="s">
        <v>127</v>
      </c>
      <c r="D2017" s="171" t="s">
        <v>129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2750</v>
      </c>
      <c r="J2017" s="175">
        <v>46095</v>
      </c>
      <c r="K2017" s="171" t="s">
        <v>113</v>
      </c>
      <c r="L2017" s="171" t="s">
        <v>114</v>
      </c>
      <c r="M2017" s="178">
        <v>0</v>
      </c>
      <c r="N2017" s="176"/>
      <c r="O2017" s="176"/>
      <c r="P2017" s="179">
        <v>0</v>
      </c>
    </row>
    <row r="2018" spans="1:16" ht="19.5" hidden="1" customHeight="1">
      <c r="A2018" s="171" t="s">
        <v>2900</v>
      </c>
      <c r="B2018" s="175">
        <v>46096</v>
      </c>
      <c r="C2018" s="171" t="s">
        <v>127</v>
      </c>
      <c r="D2018" s="171" t="s">
        <v>130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2750</v>
      </c>
      <c r="J2018" s="175">
        <v>46095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1437.62</v>
      </c>
    </row>
    <row r="2019" spans="1:16" ht="19.5" hidden="1" customHeight="1">
      <c r="A2019" s="171" t="s">
        <v>2900</v>
      </c>
      <c r="B2019" s="175">
        <v>46096</v>
      </c>
      <c r="C2019" s="171" t="s">
        <v>131</v>
      </c>
      <c r="D2019" s="171" t="s">
        <v>132</v>
      </c>
      <c r="E2019" s="171" t="s">
        <v>38</v>
      </c>
      <c r="F2019" s="171" t="s">
        <v>111</v>
      </c>
      <c r="G2019" s="171" t="s">
        <v>112</v>
      </c>
      <c r="H2019" s="176">
        <v>1</v>
      </c>
      <c r="I2019" s="177">
        <v>2750</v>
      </c>
      <c r="J2019" s="175">
        <v>46095</v>
      </c>
      <c r="K2019" s="171" t="s">
        <v>113</v>
      </c>
      <c r="L2019" s="171" t="s">
        <v>114</v>
      </c>
      <c r="M2019" s="178">
        <v>0.43</v>
      </c>
      <c r="N2019" s="176"/>
      <c r="O2019" s="176"/>
      <c r="P2019" s="179">
        <v>-1182.5</v>
      </c>
    </row>
    <row r="2020" spans="1:16" ht="19.5" hidden="1" customHeight="1">
      <c r="A2020" s="171" t="s">
        <v>2900</v>
      </c>
      <c r="B2020" s="175">
        <v>46096</v>
      </c>
      <c r="C2020" s="171" t="s">
        <v>2119</v>
      </c>
      <c r="D2020" s="171" t="s">
        <v>116</v>
      </c>
      <c r="E2020" s="171" t="s">
        <v>38</v>
      </c>
      <c r="F2020" s="171" t="s">
        <v>111</v>
      </c>
      <c r="G2020" s="171" t="s">
        <v>112</v>
      </c>
      <c r="H2020" s="176">
        <v>1</v>
      </c>
      <c r="I2020" s="177">
        <v>2750</v>
      </c>
      <c r="J2020" s="175">
        <v>46095</v>
      </c>
      <c r="K2020" s="171" t="s">
        <v>113</v>
      </c>
      <c r="L2020" s="171" t="s">
        <v>114</v>
      </c>
      <c r="M2020" s="178">
        <v>0.43</v>
      </c>
      <c r="N2020" s="176"/>
      <c r="O2020" s="176"/>
      <c r="P2020" s="179">
        <v>-15.42</v>
      </c>
    </row>
    <row r="2021" spans="1:16" ht="19.5" hidden="1" customHeight="1">
      <c r="A2021" s="171" t="s">
        <v>2900</v>
      </c>
      <c r="B2021" s="175">
        <v>46096</v>
      </c>
      <c r="C2021" s="171" t="s">
        <v>2119</v>
      </c>
      <c r="D2021" s="171" t="s">
        <v>135</v>
      </c>
      <c r="E2021" s="171" t="s">
        <v>38</v>
      </c>
      <c r="F2021" s="171" t="s">
        <v>111</v>
      </c>
      <c r="G2021" s="171" t="s">
        <v>112</v>
      </c>
      <c r="H2021" s="176">
        <v>1</v>
      </c>
      <c r="I2021" s="177">
        <v>0</v>
      </c>
      <c r="J2021" s="175">
        <v>46095</v>
      </c>
      <c r="K2021" s="171" t="s">
        <v>125</v>
      </c>
      <c r="L2021" s="171" t="s">
        <v>125</v>
      </c>
      <c r="M2021" s="178">
        <v>0</v>
      </c>
      <c r="N2021" s="176"/>
      <c r="O2021" s="176"/>
      <c r="P2021" s="179">
        <v>-9.06</v>
      </c>
    </row>
    <row r="2022" spans="1:16" ht="19.5" hidden="1" customHeight="1">
      <c r="A2022" s="171" t="s">
        <v>2901</v>
      </c>
      <c r="B2022" s="175">
        <v>46096</v>
      </c>
      <c r="C2022" s="171" t="s">
        <v>110</v>
      </c>
      <c r="D2022" s="171" t="s">
        <v>24</v>
      </c>
      <c r="E2022" s="171" t="s">
        <v>40</v>
      </c>
      <c r="F2022" s="171" t="s">
        <v>149</v>
      </c>
      <c r="G2022" s="171" t="s">
        <v>112</v>
      </c>
      <c r="H2022" s="176">
        <v>1</v>
      </c>
      <c r="I2022" s="177">
        <v>2500</v>
      </c>
      <c r="J2022" s="175">
        <v>46095</v>
      </c>
      <c r="K2022" s="171" t="s">
        <v>113</v>
      </c>
      <c r="L2022" s="171" t="s">
        <v>114</v>
      </c>
      <c r="M2022" s="178">
        <v>0.43</v>
      </c>
      <c r="N2022" s="176"/>
      <c r="O2022" s="176">
        <v>40</v>
      </c>
      <c r="P2022" s="179">
        <v>-134.37</v>
      </c>
    </row>
    <row r="2023" spans="1:16" ht="19.5" hidden="1" customHeight="1">
      <c r="A2023" s="171" t="s">
        <v>2901</v>
      </c>
      <c r="B2023" s="175">
        <v>46096</v>
      </c>
      <c r="C2023" s="171" t="s">
        <v>127</v>
      </c>
      <c r="D2023" s="171" t="s">
        <v>128</v>
      </c>
      <c r="E2023" s="171" t="s">
        <v>40</v>
      </c>
      <c r="F2023" s="171" t="s">
        <v>149</v>
      </c>
      <c r="G2023" s="171" t="s">
        <v>112</v>
      </c>
      <c r="H2023" s="176">
        <v>1</v>
      </c>
      <c r="I2023" s="177">
        <v>2500</v>
      </c>
      <c r="J2023" s="175">
        <v>46095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680.17</v>
      </c>
    </row>
    <row r="2024" spans="1:16" ht="19.5" hidden="1" customHeight="1">
      <c r="A2024" s="171" t="s">
        <v>2901</v>
      </c>
      <c r="B2024" s="175">
        <v>46096</v>
      </c>
      <c r="C2024" s="171" t="s">
        <v>127</v>
      </c>
      <c r="D2024" s="171" t="s">
        <v>129</v>
      </c>
      <c r="E2024" s="171" t="s">
        <v>40</v>
      </c>
      <c r="F2024" s="171" t="s">
        <v>149</v>
      </c>
      <c r="G2024" s="171" t="s">
        <v>112</v>
      </c>
      <c r="H2024" s="176">
        <v>1</v>
      </c>
      <c r="I2024" s="177">
        <v>2500</v>
      </c>
      <c r="J2024" s="175">
        <v>46095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0</v>
      </c>
    </row>
    <row r="2025" spans="1:16" ht="19.5" hidden="1" customHeight="1">
      <c r="A2025" s="171" t="s">
        <v>2901</v>
      </c>
      <c r="B2025" s="175">
        <v>46096</v>
      </c>
      <c r="C2025" s="171" t="s">
        <v>127</v>
      </c>
      <c r="D2025" s="171" t="s">
        <v>130</v>
      </c>
      <c r="E2025" s="171" t="s">
        <v>40</v>
      </c>
      <c r="F2025" s="171" t="s">
        <v>149</v>
      </c>
      <c r="G2025" s="171" t="s">
        <v>112</v>
      </c>
      <c r="H2025" s="176">
        <v>1</v>
      </c>
      <c r="I2025" s="177">
        <v>2500</v>
      </c>
      <c r="J2025" s="175">
        <v>46095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1819.83</v>
      </c>
    </row>
    <row r="2026" spans="1:16" ht="19.5" hidden="1" customHeight="1">
      <c r="A2026" s="171" t="s">
        <v>2901</v>
      </c>
      <c r="B2026" s="175">
        <v>46096</v>
      </c>
      <c r="C2026" s="171" t="s">
        <v>131</v>
      </c>
      <c r="D2026" s="171" t="s">
        <v>132</v>
      </c>
      <c r="E2026" s="171" t="s">
        <v>40</v>
      </c>
      <c r="F2026" s="171" t="s">
        <v>149</v>
      </c>
      <c r="G2026" s="171" t="s">
        <v>112</v>
      </c>
      <c r="H2026" s="176">
        <v>1</v>
      </c>
      <c r="I2026" s="177">
        <v>2500</v>
      </c>
      <c r="J2026" s="175">
        <v>46095</v>
      </c>
      <c r="K2026" s="171" t="s">
        <v>113</v>
      </c>
      <c r="L2026" s="171" t="s">
        <v>114</v>
      </c>
      <c r="M2026" s="178">
        <v>0.43</v>
      </c>
      <c r="N2026" s="176"/>
      <c r="O2026" s="176"/>
      <c r="P2026" s="179">
        <v>-1075</v>
      </c>
    </row>
    <row r="2027" spans="1:16" ht="19.5" hidden="1" customHeight="1">
      <c r="A2027" s="171" t="s">
        <v>2901</v>
      </c>
      <c r="B2027" s="175">
        <v>46096</v>
      </c>
      <c r="C2027" s="171" t="s">
        <v>2119</v>
      </c>
      <c r="D2027" s="171" t="s">
        <v>116</v>
      </c>
      <c r="E2027" s="171" t="s">
        <v>40</v>
      </c>
      <c r="F2027" s="171" t="s">
        <v>149</v>
      </c>
      <c r="G2027" s="171" t="s">
        <v>112</v>
      </c>
      <c r="H2027" s="176">
        <v>1</v>
      </c>
      <c r="I2027" s="177">
        <v>2500</v>
      </c>
      <c r="J2027" s="175">
        <v>46095</v>
      </c>
      <c r="K2027" s="171" t="s">
        <v>113</v>
      </c>
      <c r="L2027" s="171" t="s">
        <v>114</v>
      </c>
      <c r="M2027" s="178">
        <v>0.43</v>
      </c>
      <c r="N2027" s="176"/>
      <c r="O2027" s="176"/>
      <c r="P2027" s="179">
        <v>-15.23</v>
      </c>
    </row>
    <row r="2028" spans="1:16" ht="19.5" hidden="1" customHeight="1">
      <c r="A2028" s="171" t="s">
        <v>2902</v>
      </c>
      <c r="B2028" s="175">
        <v>46096</v>
      </c>
      <c r="C2028" s="171" t="s">
        <v>110</v>
      </c>
      <c r="D2028" s="171" t="s">
        <v>24</v>
      </c>
      <c r="E2028" s="171" t="s">
        <v>45</v>
      </c>
      <c r="F2028" s="171" t="s">
        <v>162</v>
      </c>
      <c r="G2028" s="171" t="s">
        <v>163</v>
      </c>
      <c r="H2028" s="176">
        <v>1</v>
      </c>
      <c r="I2028" s="177">
        <v>0</v>
      </c>
      <c r="J2028" s="175">
        <v>46092</v>
      </c>
      <c r="K2028" s="171" t="s">
        <v>113</v>
      </c>
      <c r="L2028" s="171" t="s">
        <v>114</v>
      </c>
      <c r="M2028" s="178">
        <v>0</v>
      </c>
      <c r="N2028" s="176"/>
      <c r="O2028" s="176">
        <v>42</v>
      </c>
      <c r="P2028" s="179">
        <v>-46.77</v>
      </c>
    </row>
    <row r="2029" spans="1:16" ht="19.5" hidden="1" customHeight="1">
      <c r="A2029" s="171" t="s">
        <v>2902</v>
      </c>
      <c r="B2029" s="175">
        <v>46096</v>
      </c>
      <c r="C2029" s="171" t="s">
        <v>2119</v>
      </c>
      <c r="D2029" s="171" t="s">
        <v>116</v>
      </c>
      <c r="E2029" s="171" t="s">
        <v>45</v>
      </c>
      <c r="F2029" s="171" t="s">
        <v>162</v>
      </c>
      <c r="G2029" s="171" t="s">
        <v>163</v>
      </c>
      <c r="H2029" s="176">
        <v>1</v>
      </c>
      <c r="I2029" s="177">
        <v>0</v>
      </c>
      <c r="J2029" s="175">
        <v>46092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-14.58</v>
      </c>
    </row>
    <row r="2030" spans="1:16" ht="19.5" hidden="1" customHeight="1">
      <c r="A2030" s="171" t="s">
        <v>2902</v>
      </c>
      <c r="B2030" s="175">
        <v>46096</v>
      </c>
      <c r="C2030" s="171" t="s">
        <v>110</v>
      </c>
      <c r="D2030" s="171" t="s">
        <v>117</v>
      </c>
      <c r="E2030" s="171" t="s">
        <v>45</v>
      </c>
      <c r="F2030" s="171" t="s">
        <v>162</v>
      </c>
      <c r="G2030" s="171" t="s">
        <v>163</v>
      </c>
      <c r="H2030" s="176">
        <v>1</v>
      </c>
      <c r="I2030" s="177">
        <v>0</v>
      </c>
      <c r="J2030" s="175">
        <v>46092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0</v>
      </c>
    </row>
    <row r="2031" spans="1:16" ht="19.5" hidden="1" customHeight="1">
      <c r="A2031" s="171" t="s">
        <v>2902</v>
      </c>
      <c r="B2031" s="175">
        <v>46096</v>
      </c>
      <c r="C2031" s="171" t="s">
        <v>110</v>
      </c>
      <c r="D2031" s="171" t="s">
        <v>118</v>
      </c>
      <c r="E2031" s="171" t="s">
        <v>45</v>
      </c>
      <c r="F2031" s="171" t="s">
        <v>162</v>
      </c>
      <c r="G2031" s="171" t="s">
        <v>163</v>
      </c>
      <c r="H2031" s="176">
        <v>1</v>
      </c>
      <c r="I2031" s="177">
        <v>0</v>
      </c>
      <c r="J2031" s="175">
        <v>46092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-46.77</v>
      </c>
    </row>
    <row r="2032" spans="1:16" ht="19.5" hidden="1" customHeight="1">
      <c r="A2032" s="171" t="s">
        <v>2902</v>
      </c>
      <c r="B2032" s="175">
        <v>46096</v>
      </c>
      <c r="C2032" s="171" t="s">
        <v>2119</v>
      </c>
      <c r="D2032" s="171" t="s">
        <v>119</v>
      </c>
      <c r="E2032" s="171" t="s">
        <v>45</v>
      </c>
      <c r="F2032" s="171" t="s">
        <v>162</v>
      </c>
      <c r="G2032" s="171" t="s">
        <v>163</v>
      </c>
      <c r="H2032" s="176">
        <v>1</v>
      </c>
      <c r="I2032" s="177">
        <v>0</v>
      </c>
      <c r="J2032" s="175">
        <v>46092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-15</v>
      </c>
    </row>
    <row r="2033" spans="1:16" ht="19.5" hidden="1" customHeight="1">
      <c r="A2033" s="171" t="s">
        <v>2903</v>
      </c>
      <c r="B2033" s="175">
        <v>46096</v>
      </c>
      <c r="C2033" s="171" t="s">
        <v>110</v>
      </c>
      <c r="D2033" s="171" t="s">
        <v>24</v>
      </c>
      <c r="E2033" s="171" t="s">
        <v>38</v>
      </c>
      <c r="F2033" s="171" t="s">
        <v>111</v>
      </c>
      <c r="G2033" s="171" t="s">
        <v>112</v>
      </c>
      <c r="H2033" s="176">
        <v>1</v>
      </c>
      <c r="I2033" s="177">
        <v>2750</v>
      </c>
      <c r="J2033" s="175">
        <v>46095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-140.75</v>
      </c>
    </row>
    <row r="2034" spans="1:16" ht="19.5" hidden="1" customHeight="1">
      <c r="A2034" s="171" t="s">
        <v>2903</v>
      </c>
      <c r="B2034" s="175">
        <v>46096</v>
      </c>
      <c r="C2034" s="171" t="s">
        <v>127</v>
      </c>
      <c r="D2034" s="171" t="s">
        <v>128</v>
      </c>
      <c r="E2034" s="171" t="s">
        <v>38</v>
      </c>
      <c r="F2034" s="171" t="s">
        <v>111</v>
      </c>
      <c r="G2034" s="171" t="s">
        <v>112</v>
      </c>
      <c r="H2034" s="176">
        <v>1</v>
      </c>
      <c r="I2034" s="177">
        <v>2750</v>
      </c>
      <c r="J2034" s="175">
        <v>46095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1199.81</v>
      </c>
    </row>
    <row r="2035" spans="1:16" ht="19.5" hidden="1" customHeight="1">
      <c r="A2035" s="171" t="s">
        <v>2903</v>
      </c>
      <c r="B2035" s="175">
        <v>46096</v>
      </c>
      <c r="C2035" s="171" t="s">
        <v>127</v>
      </c>
      <c r="D2035" s="171" t="s">
        <v>129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2750</v>
      </c>
      <c r="J2035" s="175">
        <v>46095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12</v>
      </c>
    </row>
    <row r="2036" spans="1:16" ht="19.5" hidden="1" customHeight="1">
      <c r="A2036" s="171" t="s">
        <v>2903</v>
      </c>
      <c r="B2036" s="175">
        <v>46096</v>
      </c>
      <c r="C2036" s="171" t="s">
        <v>127</v>
      </c>
      <c r="D2036" s="171" t="s">
        <v>130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2750</v>
      </c>
      <c r="J2036" s="175">
        <v>46095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1538.19</v>
      </c>
    </row>
    <row r="2037" spans="1:16" ht="19.5" hidden="1" customHeight="1">
      <c r="A2037" s="171" t="s">
        <v>2903</v>
      </c>
      <c r="B2037" s="175">
        <v>46096</v>
      </c>
      <c r="C2037" s="171" t="s">
        <v>131</v>
      </c>
      <c r="D2037" s="171" t="s">
        <v>132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2750</v>
      </c>
      <c r="J2037" s="175">
        <v>46095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-1182.5</v>
      </c>
    </row>
    <row r="2038" spans="1:16" ht="19.5" hidden="1" customHeight="1">
      <c r="A2038" s="171" t="s">
        <v>2903</v>
      </c>
      <c r="B2038" s="175">
        <v>46096</v>
      </c>
      <c r="C2038" s="171" t="s">
        <v>2119</v>
      </c>
      <c r="D2038" s="171" t="s">
        <v>116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2750</v>
      </c>
      <c r="J2038" s="175">
        <v>46095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-12.61</v>
      </c>
    </row>
    <row r="2039" spans="1:16" ht="19.5" hidden="1" customHeight="1">
      <c r="A2039" s="171" t="s">
        <v>2799</v>
      </c>
      <c r="B2039" s="175">
        <v>46096</v>
      </c>
      <c r="C2039" s="171" t="s">
        <v>308</v>
      </c>
      <c r="D2039" s="171" t="s">
        <v>419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-2750</v>
      </c>
      <c r="J2039" s="175">
        <v>46092</v>
      </c>
      <c r="K2039" s="171" t="s">
        <v>113</v>
      </c>
      <c r="L2039" s="171" t="s">
        <v>114</v>
      </c>
      <c r="M2039" s="178">
        <v>0</v>
      </c>
      <c r="N2039" s="176"/>
      <c r="O2039" s="176"/>
      <c r="P2039" s="179">
        <v>-993.38</v>
      </c>
    </row>
    <row r="2040" spans="1:16" ht="19.5" hidden="1" customHeight="1">
      <c r="A2040" s="171" t="s">
        <v>2799</v>
      </c>
      <c r="B2040" s="175">
        <v>46096</v>
      </c>
      <c r="C2040" s="171" t="s">
        <v>308</v>
      </c>
      <c r="D2040" s="171" t="s">
        <v>129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-2750</v>
      </c>
      <c r="J2040" s="175">
        <v>46092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-9.93</v>
      </c>
    </row>
    <row r="2041" spans="1:16" ht="19.5" hidden="1" customHeight="1">
      <c r="A2041" s="171" t="s">
        <v>2799</v>
      </c>
      <c r="B2041" s="175">
        <v>46096</v>
      </c>
      <c r="C2041" s="171" t="s">
        <v>308</v>
      </c>
      <c r="D2041" s="171" t="s">
        <v>130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-2750</v>
      </c>
      <c r="J2041" s="175">
        <v>46092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-1746.69</v>
      </c>
    </row>
    <row r="2042" spans="1:16" ht="19.5" hidden="1" customHeight="1">
      <c r="A2042" s="171" t="s">
        <v>2799</v>
      </c>
      <c r="B2042" s="175">
        <v>46096</v>
      </c>
      <c r="C2042" s="171" t="s">
        <v>131</v>
      </c>
      <c r="D2042" s="171" t="s">
        <v>420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-2750</v>
      </c>
      <c r="J2042" s="175">
        <v>46092</v>
      </c>
      <c r="K2042" s="171" t="s">
        <v>113</v>
      </c>
      <c r="L2042" s="171" t="s">
        <v>114</v>
      </c>
      <c r="M2042" s="178">
        <v>0.43</v>
      </c>
      <c r="N2042" s="176"/>
      <c r="O2042" s="176"/>
      <c r="P2042" s="179">
        <v>1182.5</v>
      </c>
    </row>
    <row r="2043" spans="1:16" ht="19.5" hidden="1" customHeight="1">
      <c r="A2043" s="171" t="s">
        <v>2904</v>
      </c>
      <c r="B2043" s="175">
        <v>46096</v>
      </c>
      <c r="C2043" s="171" t="s">
        <v>2119</v>
      </c>
      <c r="D2043" s="171" t="s">
        <v>135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0</v>
      </c>
      <c r="J2043" s="175">
        <v>46096</v>
      </c>
      <c r="K2043" s="171" t="s">
        <v>125</v>
      </c>
      <c r="L2043" s="171" t="s">
        <v>125</v>
      </c>
      <c r="M2043" s="178">
        <v>0</v>
      </c>
      <c r="N2043" s="176"/>
      <c r="O2043" s="176"/>
      <c r="P2043" s="179">
        <v>-10.1</v>
      </c>
    </row>
    <row r="2044" spans="1:16" ht="19.5" hidden="1" customHeight="1">
      <c r="A2044" s="171" t="s">
        <v>2905</v>
      </c>
      <c r="B2044" s="175">
        <v>46096</v>
      </c>
      <c r="C2044" s="171" t="s">
        <v>110</v>
      </c>
      <c r="D2044" s="171" t="s">
        <v>24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46094</v>
      </c>
      <c r="K2044" s="171" t="s">
        <v>113</v>
      </c>
      <c r="L2044" s="171" t="s">
        <v>114</v>
      </c>
      <c r="M2044" s="178">
        <v>0.43</v>
      </c>
      <c r="N2044" s="176"/>
      <c r="O2044" s="176">
        <v>40</v>
      </c>
      <c r="P2044" s="179">
        <v>-140.75</v>
      </c>
    </row>
    <row r="2045" spans="1:16" ht="19.5" hidden="1" customHeight="1">
      <c r="A2045" s="171" t="s">
        <v>2905</v>
      </c>
      <c r="B2045" s="175">
        <v>46096</v>
      </c>
      <c r="C2045" s="171" t="s">
        <v>127</v>
      </c>
      <c r="D2045" s="171" t="s">
        <v>128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2750</v>
      </c>
      <c r="J2045" s="175">
        <v>46094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1081.75</v>
      </c>
    </row>
    <row r="2046" spans="1:16" ht="19.5" hidden="1" customHeight="1">
      <c r="A2046" s="171" t="s">
        <v>2905</v>
      </c>
      <c r="B2046" s="175">
        <v>46096</v>
      </c>
      <c r="C2046" s="171" t="s">
        <v>127</v>
      </c>
      <c r="D2046" s="171" t="s">
        <v>129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2750</v>
      </c>
      <c r="J2046" s="175">
        <v>46094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0</v>
      </c>
    </row>
    <row r="2047" spans="1:16" ht="19.5" hidden="1" customHeight="1">
      <c r="A2047" s="171" t="s">
        <v>2905</v>
      </c>
      <c r="B2047" s="175">
        <v>46096</v>
      </c>
      <c r="C2047" s="171" t="s">
        <v>127</v>
      </c>
      <c r="D2047" s="171" t="s">
        <v>130</v>
      </c>
      <c r="E2047" s="171" t="s">
        <v>38</v>
      </c>
      <c r="F2047" s="171" t="s">
        <v>111</v>
      </c>
      <c r="G2047" s="171" t="s">
        <v>112</v>
      </c>
      <c r="H2047" s="176">
        <v>1</v>
      </c>
      <c r="I2047" s="177">
        <v>2750</v>
      </c>
      <c r="J2047" s="175">
        <v>46094</v>
      </c>
      <c r="K2047" s="171" t="s">
        <v>113</v>
      </c>
      <c r="L2047" s="171" t="s">
        <v>114</v>
      </c>
      <c r="M2047" s="178">
        <v>0</v>
      </c>
      <c r="N2047" s="176"/>
      <c r="O2047" s="176"/>
      <c r="P2047" s="179">
        <v>1668.25</v>
      </c>
    </row>
    <row r="2048" spans="1:16" ht="19.5" hidden="1" customHeight="1">
      <c r="A2048" s="171" t="s">
        <v>2905</v>
      </c>
      <c r="B2048" s="175">
        <v>46096</v>
      </c>
      <c r="C2048" s="171" t="s">
        <v>131</v>
      </c>
      <c r="D2048" s="171" t="s">
        <v>132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2750</v>
      </c>
      <c r="J2048" s="175">
        <v>46094</v>
      </c>
      <c r="K2048" s="171" t="s">
        <v>113</v>
      </c>
      <c r="L2048" s="171" t="s">
        <v>114</v>
      </c>
      <c r="M2048" s="178">
        <v>0.43</v>
      </c>
      <c r="N2048" s="176"/>
      <c r="O2048" s="176"/>
      <c r="P2048" s="179">
        <v>-1182.5</v>
      </c>
    </row>
    <row r="2049" spans="1:16" ht="19.5" hidden="1" customHeight="1">
      <c r="A2049" s="171" t="s">
        <v>2905</v>
      </c>
      <c r="B2049" s="175">
        <v>46096</v>
      </c>
      <c r="C2049" s="171" t="s">
        <v>2119</v>
      </c>
      <c r="D2049" s="171" t="s">
        <v>116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2750</v>
      </c>
      <c r="J2049" s="175">
        <v>46094</v>
      </c>
      <c r="K2049" s="171" t="s">
        <v>113</v>
      </c>
      <c r="L2049" s="171" t="s">
        <v>114</v>
      </c>
      <c r="M2049" s="178">
        <v>0.43</v>
      </c>
      <c r="N2049" s="176"/>
      <c r="O2049" s="176"/>
      <c r="P2049" s="179">
        <v>-12.35</v>
      </c>
    </row>
    <row r="2050" spans="1:16" ht="19.5" hidden="1" customHeight="1">
      <c r="A2050" s="171" t="s">
        <v>2799</v>
      </c>
      <c r="B2050" s="175">
        <v>46096</v>
      </c>
      <c r="C2050" s="171" t="s">
        <v>2119</v>
      </c>
      <c r="D2050" s="171" t="s">
        <v>135</v>
      </c>
      <c r="E2050" s="171" t="s">
        <v>38</v>
      </c>
      <c r="F2050" s="171" t="s">
        <v>111</v>
      </c>
      <c r="G2050" s="171" t="s">
        <v>112</v>
      </c>
      <c r="H2050" s="176">
        <v>1</v>
      </c>
      <c r="I2050" s="177">
        <v>0</v>
      </c>
      <c r="J2050" s="175">
        <v>46092</v>
      </c>
      <c r="K2050" s="171" t="s">
        <v>125</v>
      </c>
      <c r="L2050" s="171" t="s">
        <v>125</v>
      </c>
      <c r="M2050" s="178">
        <v>0</v>
      </c>
      <c r="N2050" s="176"/>
      <c r="O2050" s="176"/>
      <c r="P2050" s="179">
        <v>18.87</v>
      </c>
    </row>
    <row r="2051" spans="1:16" ht="19.5" hidden="1" customHeight="1">
      <c r="A2051" s="171" t="s">
        <v>2906</v>
      </c>
      <c r="B2051" s="175">
        <v>46096</v>
      </c>
      <c r="C2051" s="171" t="s">
        <v>110</v>
      </c>
      <c r="D2051" s="171" t="s">
        <v>24</v>
      </c>
      <c r="E2051" s="171" t="s">
        <v>47</v>
      </c>
      <c r="F2051" s="171" t="s">
        <v>430</v>
      </c>
      <c r="G2051" s="171" t="s">
        <v>112</v>
      </c>
      <c r="H2051" s="176">
        <v>1</v>
      </c>
      <c r="I2051" s="177">
        <v>1800</v>
      </c>
      <c r="J2051" s="175">
        <v>46094</v>
      </c>
      <c r="K2051" s="171" t="s">
        <v>113</v>
      </c>
      <c r="L2051" s="171" t="s">
        <v>114</v>
      </c>
      <c r="M2051" s="178">
        <v>0.43</v>
      </c>
      <c r="N2051" s="176"/>
      <c r="O2051" s="176">
        <v>40</v>
      </c>
      <c r="P2051" s="179">
        <v>-116.52</v>
      </c>
    </row>
    <row r="2052" spans="1:16" ht="19.5" hidden="1" customHeight="1">
      <c r="A2052" s="171" t="s">
        <v>2906</v>
      </c>
      <c r="B2052" s="175">
        <v>46096</v>
      </c>
      <c r="C2052" s="171" t="s">
        <v>127</v>
      </c>
      <c r="D2052" s="171" t="s">
        <v>128</v>
      </c>
      <c r="E2052" s="171" t="s">
        <v>47</v>
      </c>
      <c r="F2052" s="171" t="s">
        <v>430</v>
      </c>
      <c r="G2052" s="171" t="s">
        <v>112</v>
      </c>
      <c r="H2052" s="176">
        <v>1</v>
      </c>
      <c r="I2052" s="177">
        <v>1800</v>
      </c>
      <c r="J2052" s="175">
        <v>46094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749.05</v>
      </c>
    </row>
    <row r="2053" spans="1:16" ht="19.5" hidden="1" customHeight="1">
      <c r="A2053" s="171" t="s">
        <v>2906</v>
      </c>
      <c r="B2053" s="175">
        <v>46096</v>
      </c>
      <c r="C2053" s="171" t="s">
        <v>127</v>
      </c>
      <c r="D2053" s="171" t="s">
        <v>129</v>
      </c>
      <c r="E2053" s="171" t="s">
        <v>47</v>
      </c>
      <c r="F2053" s="171" t="s">
        <v>430</v>
      </c>
      <c r="G2053" s="171" t="s">
        <v>112</v>
      </c>
      <c r="H2053" s="176">
        <v>1</v>
      </c>
      <c r="I2053" s="177">
        <v>1800</v>
      </c>
      <c r="J2053" s="175">
        <v>46094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7.49</v>
      </c>
    </row>
    <row r="2054" spans="1:16" ht="19.5" hidden="1" customHeight="1">
      <c r="A2054" s="171" t="s">
        <v>2906</v>
      </c>
      <c r="B2054" s="175">
        <v>46096</v>
      </c>
      <c r="C2054" s="171" t="s">
        <v>127</v>
      </c>
      <c r="D2054" s="171" t="s">
        <v>130</v>
      </c>
      <c r="E2054" s="171" t="s">
        <v>47</v>
      </c>
      <c r="F2054" s="171" t="s">
        <v>430</v>
      </c>
      <c r="G2054" s="171" t="s">
        <v>112</v>
      </c>
      <c r="H2054" s="176">
        <v>1</v>
      </c>
      <c r="I2054" s="177">
        <v>1800</v>
      </c>
      <c r="J2054" s="175">
        <v>46094</v>
      </c>
      <c r="K2054" s="171" t="s">
        <v>113</v>
      </c>
      <c r="L2054" s="171" t="s">
        <v>114</v>
      </c>
      <c r="M2054" s="178">
        <v>0</v>
      </c>
      <c r="N2054" s="176"/>
      <c r="O2054" s="176"/>
      <c r="P2054" s="179">
        <v>1043.46</v>
      </c>
    </row>
    <row r="2055" spans="1:16" ht="19.5" hidden="1" customHeight="1">
      <c r="A2055" s="171" t="s">
        <v>2906</v>
      </c>
      <c r="B2055" s="175">
        <v>46096</v>
      </c>
      <c r="C2055" s="171" t="s">
        <v>131</v>
      </c>
      <c r="D2055" s="171" t="s">
        <v>132</v>
      </c>
      <c r="E2055" s="171" t="s">
        <v>47</v>
      </c>
      <c r="F2055" s="171" t="s">
        <v>430</v>
      </c>
      <c r="G2055" s="171" t="s">
        <v>112</v>
      </c>
      <c r="H2055" s="176">
        <v>1</v>
      </c>
      <c r="I2055" s="177">
        <v>1800</v>
      </c>
      <c r="J2055" s="175">
        <v>46094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-774</v>
      </c>
    </row>
    <row r="2056" spans="1:16" ht="19.5" hidden="1" customHeight="1">
      <c r="A2056" s="171" t="s">
        <v>2906</v>
      </c>
      <c r="B2056" s="175">
        <v>46096</v>
      </c>
      <c r="C2056" s="171" t="s">
        <v>2119</v>
      </c>
      <c r="D2056" s="171" t="s">
        <v>116</v>
      </c>
      <c r="E2056" s="171" t="s">
        <v>47</v>
      </c>
      <c r="F2056" s="171" t="s">
        <v>430</v>
      </c>
      <c r="G2056" s="171" t="s">
        <v>112</v>
      </c>
      <c r="H2056" s="176">
        <v>1</v>
      </c>
      <c r="I2056" s="177">
        <v>1800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/>
      <c r="P2056" s="179">
        <v>-8.5399999999999991</v>
      </c>
    </row>
    <row r="2057" spans="1:16" ht="19.5" hidden="1" customHeight="1">
      <c r="A2057" s="171" t="s">
        <v>2907</v>
      </c>
      <c r="B2057" s="175">
        <v>46096</v>
      </c>
      <c r="C2057" s="171" t="s">
        <v>110</v>
      </c>
      <c r="D2057" s="171" t="s">
        <v>24</v>
      </c>
      <c r="E2057" s="171" t="s">
        <v>41</v>
      </c>
      <c r="F2057" s="171" t="s">
        <v>138</v>
      </c>
      <c r="G2057" s="171" t="s">
        <v>112</v>
      </c>
      <c r="H2057" s="176">
        <v>1</v>
      </c>
      <c r="I2057" s="177">
        <v>2650</v>
      </c>
      <c r="J2057" s="175">
        <v>46096</v>
      </c>
      <c r="K2057" s="171" t="s">
        <v>113</v>
      </c>
      <c r="L2057" s="171" t="s">
        <v>114</v>
      </c>
      <c r="M2057" s="178">
        <v>0.43</v>
      </c>
      <c r="N2057" s="176"/>
      <c r="O2057" s="176">
        <v>39</v>
      </c>
      <c r="P2057" s="179">
        <v>-132.82</v>
      </c>
    </row>
    <row r="2058" spans="1:16" ht="19.5" hidden="1" customHeight="1">
      <c r="A2058" s="171" t="s">
        <v>2907</v>
      </c>
      <c r="B2058" s="175">
        <v>46096</v>
      </c>
      <c r="C2058" s="171" t="s">
        <v>127</v>
      </c>
      <c r="D2058" s="171" t="s">
        <v>128</v>
      </c>
      <c r="E2058" s="171" t="s">
        <v>41</v>
      </c>
      <c r="F2058" s="171" t="s">
        <v>138</v>
      </c>
      <c r="G2058" s="171" t="s">
        <v>112</v>
      </c>
      <c r="H2058" s="176">
        <v>1</v>
      </c>
      <c r="I2058" s="177">
        <v>2650</v>
      </c>
      <c r="J2058" s="175">
        <v>46096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1312.2</v>
      </c>
    </row>
    <row r="2059" spans="1:16" ht="19.5" hidden="1" customHeight="1">
      <c r="A2059" s="171" t="s">
        <v>2907</v>
      </c>
      <c r="B2059" s="175">
        <v>46096</v>
      </c>
      <c r="C2059" s="171" t="s">
        <v>127</v>
      </c>
      <c r="D2059" s="171" t="s">
        <v>129</v>
      </c>
      <c r="E2059" s="171" t="s">
        <v>41</v>
      </c>
      <c r="F2059" s="171" t="s">
        <v>138</v>
      </c>
      <c r="G2059" s="171" t="s">
        <v>112</v>
      </c>
      <c r="H2059" s="176">
        <v>1</v>
      </c>
      <c r="I2059" s="177">
        <v>2650</v>
      </c>
      <c r="J2059" s="175">
        <v>46096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0</v>
      </c>
    </row>
    <row r="2060" spans="1:16" ht="19.5" hidden="1" customHeight="1">
      <c r="A2060" s="171" t="s">
        <v>2907</v>
      </c>
      <c r="B2060" s="175">
        <v>46096</v>
      </c>
      <c r="C2060" s="171" t="s">
        <v>127</v>
      </c>
      <c r="D2060" s="171" t="s">
        <v>130</v>
      </c>
      <c r="E2060" s="171" t="s">
        <v>41</v>
      </c>
      <c r="F2060" s="171" t="s">
        <v>138</v>
      </c>
      <c r="G2060" s="171" t="s">
        <v>112</v>
      </c>
      <c r="H2060" s="176">
        <v>1</v>
      </c>
      <c r="I2060" s="177">
        <v>2650</v>
      </c>
      <c r="J2060" s="175">
        <v>46096</v>
      </c>
      <c r="K2060" s="171" t="s">
        <v>113</v>
      </c>
      <c r="L2060" s="171" t="s">
        <v>114</v>
      </c>
      <c r="M2060" s="178">
        <v>0</v>
      </c>
      <c r="N2060" s="176"/>
      <c r="O2060" s="176"/>
      <c r="P2060" s="179">
        <v>1337.8</v>
      </c>
    </row>
    <row r="2061" spans="1:16" ht="19.5" hidden="1" customHeight="1">
      <c r="A2061" s="171" t="s">
        <v>2907</v>
      </c>
      <c r="B2061" s="175">
        <v>46096</v>
      </c>
      <c r="C2061" s="171" t="s">
        <v>131</v>
      </c>
      <c r="D2061" s="171" t="s">
        <v>132</v>
      </c>
      <c r="E2061" s="171" t="s">
        <v>41</v>
      </c>
      <c r="F2061" s="171" t="s">
        <v>138</v>
      </c>
      <c r="G2061" s="171" t="s">
        <v>112</v>
      </c>
      <c r="H2061" s="176">
        <v>1</v>
      </c>
      <c r="I2061" s="177">
        <v>2650</v>
      </c>
      <c r="J2061" s="175">
        <v>46096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-1139.5</v>
      </c>
    </row>
    <row r="2062" spans="1:16" ht="19.5" hidden="1" customHeight="1">
      <c r="A2062" s="171" t="s">
        <v>2907</v>
      </c>
      <c r="B2062" s="175">
        <v>46096</v>
      </c>
      <c r="C2062" s="171" t="s">
        <v>2119</v>
      </c>
      <c r="D2062" s="171" t="s">
        <v>116</v>
      </c>
      <c r="E2062" s="171" t="s">
        <v>41</v>
      </c>
      <c r="F2062" s="171" t="s">
        <v>138</v>
      </c>
      <c r="G2062" s="171" t="s">
        <v>112</v>
      </c>
      <c r="H2062" s="176">
        <v>1</v>
      </c>
      <c r="I2062" s="177">
        <v>2650</v>
      </c>
      <c r="J2062" s="175">
        <v>46096</v>
      </c>
      <c r="K2062" s="171" t="s">
        <v>113</v>
      </c>
      <c r="L2062" s="171" t="s">
        <v>114</v>
      </c>
      <c r="M2062" s="178">
        <v>0.43</v>
      </c>
      <c r="N2062" s="176"/>
      <c r="O2062" s="176"/>
      <c r="P2062" s="179">
        <v>-10.51</v>
      </c>
    </row>
    <row r="2063" spans="1:16" ht="19.5" hidden="1" customHeight="1">
      <c r="A2063" s="171" t="s">
        <v>2908</v>
      </c>
      <c r="B2063" s="175">
        <v>46096</v>
      </c>
      <c r="C2063" s="171" t="s">
        <v>110</v>
      </c>
      <c r="D2063" s="171" t="s">
        <v>24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46095</v>
      </c>
      <c r="K2063" s="171" t="s">
        <v>113</v>
      </c>
      <c r="L2063" s="171" t="s">
        <v>114</v>
      </c>
      <c r="M2063" s="178">
        <v>0.43</v>
      </c>
      <c r="N2063" s="176"/>
      <c r="O2063" s="176">
        <v>40</v>
      </c>
      <c r="P2063" s="179">
        <v>-140.75</v>
      </c>
    </row>
    <row r="2064" spans="1:16" ht="19.5" hidden="1" customHeight="1">
      <c r="A2064" s="171" t="s">
        <v>2908</v>
      </c>
      <c r="B2064" s="175">
        <v>46096</v>
      </c>
      <c r="C2064" s="171" t="s">
        <v>127</v>
      </c>
      <c r="D2064" s="171" t="s">
        <v>128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46095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1240.76</v>
      </c>
    </row>
    <row r="2065" spans="1:16" ht="19.5" hidden="1" customHeight="1">
      <c r="A2065" s="171" t="s">
        <v>2908</v>
      </c>
      <c r="B2065" s="175">
        <v>46096</v>
      </c>
      <c r="C2065" s="171" t="s">
        <v>127</v>
      </c>
      <c r="D2065" s="171" t="s">
        <v>129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46095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0</v>
      </c>
    </row>
    <row r="2066" spans="1:16" ht="19.5" hidden="1" customHeight="1">
      <c r="A2066" s="171" t="s">
        <v>2908</v>
      </c>
      <c r="B2066" s="175">
        <v>46096</v>
      </c>
      <c r="C2066" s="171" t="s">
        <v>127</v>
      </c>
      <c r="D2066" s="171" t="s">
        <v>130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46095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1509.24</v>
      </c>
    </row>
    <row r="2067" spans="1:16" ht="19.5" hidden="1" customHeight="1">
      <c r="A2067" s="171" t="s">
        <v>2908</v>
      </c>
      <c r="B2067" s="175">
        <v>46096</v>
      </c>
      <c r="C2067" s="171" t="s">
        <v>131</v>
      </c>
      <c r="D2067" s="171" t="s">
        <v>132</v>
      </c>
      <c r="E2067" s="171" t="s">
        <v>38</v>
      </c>
      <c r="F2067" s="171" t="s">
        <v>111</v>
      </c>
      <c r="G2067" s="171" t="s">
        <v>112</v>
      </c>
      <c r="H2067" s="176">
        <v>1</v>
      </c>
      <c r="I2067" s="177">
        <v>2750</v>
      </c>
      <c r="J2067" s="175">
        <v>46095</v>
      </c>
      <c r="K2067" s="171" t="s">
        <v>113</v>
      </c>
      <c r="L2067" s="171" t="s">
        <v>114</v>
      </c>
      <c r="M2067" s="178">
        <v>0.43</v>
      </c>
      <c r="N2067" s="176"/>
      <c r="O2067" s="176"/>
      <c r="P2067" s="179">
        <v>-1182.5</v>
      </c>
    </row>
    <row r="2068" spans="1:16" ht="19.5" hidden="1" customHeight="1">
      <c r="A2068" s="171" t="s">
        <v>2908</v>
      </c>
      <c r="B2068" s="175">
        <v>46096</v>
      </c>
      <c r="C2068" s="171" t="s">
        <v>2119</v>
      </c>
      <c r="D2068" s="171" t="s">
        <v>116</v>
      </c>
      <c r="E2068" s="171" t="s">
        <v>38</v>
      </c>
      <c r="F2068" s="171" t="s">
        <v>111</v>
      </c>
      <c r="G2068" s="171" t="s">
        <v>112</v>
      </c>
      <c r="H2068" s="176">
        <v>1</v>
      </c>
      <c r="I2068" s="177">
        <v>2750</v>
      </c>
      <c r="J2068" s="175">
        <v>46095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-11.83</v>
      </c>
    </row>
    <row r="2069" spans="1:16" ht="19.5" hidden="1" customHeight="1">
      <c r="A2069" s="171" t="s">
        <v>2717</v>
      </c>
      <c r="B2069" s="175">
        <v>46096</v>
      </c>
      <c r="C2069" s="171" t="s">
        <v>2119</v>
      </c>
      <c r="D2069" s="171" t="s">
        <v>135</v>
      </c>
      <c r="E2069" s="171" t="s">
        <v>46</v>
      </c>
      <c r="F2069" s="171" t="s">
        <v>680</v>
      </c>
      <c r="G2069" s="171" t="s">
        <v>112</v>
      </c>
      <c r="H2069" s="176">
        <v>1</v>
      </c>
      <c r="I2069" s="177">
        <v>0</v>
      </c>
      <c r="J2069" s="175">
        <v>46094</v>
      </c>
      <c r="K2069" s="171" t="s">
        <v>125</v>
      </c>
      <c r="L2069" s="171" t="s">
        <v>125</v>
      </c>
      <c r="M2069" s="178">
        <v>0</v>
      </c>
      <c r="N2069" s="176"/>
      <c r="O2069" s="176"/>
      <c r="P2069" s="179">
        <v>4</v>
      </c>
    </row>
    <row r="2070" spans="1:16" ht="19.5" hidden="1" customHeight="1">
      <c r="A2070" s="171" t="s">
        <v>2909</v>
      </c>
      <c r="B2070" s="175">
        <v>46096</v>
      </c>
      <c r="C2070" s="171" t="s">
        <v>110</v>
      </c>
      <c r="D2070" s="171" t="s">
        <v>24</v>
      </c>
      <c r="E2070" s="171" t="s">
        <v>38</v>
      </c>
      <c r="F2070" s="171" t="s">
        <v>111</v>
      </c>
      <c r="G2070" s="171" t="s">
        <v>112</v>
      </c>
      <c r="H2070" s="176">
        <v>1</v>
      </c>
      <c r="I2070" s="177">
        <v>2750</v>
      </c>
      <c r="J2070" s="175">
        <v>46094</v>
      </c>
      <c r="K2070" s="171" t="s">
        <v>113</v>
      </c>
      <c r="L2070" s="171" t="s">
        <v>114</v>
      </c>
      <c r="M2070" s="178">
        <v>0.43</v>
      </c>
      <c r="N2070" s="176"/>
      <c r="O2070" s="176">
        <v>40</v>
      </c>
      <c r="P2070" s="179">
        <v>-140.75</v>
      </c>
    </row>
    <row r="2071" spans="1:16" ht="19.5" hidden="1" customHeight="1">
      <c r="A2071" s="171" t="s">
        <v>2909</v>
      </c>
      <c r="B2071" s="175">
        <v>46096</v>
      </c>
      <c r="C2071" s="171" t="s">
        <v>127</v>
      </c>
      <c r="D2071" s="171" t="s">
        <v>128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2750</v>
      </c>
      <c r="J2071" s="175">
        <v>46094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1051.43</v>
      </c>
    </row>
    <row r="2072" spans="1:16" ht="19.5" hidden="1" customHeight="1">
      <c r="A2072" s="171" t="s">
        <v>2909</v>
      </c>
      <c r="B2072" s="175">
        <v>46096</v>
      </c>
      <c r="C2072" s="171" t="s">
        <v>127</v>
      </c>
      <c r="D2072" s="171" t="s">
        <v>129</v>
      </c>
      <c r="E2072" s="171" t="s">
        <v>38</v>
      </c>
      <c r="F2072" s="171" t="s">
        <v>111</v>
      </c>
      <c r="G2072" s="171" t="s">
        <v>112</v>
      </c>
      <c r="H2072" s="176">
        <v>1</v>
      </c>
      <c r="I2072" s="177">
        <v>2750</v>
      </c>
      <c r="J2072" s="175">
        <v>46094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10.51</v>
      </c>
    </row>
    <row r="2073" spans="1:16" ht="19.5" hidden="1" customHeight="1">
      <c r="A2073" s="171" t="s">
        <v>2909</v>
      </c>
      <c r="B2073" s="175">
        <v>46096</v>
      </c>
      <c r="C2073" s="171" t="s">
        <v>127</v>
      </c>
      <c r="D2073" s="171" t="s">
        <v>130</v>
      </c>
      <c r="E2073" s="171" t="s">
        <v>38</v>
      </c>
      <c r="F2073" s="171" t="s">
        <v>111</v>
      </c>
      <c r="G2073" s="171" t="s">
        <v>112</v>
      </c>
      <c r="H2073" s="176">
        <v>1</v>
      </c>
      <c r="I2073" s="177">
        <v>2750</v>
      </c>
      <c r="J2073" s="175">
        <v>46094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1688.06</v>
      </c>
    </row>
    <row r="2074" spans="1:16" ht="19.5" hidden="1" customHeight="1">
      <c r="A2074" s="171" t="s">
        <v>2909</v>
      </c>
      <c r="B2074" s="175">
        <v>46096</v>
      </c>
      <c r="C2074" s="171" t="s">
        <v>131</v>
      </c>
      <c r="D2074" s="171" t="s">
        <v>132</v>
      </c>
      <c r="E2074" s="171" t="s">
        <v>38</v>
      </c>
      <c r="F2074" s="171" t="s">
        <v>111</v>
      </c>
      <c r="G2074" s="171" t="s">
        <v>112</v>
      </c>
      <c r="H2074" s="176">
        <v>1</v>
      </c>
      <c r="I2074" s="177">
        <v>2750</v>
      </c>
      <c r="J2074" s="175">
        <v>46094</v>
      </c>
      <c r="K2074" s="171" t="s">
        <v>113</v>
      </c>
      <c r="L2074" s="171" t="s">
        <v>114</v>
      </c>
      <c r="M2074" s="178">
        <v>0.43</v>
      </c>
      <c r="N2074" s="176"/>
      <c r="O2074" s="176"/>
      <c r="P2074" s="179">
        <v>-1182.5</v>
      </c>
    </row>
    <row r="2075" spans="1:16" ht="19.5" hidden="1" customHeight="1">
      <c r="A2075" s="171" t="s">
        <v>2909</v>
      </c>
      <c r="B2075" s="175">
        <v>46096</v>
      </c>
      <c r="C2075" s="171" t="s">
        <v>2119</v>
      </c>
      <c r="D2075" s="171" t="s">
        <v>116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46094</v>
      </c>
      <c r="K2075" s="171" t="s">
        <v>113</v>
      </c>
      <c r="L2075" s="171" t="s">
        <v>114</v>
      </c>
      <c r="M2075" s="178">
        <v>0.43</v>
      </c>
      <c r="N2075" s="176"/>
      <c r="O2075" s="176"/>
      <c r="P2075" s="179">
        <v>-12.2</v>
      </c>
    </row>
    <row r="2076" spans="1:16" ht="19.5" hidden="1" customHeight="1">
      <c r="A2076" s="171" t="s">
        <v>2910</v>
      </c>
      <c r="B2076" s="175">
        <v>46096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46096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-8.4499999999999993</v>
      </c>
    </row>
    <row r="2077" spans="1:16" ht="19.5" hidden="1" customHeight="1">
      <c r="A2077" s="171" t="s">
        <v>2720</v>
      </c>
      <c r="B2077" s="175">
        <v>46096</v>
      </c>
      <c r="C2077" s="171" t="s">
        <v>110</v>
      </c>
      <c r="D2077" s="171" t="s">
        <v>121</v>
      </c>
      <c r="E2077" s="171" t="s">
        <v>42</v>
      </c>
      <c r="F2077" s="171" t="s">
        <v>248</v>
      </c>
      <c r="G2077" s="171" t="s">
        <v>112</v>
      </c>
      <c r="H2077" s="176">
        <v>1</v>
      </c>
      <c r="I2077" s="177">
        <v>0</v>
      </c>
      <c r="J2077" s="175">
        <v>46092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0</v>
      </c>
    </row>
    <row r="2078" spans="1:16" ht="19.5" hidden="1" customHeight="1">
      <c r="A2078" s="171" t="s">
        <v>2720</v>
      </c>
      <c r="B2078" s="175">
        <v>46096</v>
      </c>
      <c r="C2078" s="171" t="s">
        <v>110</v>
      </c>
      <c r="D2078" s="171" t="s">
        <v>118</v>
      </c>
      <c r="E2078" s="171" t="s">
        <v>42</v>
      </c>
      <c r="F2078" s="171" t="s">
        <v>248</v>
      </c>
      <c r="G2078" s="171" t="s">
        <v>112</v>
      </c>
      <c r="H2078" s="176">
        <v>1</v>
      </c>
      <c r="I2078" s="177">
        <v>0</v>
      </c>
      <c r="J2078" s="175">
        <v>46092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-46.77</v>
      </c>
    </row>
    <row r="2079" spans="1:16" ht="19.5" hidden="1" customHeight="1">
      <c r="A2079" s="171" t="s">
        <v>2720</v>
      </c>
      <c r="B2079" s="175">
        <v>46096</v>
      </c>
      <c r="C2079" s="171" t="s">
        <v>2119</v>
      </c>
      <c r="D2079" s="171" t="s">
        <v>119</v>
      </c>
      <c r="E2079" s="171" t="s">
        <v>42</v>
      </c>
      <c r="F2079" s="171" t="s">
        <v>248</v>
      </c>
      <c r="G2079" s="171" t="s">
        <v>112</v>
      </c>
      <c r="H2079" s="176">
        <v>1</v>
      </c>
      <c r="I2079" s="177">
        <v>0</v>
      </c>
      <c r="J2079" s="175">
        <v>46092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-15</v>
      </c>
    </row>
    <row r="2080" spans="1:16" ht="19.5" hidden="1" customHeight="1">
      <c r="A2080" s="171" t="s">
        <v>2911</v>
      </c>
      <c r="B2080" s="175">
        <v>46096</v>
      </c>
      <c r="C2080" s="171" t="s">
        <v>110</v>
      </c>
      <c r="D2080" s="171" t="s">
        <v>24</v>
      </c>
      <c r="E2080" s="171" t="s">
        <v>45</v>
      </c>
      <c r="F2080" s="171" t="s">
        <v>162</v>
      </c>
      <c r="G2080" s="171" t="s">
        <v>163</v>
      </c>
      <c r="H2080" s="176">
        <v>1</v>
      </c>
      <c r="I2080" s="177">
        <v>2750</v>
      </c>
      <c r="J2080" s="175">
        <v>46095</v>
      </c>
      <c r="K2080" s="171" t="s">
        <v>113</v>
      </c>
      <c r="L2080" s="171" t="s">
        <v>114</v>
      </c>
      <c r="M2080" s="178">
        <v>0.43</v>
      </c>
      <c r="N2080" s="176"/>
      <c r="O2080" s="176">
        <v>40</v>
      </c>
      <c r="P2080" s="179">
        <v>-140.75</v>
      </c>
    </row>
    <row r="2081" spans="1:16" ht="19.5" hidden="1" customHeight="1">
      <c r="A2081" s="171" t="s">
        <v>2911</v>
      </c>
      <c r="B2081" s="175">
        <v>46096</v>
      </c>
      <c r="C2081" s="171" t="s">
        <v>127</v>
      </c>
      <c r="D2081" s="171" t="s">
        <v>128</v>
      </c>
      <c r="E2081" s="171" t="s">
        <v>45</v>
      </c>
      <c r="F2081" s="171" t="s">
        <v>162</v>
      </c>
      <c r="G2081" s="171" t="s">
        <v>163</v>
      </c>
      <c r="H2081" s="176">
        <v>1</v>
      </c>
      <c r="I2081" s="177">
        <v>2750</v>
      </c>
      <c r="J2081" s="175">
        <v>46095</v>
      </c>
      <c r="K2081" s="171" t="s">
        <v>113</v>
      </c>
      <c r="L2081" s="171" t="s">
        <v>114</v>
      </c>
      <c r="M2081" s="178">
        <v>0</v>
      </c>
      <c r="N2081" s="176"/>
      <c r="O2081" s="176"/>
      <c r="P2081" s="179">
        <v>1152.6099999999999</v>
      </c>
    </row>
    <row r="2082" spans="1:16" ht="19.5" hidden="1" customHeight="1">
      <c r="A2082" s="171" t="s">
        <v>2911</v>
      </c>
      <c r="B2082" s="175">
        <v>46096</v>
      </c>
      <c r="C2082" s="171" t="s">
        <v>127</v>
      </c>
      <c r="D2082" s="171" t="s">
        <v>129</v>
      </c>
      <c r="E2082" s="171" t="s">
        <v>45</v>
      </c>
      <c r="F2082" s="171" t="s">
        <v>162</v>
      </c>
      <c r="G2082" s="171" t="s">
        <v>163</v>
      </c>
      <c r="H2082" s="176">
        <v>1</v>
      </c>
      <c r="I2082" s="177">
        <v>2750</v>
      </c>
      <c r="J2082" s="175">
        <v>46095</v>
      </c>
      <c r="K2082" s="171" t="s">
        <v>113</v>
      </c>
      <c r="L2082" s="171" t="s">
        <v>114</v>
      </c>
      <c r="M2082" s="178">
        <v>0</v>
      </c>
      <c r="N2082" s="176"/>
      <c r="O2082" s="176"/>
      <c r="P2082" s="179">
        <v>11.53</v>
      </c>
    </row>
    <row r="2083" spans="1:16" ht="19.5" hidden="1" customHeight="1">
      <c r="A2083" s="171" t="s">
        <v>2911</v>
      </c>
      <c r="B2083" s="175">
        <v>46096</v>
      </c>
      <c r="C2083" s="171" t="s">
        <v>127</v>
      </c>
      <c r="D2083" s="171" t="s">
        <v>130</v>
      </c>
      <c r="E2083" s="171" t="s">
        <v>45</v>
      </c>
      <c r="F2083" s="171" t="s">
        <v>162</v>
      </c>
      <c r="G2083" s="171" t="s">
        <v>163</v>
      </c>
      <c r="H2083" s="176">
        <v>1</v>
      </c>
      <c r="I2083" s="177">
        <v>2750</v>
      </c>
      <c r="J2083" s="175">
        <v>46095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1585.86</v>
      </c>
    </row>
    <row r="2084" spans="1:16" ht="19.5" hidden="1" customHeight="1">
      <c r="A2084" s="171" t="s">
        <v>2911</v>
      </c>
      <c r="B2084" s="175">
        <v>46096</v>
      </c>
      <c r="C2084" s="171" t="s">
        <v>131</v>
      </c>
      <c r="D2084" s="171" t="s">
        <v>132</v>
      </c>
      <c r="E2084" s="171" t="s">
        <v>45</v>
      </c>
      <c r="F2084" s="171" t="s">
        <v>162</v>
      </c>
      <c r="G2084" s="171" t="s">
        <v>163</v>
      </c>
      <c r="H2084" s="176">
        <v>1</v>
      </c>
      <c r="I2084" s="177">
        <v>2750</v>
      </c>
      <c r="J2084" s="175">
        <v>46095</v>
      </c>
      <c r="K2084" s="171" t="s">
        <v>113</v>
      </c>
      <c r="L2084" s="171" t="s">
        <v>114</v>
      </c>
      <c r="M2084" s="178">
        <v>0.43</v>
      </c>
      <c r="N2084" s="176"/>
      <c r="O2084" s="176"/>
      <c r="P2084" s="179">
        <v>-1182.5</v>
      </c>
    </row>
    <row r="2085" spans="1:16" ht="19.5" hidden="1" customHeight="1">
      <c r="A2085" s="171" t="s">
        <v>2911</v>
      </c>
      <c r="B2085" s="175">
        <v>46096</v>
      </c>
      <c r="C2085" s="171" t="s">
        <v>2119</v>
      </c>
      <c r="D2085" s="171" t="s">
        <v>116</v>
      </c>
      <c r="E2085" s="171" t="s">
        <v>45</v>
      </c>
      <c r="F2085" s="171" t="s">
        <v>162</v>
      </c>
      <c r="G2085" s="171" t="s">
        <v>163</v>
      </c>
      <c r="H2085" s="176">
        <v>1</v>
      </c>
      <c r="I2085" s="177">
        <v>2750</v>
      </c>
      <c r="J2085" s="175">
        <v>46095</v>
      </c>
      <c r="K2085" s="171" t="s">
        <v>113</v>
      </c>
      <c r="L2085" s="171" t="s">
        <v>114</v>
      </c>
      <c r="M2085" s="178">
        <v>0.43</v>
      </c>
      <c r="N2085" s="176"/>
      <c r="O2085" s="176"/>
      <c r="P2085" s="179">
        <v>-12.33</v>
      </c>
    </row>
    <row r="2086" spans="1:16" ht="19.5" hidden="1" customHeight="1">
      <c r="A2086" s="171" t="s">
        <v>2912</v>
      </c>
      <c r="B2086" s="175">
        <v>46096</v>
      </c>
      <c r="C2086" s="171" t="s">
        <v>110</v>
      </c>
      <c r="D2086" s="171" t="s">
        <v>24</v>
      </c>
      <c r="E2086" s="171" t="s">
        <v>39</v>
      </c>
      <c r="F2086" s="171" t="s">
        <v>141</v>
      </c>
      <c r="G2086" s="171" t="s">
        <v>112</v>
      </c>
      <c r="H2086" s="176">
        <v>1</v>
      </c>
      <c r="I2086" s="177">
        <v>2750</v>
      </c>
      <c r="J2086" s="175">
        <v>46095</v>
      </c>
      <c r="K2086" s="171" t="s">
        <v>113</v>
      </c>
      <c r="L2086" s="171" t="s">
        <v>114</v>
      </c>
      <c r="M2086" s="178">
        <v>0.43</v>
      </c>
      <c r="N2086" s="176"/>
      <c r="O2086" s="176">
        <v>40</v>
      </c>
      <c r="P2086" s="179">
        <v>-140.75</v>
      </c>
    </row>
    <row r="2087" spans="1:16" ht="19.5" hidden="1" customHeight="1">
      <c r="A2087" s="171" t="s">
        <v>2912</v>
      </c>
      <c r="B2087" s="175">
        <v>46096</v>
      </c>
      <c r="C2087" s="171" t="s">
        <v>127</v>
      </c>
      <c r="D2087" s="171" t="s">
        <v>128</v>
      </c>
      <c r="E2087" s="171" t="s">
        <v>39</v>
      </c>
      <c r="F2087" s="171" t="s">
        <v>141</v>
      </c>
      <c r="G2087" s="171" t="s">
        <v>112</v>
      </c>
      <c r="H2087" s="176">
        <v>1</v>
      </c>
      <c r="I2087" s="177">
        <v>2750</v>
      </c>
      <c r="J2087" s="175">
        <v>46095</v>
      </c>
      <c r="K2087" s="171" t="s">
        <v>113</v>
      </c>
      <c r="L2087" s="171" t="s">
        <v>114</v>
      </c>
      <c r="M2087" s="178">
        <v>0</v>
      </c>
      <c r="N2087" s="176"/>
      <c r="O2087" s="176"/>
      <c r="P2087" s="179">
        <v>1306.1600000000001</v>
      </c>
    </row>
    <row r="2088" spans="1:16" ht="19.5" hidden="1" customHeight="1">
      <c r="A2088" s="171" t="s">
        <v>2912</v>
      </c>
      <c r="B2088" s="175">
        <v>46096</v>
      </c>
      <c r="C2088" s="171" t="s">
        <v>127</v>
      </c>
      <c r="D2088" s="171" t="s">
        <v>129</v>
      </c>
      <c r="E2088" s="171" t="s">
        <v>39</v>
      </c>
      <c r="F2088" s="171" t="s">
        <v>141</v>
      </c>
      <c r="G2088" s="171" t="s">
        <v>112</v>
      </c>
      <c r="H2088" s="176">
        <v>1</v>
      </c>
      <c r="I2088" s="177">
        <v>2750</v>
      </c>
      <c r="J2088" s="175">
        <v>46095</v>
      </c>
      <c r="K2088" s="171" t="s">
        <v>113</v>
      </c>
      <c r="L2088" s="171" t="s">
        <v>114</v>
      </c>
      <c r="M2088" s="178">
        <v>0</v>
      </c>
      <c r="N2088" s="176"/>
      <c r="O2088" s="176"/>
      <c r="P2088" s="179">
        <v>13.06</v>
      </c>
    </row>
    <row r="2089" spans="1:16" ht="19.5" hidden="1" customHeight="1">
      <c r="A2089" s="171" t="s">
        <v>2912</v>
      </c>
      <c r="B2089" s="175">
        <v>46096</v>
      </c>
      <c r="C2089" s="171" t="s">
        <v>127</v>
      </c>
      <c r="D2089" s="171" t="s">
        <v>130</v>
      </c>
      <c r="E2089" s="171" t="s">
        <v>39</v>
      </c>
      <c r="F2089" s="171" t="s">
        <v>141</v>
      </c>
      <c r="G2089" s="171" t="s">
        <v>112</v>
      </c>
      <c r="H2089" s="176">
        <v>1</v>
      </c>
      <c r="I2089" s="177">
        <v>2750</v>
      </c>
      <c r="J2089" s="175">
        <v>46095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1430.78</v>
      </c>
    </row>
    <row r="2090" spans="1:16" ht="19.5" hidden="1" customHeight="1">
      <c r="A2090" s="171" t="s">
        <v>2912</v>
      </c>
      <c r="B2090" s="175">
        <v>46096</v>
      </c>
      <c r="C2090" s="171" t="s">
        <v>131</v>
      </c>
      <c r="D2090" s="171" t="s">
        <v>132</v>
      </c>
      <c r="E2090" s="171" t="s">
        <v>39</v>
      </c>
      <c r="F2090" s="171" t="s">
        <v>141</v>
      </c>
      <c r="G2090" s="171" t="s">
        <v>112</v>
      </c>
      <c r="H2090" s="176">
        <v>1</v>
      </c>
      <c r="I2090" s="177">
        <v>2750</v>
      </c>
      <c r="J2090" s="175">
        <v>46095</v>
      </c>
      <c r="K2090" s="171" t="s">
        <v>113</v>
      </c>
      <c r="L2090" s="171" t="s">
        <v>114</v>
      </c>
      <c r="M2090" s="178">
        <v>0.43</v>
      </c>
      <c r="N2090" s="176"/>
      <c r="O2090" s="176"/>
      <c r="P2090" s="179">
        <v>-1182.5</v>
      </c>
    </row>
    <row r="2091" spans="1:16" ht="19.5" hidden="1" customHeight="1">
      <c r="A2091" s="171" t="s">
        <v>2912</v>
      </c>
      <c r="B2091" s="175">
        <v>46096</v>
      </c>
      <c r="C2091" s="171" t="s">
        <v>2119</v>
      </c>
      <c r="D2091" s="171" t="s">
        <v>116</v>
      </c>
      <c r="E2091" s="171" t="s">
        <v>39</v>
      </c>
      <c r="F2091" s="171" t="s">
        <v>141</v>
      </c>
      <c r="G2091" s="171" t="s">
        <v>112</v>
      </c>
      <c r="H2091" s="176">
        <v>1</v>
      </c>
      <c r="I2091" s="177">
        <v>2750</v>
      </c>
      <c r="J2091" s="175">
        <v>46095</v>
      </c>
      <c r="K2091" s="171" t="s">
        <v>113</v>
      </c>
      <c r="L2091" s="171" t="s">
        <v>114</v>
      </c>
      <c r="M2091" s="178">
        <v>0.43</v>
      </c>
      <c r="N2091" s="176"/>
      <c r="O2091" s="176"/>
      <c r="P2091" s="179">
        <v>-12.33</v>
      </c>
    </row>
    <row r="2092" spans="1:16" ht="19.5" hidden="1" customHeight="1">
      <c r="A2092" s="171" t="s">
        <v>2913</v>
      </c>
      <c r="B2092" s="175">
        <v>46096</v>
      </c>
      <c r="C2092" s="171" t="s">
        <v>2119</v>
      </c>
      <c r="D2092" s="171" t="s">
        <v>135</v>
      </c>
      <c r="E2092" s="171" t="s">
        <v>39</v>
      </c>
      <c r="F2092" s="171" t="s">
        <v>141</v>
      </c>
      <c r="G2092" s="171" t="s">
        <v>112</v>
      </c>
      <c r="H2092" s="176">
        <v>1</v>
      </c>
      <c r="I2092" s="177">
        <v>0</v>
      </c>
      <c r="J2092" s="175">
        <v>46096</v>
      </c>
      <c r="K2092" s="171" t="s">
        <v>125</v>
      </c>
      <c r="L2092" s="171" t="s">
        <v>125</v>
      </c>
      <c r="M2092" s="178">
        <v>0</v>
      </c>
      <c r="N2092" s="176"/>
      <c r="O2092" s="176"/>
      <c r="P2092" s="179">
        <v>-23.83</v>
      </c>
    </row>
    <row r="2093" spans="1:16" ht="19.5" hidden="1" customHeight="1">
      <c r="A2093" s="171" t="s">
        <v>2914</v>
      </c>
      <c r="B2093" s="175">
        <v>46096</v>
      </c>
      <c r="C2093" s="171" t="s">
        <v>110</v>
      </c>
      <c r="D2093" s="171" t="s">
        <v>24</v>
      </c>
      <c r="E2093" s="171" t="s">
        <v>38</v>
      </c>
      <c r="F2093" s="171" t="s">
        <v>111</v>
      </c>
      <c r="G2093" s="171" t="s">
        <v>112</v>
      </c>
      <c r="H2093" s="176">
        <v>1</v>
      </c>
      <c r="I2093" s="177">
        <v>2750</v>
      </c>
      <c r="J2093" s="175">
        <v>46095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-140.75</v>
      </c>
    </row>
    <row r="2094" spans="1:16" ht="19.5" hidden="1" customHeight="1">
      <c r="A2094" s="171" t="s">
        <v>2914</v>
      </c>
      <c r="B2094" s="175">
        <v>46096</v>
      </c>
      <c r="C2094" s="171" t="s">
        <v>127</v>
      </c>
      <c r="D2094" s="171" t="s">
        <v>128</v>
      </c>
      <c r="E2094" s="171" t="s">
        <v>38</v>
      </c>
      <c r="F2094" s="171" t="s">
        <v>111</v>
      </c>
      <c r="G2094" s="171" t="s">
        <v>112</v>
      </c>
      <c r="H2094" s="176">
        <v>1</v>
      </c>
      <c r="I2094" s="177">
        <v>2750</v>
      </c>
      <c r="J2094" s="175">
        <v>46095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1206.67</v>
      </c>
    </row>
    <row r="2095" spans="1:16" ht="19.5" hidden="1" customHeight="1">
      <c r="A2095" s="171" t="s">
        <v>2914</v>
      </c>
      <c r="B2095" s="175">
        <v>46096</v>
      </c>
      <c r="C2095" s="171" t="s">
        <v>127</v>
      </c>
      <c r="D2095" s="171" t="s">
        <v>129</v>
      </c>
      <c r="E2095" s="171" t="s">
        <v>38</v>
      </c>
      <c r="F2095" s="171" t="s">
        <v>111</v>
      </c>
      <c r="G2095" s="171" t="s">
        <v>112</v>
      </c>
      <c r="H2095" s="176">
        <v>1</v>
      </c>
      <c r="I2095" s="177">
        <v>2750</v>
      </c>
      <c r="J2095" s="175">
        <v>46095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12.07</v>
      </c>
    </row>
    <row r="2096" spans="1:16" ht="19.5" hidden="1" customHeight="1">
      <c r="A2096" s="171" t="s">
        <v>2914</v>
      </c>
      <c r="B2096" s="175">
        <v>46096</v>
      </c>
      <c r="C2096" s="171" t="s">
        <v>127</v>
      </c>
      <c r="D2096" s="171" t="s">
        <v>130</v>
      </c>
      <c r="E2096" s="171" t="s">
        <v>38</v>
      </c>
      <c r="F2096" s="171" t="s">
        <v>111</v>
      </c>
      <c r="G2096" s="171" t="s">
        <v>112</v>
      </c>
      <c r="H2096" s="176">
        <v>1</v>
      </c>
      <c r="I2096" s="177">
        <v>2750</v>
      </c>
      <c r="J2096" s="175">
        <v>46095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1531.26</v>
      </c>
    </row>
    <row r="2097" spans="1:16" ht="19.5" hidden="1" customHeight="1">
      <c r="A2097" s="171" t="s">
        <v>2914</v>
      </c>
      <c r="B2097" s="175">
        <v>46096</v>
      </c>
      <c r="C2097" s="171" t="s">
        <v>131</v>
      </c>
      <c r="D2097" s="171" t="s">
        <v>132</v>
      </c>
      <c r="E2097" s="171" t="s">
        <v>38</v>
      </c>
      <c r="F2097" s="171" t="s">
        <v>111</v>
      </c>
      <c r="G2097" s="171" t="s">
        <v>112</v>
      </c>
      <c r="H2097" s="176">
        <v>1</v>
      </c>
      <c r="I2097" s="177">
        <v>2750</v>
      </c>
      <c r="J2097" s="175">
        <v>46095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-1182.5</v>
      </c>
    </row>
    <row r="2098" spans="1:16" ht="19.5" hidden="1" customHeight="1">
      <c r="A2098" s="171" t="s">
        <v>2914</v>
      </c>
      <c r="B2098" s="175">
        <v>46096</v>
      </c>
      <c r="C2098" s="171" t="s">
        <v>2119</v>
      </c>
      <c r="D2098" s="171" t="s">
        <v>116</v>
      </c>
      <c r="E2098" s="171" t="s">
        <v>38</v>
      </c>
      <c r="F2098" s="171" t="s">
        <v>111</v>
      </c>
      <c r="G2098" s="171" t="s">
        <v>112</v>
      </c>
      <c r="H2098" s="176">
        <v>1</v>
      </c>
      <c r="I2098" s="177">
        <v>2750</v>
      </c>
      <c r="J2098" s="175">
        <v>46095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-11.33</v>
      </c>
    </row>
    <row r="2099" spans="1:16" ht="19.5" hidden="1" customHeight="1">
      <c r="A2099" s="171" t="s">
        <v>2915</v>
      </c>
      <c r="B2099" s="175">
        <v>46096</v>
      </c>
      <c r="C2099" s="171" t="s">
        <v>2119</v>
      </c>
      <c r="D2099" s="171" t="s">
        <v>135</v>
      </c>
      <c r="E2099" s="171" t="s">
        <v>38</v>
      </c>
      <c r="F2099" s="171" t="s">
        <v>111</v>
      </c>
      <c r="G2099" s="171" t="s">
        <v>112</v>
      </c>
      <c r="H2099" s="176">
        <v>1</v>
      </c>
      <c r="I2099" s="177">
        <v>0</v>
      </c>
      <c r="J2099" s="175">
        <v>46096</v>
      </c>
      <c r="K2099" s="171" t="s">
        <v>125</v>
      </c>
      <c r="L2099" s="171" t="s">
        <v>125</v>
      </c>
      <c r="M2099" s="178">
        <v>0</v>
      </c>
      <c r="N2099" s="176"/>
      <c r="O2099" s="176"/>
      <c r="P2099" s="179">
        <v>-8.43</v>
      </c>
    </row>
    <row r="2100" spans="1:16" ht="19.5" hidden="1" customHeight="1">
      <c r="A2100" s="171" t="s">
        <v>2916</v>
      </c>
      <c r="B2100" s="175">
        <v>46096</v>
      </c>
      <c r="C2100" s="171" t="s">
        <v>110</v>
      </c>
      <c r="D2100" s="171" t="s">
        <v>24</v>
      </c>
      <c r="E2100" s="171" t="s">
        <v>39</v>
      </c>
      <c r="F2100" s="171" t="s">
        <v>141</v>
      </c>
      <c r="G2100" s="171" t="s">
        <v>112</v>
      </c>
      <c r="H2100" s="176">
        <v>1</v>
      </c>
      <c r="I2100" s="177">
        <v>2750</v>
      </c>
      <c r="J2100" s="175">
        <v>46093</v>
      </c>
      <c r="K2100" s="171" t="s">
        <v>113</v>
      </c>
      <c r="L2100" s="171" t="s">
        <v>114</v>
      </c>
      <c r="M2100" s="178">
        <v>0.43</v>
      </c>
      <c r="N2100" s="176"/>
      <c r="O2100" s="176">
        <v>40</v>
      </c>
      <c r="P2100" s="179">
        <v>-140.75</v>
      </c>
    </row>
    <row r="2101" spans="1:16" ht="19.5" hidden="1" customHeight="1">
      <c r="A2101" s="171" t="s">
        <v>2916</v>
      </c>
      <c r="B2101" s="175">
        <v>46096</v>
      </c>
      <c r="C2101" s="171" t="s">
        <v>127</v>
      </c>
      <c r="D2101" s="171" t="s">
        <v>128</v>
      </c>
      <c r="E2101" s="171" t="s">
        <v>39</v>
      </c>
      <c r="F2101" s="171" t="s">
        <v>141</v>
      </c>
      <c r="G2101" s="171" t="s">
        <v>112</v>
      </c>
      <c r="H2101" s="176">
        <v>1</v>
      </c>
      <c r="I2101" s="177">
        <v>2750</v>
      </c>
      <c r="J2101" s="175">
        <v>46093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1100.95</v>
      </c>
    </row>
    <row r="2102" spans="1:16" ht="19.5" hidden="1" customHeight="1">
      <c r="A2102" s="171" t="s">
        <v>2916</v>
      </c>
      <c r="B2102" s="175">
        <v>46096</v>
      </c>
      <c r="C2102" s="171" t="s">
        <v>127</v>
      </c>
      <c r="D2102" s="171" t="s">
        <v>129</v>
      </c>
      <c r="E2102" s="171" t="s">
        <v>39</v>
      </c>
      <c r="F2102" s="171" t="s">
        <v>141</v>
      </c>
      <c r="G2102" s="171" t="s">
        <v>112</v>
      </c>
      <c r="H2102" s="176">
        <v>1</v>
      </c>
      <c r="I2102" s="177">
        <v>2750</v>
      </c>
      <c r="J2102" s="175">
        <v>46093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11.01</v>
      </c>
    </row>
    <row r="2103" spans="1:16" ht="19.5" hidden="1" customHeight="1">
      <c r="A2103" s="171" t="s">
        <v>2916</v>
      </c>
      <c r="B2103" s="175">
        <v>46096</v>
      </c>
      <c r="C2103" s="171" t="s">
        <v>127</v>
      </c>
      <c r="D2103" s="171" t="s">
        <v>130</v>
      </c>
      <c r="E2103" s="171" t="s">
        <v>39</v>
      </c>
      <c r="F2103" s="171" t="s">
        <v>141</v>
      </c>
      <c r="G2103" s="171" t="s">
        <v>112</v>
      </c>
      <c r="H2103" s="176">
        <v>1</v>
      </c>
      <c r="I2103" s="177">
        <v>2750</v>
      </c>
      <c r="J2103" s="175">
        <v>46093</v>
      </c>
      <c r="K2103" s="171" t="s">
        <v>113</v>
      </c>
      <c r="L2103" s="171" t="s">
        <v>114</v>
      </c>
      <c r="M2103" s="178">
        <v>0</v>
      </c>
      <c r="N2103" s="176"/>
      <c r="O2103" s="176"/>
      <c r="P2103" s="179">
        <v>1638.04</v>
      </c>
    </row>
    <row r="2104" spans="1:16" ht="19.5" hidden="1" customHeight="1">
      <c r="A2104" s="171" t="s">
        <v>2916</v>
      </c>
      <c r="B2104" s="175">
        <v>46096</v>
      </c>
      <c r="C2104" s="171" t="s">
        <v>131</v>
      </c>
      <c r="D2104" s="171" t="s">
        <v>132</v>
      </c>
      <c r="E2104" s="171" t="s">
        <v>39</v>
      </c>
      <c r="F2104" s="171" t="s">
        <v>141</v>
      </c>
      <c r="G2104" s="171" t="s">
        <v>112</v>
      </c>
      <c r="H2104" s="176">
        <v>1</v>
      </c>
      <c r="I2104" s="177">
        <v>2750</v>
      </c>
      <c r="J2104" s="175">
        <v>46093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-1182.5</v>
      </c>
    </row>
    <row r="2105" spans="1:16" ht="19.5" hidden="1" customHeight="1">
      <c r="A2105" s="171" t="s">
        <v>2916</v>
      </c>
      <c r="B2105" s="175">
        <v>46096</v>
      </c>
      <c r="C2105" s="171" t="s">
        <v>2119</v>
      </c>
      <c r="D2105" s="171" t="s">
        <v>116</v>
      </c>
      <c r="E2105" s="171" t="s">
        <v>39</v>
      </c>
      <c r="F2105" s="171" t="s">
        <v>141</v>
      </c>
      <c r="G2105" s="171" t="s">
        <v>112</v>
      </c>
      <c r="H2105" s="176">
        <v>1</v>
      </c>
      <c r="I2105" s="177">
        <v>2750</v>
      </c>
      <c r="J2105" s="175">
        <v>46093</v>
      </c>
      <c r="K2105" s="171" t="s">
        <v>113</v>
      </c>
      <c r="L2105" s="171" t="s">
        <v>114</v>
      </c>
      <c r="M2105" s="178">
        <v>0.43</v>
      </c>
      <c r="N2105" s="176"/>
      <c r="O2105" s="176"/>
      <c r="P2105" s="179">
        <v>-15.78</v>
      </c>
    </row>
    <row r="2106" spans="1:16" ht="19.5" hidden="1" customHeight="1">
      <c r="A2106" s="171" t="s">
        <v>2909</v>
      </c>
      <c r="B2106" s="175">
        <v>46096</v>
      </c>
      <c r="C2106" s="171" t="s">
        <v>2119</v>
      </c>
      <c r="D2106" s="171" t="s">
        <v>135</v>
      </c>
      <c r="E2106" s="171" t="s">
        <v>38</v>
      </c>
      <c r="F2106" s="171" t="s">
        <v>111</v>
      </c>
      <c r="G2106" s="171" t="s">
        <v>112</v>
      </c>
      <c r="H2106" s="176">
        <v>1</v>
      </c>
      <c r="I2106" s="177">
        <v>0</v>
      </c>
      <c r="J2106" s="175">
        <v>46094</v>
      </c>
      <c r="K2106" s="171" t="s">
        <v>125</v>
      </c>
      <c r="L2106" s="171" t="s">
        <v>125</v>
      </c>
      <c r="M2106" s="178">
        <v>0</v>
      </c>
      <c r="N2106" s="176"/>
      <c r="O2106" s="176"/>
      <c r="P2106" s="179">
        <v>-19.98</v>
      </c>
    </row>
    <row r="2107" spans="1:16" ht="19.5" hidden="1" customHeight="1">
      <c r="A2107" s="171" t="s">
        <v>2917</v>
      </c>
      <c r="B2107" s="175">
        <v>46096</v>
      </c>
      <c r="C2107" s="171" t="s">
        <v>110</v>
      </c>
      <c r="D2107" s="171" t="s">
        <v>24</v>
      </c>
      <c r="E2107" s="171" t="s">
        <v>45</v>
      </c>
      <c r="F2107" s="171" t="s">
        <v>162</v>
      </c>
      <c r="G2107" s="171" t="s">
        <v>163</v>
      </c>
      <c r="H2107" s="176">
        <v>1</v>
      </c>
      <c r="I2107" s="177">
        <v>2750</v>
      </c>
      <c r="J2107" s="175">
        <v>46093</v>
      </c>
      <c r="K2107" s="171" t="s">
        <v>113</v>
      </c>
      <c r="L2107" s="171" t="s">
        <v>114</v>
      </c>
      <c r="M2107" s="178">
        <v>0.43</v>
      </c>
      <c r="N2107" s="176"/>
      <c r="O2107" s="176">
        <v>40</v>
      </c>
      <c r="P2107" s="179">
        <v>-140.75</v>
      </c>
    </row>
    <row r="2108" spans="1:16" ht="19.5" hidden="1" customHeight="1">
      <c r="A2108" s="171" t="s">
        <v>2917</v>
      </c>
      <c r="B2108" s="175">
        <v>46096</v>
      </c>
      <c r="C2108" s="171" t="s">
        <v>127</v>
      </c>
      <c r="D2108" s="171" t="s">
        <v>128</v>
      </c>
      <c r="E2108" s="171" t="s">
        <v>45</v>
      </c>
      <c r="F2108" s="171" t="s">
        <v>162</v>
      </c>
      <c r="G2108" s="171" t="s">
        <v>163</v>
      </c>
      <c r="H2108" s="176">
        <v>1</v>
      </c>
      <c r="I2108" s="177">
        <v>2750</v>
      </c>
      <c r="J2108" s="175">
        <v>46093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1025.5899999999999</v>
      </c>
    </row>
    <row r="2109" spans="1:16" ht="19.5" hidden="1" customHeight="1">
      <c r="A2109" s="171" t="s">
        <v>2917</v>
      </c>
      <c r="B2109" s="175">
        <v>46096</v>
      </c>
      <c r="C2109" s="171" t="s">
        <v>127</v>
      </c>
      <c r="D2109" s="171" t="s">
        <v>129</v>
      </c>
      <c r="E2109" s="171" t="s">
        <v>45</v>
      </c>
      <c r="F2109" s="171" t="s">
        <v>162</v>
      </c>
      <c r="G2109" s="171" t="s">
        <v>163</v>
      </c>
      <c r="H2109" s="176">
        <v>1</v>
      </c>
      <c r="I2109" s="177">
        <v>2750</v>
      </c>
      <c r="J2109" s="175">
        <v>46093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10.26</v>
      </c>
    </row>
    <row r="2110" spans="1:16" ht="19.5" hidden="1" customHeight="1">
      <c r="A2110" s="171" t="s">
        <v>2917</v>
      </c>
      <c r="B2110" s="175">
        <v>46096</v>
      </c>
      <c r="C2110" s="171" t="s">
        <v>127</v>
      </c>
      <c r="D2110" s="171" t="s">
        <v>130</v>
      </c>
      <c r="E2110" s="171" t="s">
        <v>45</v>
      </c>
      <c r="F2110" s="171" t="s">
        <v>162</v>
      </c>
      <c r="G2110" s="171" t="s">
        <v>163</v>
      </c>
      <c r="H2110" s="176">
        <v>1</v>
      </c>
      <c r="I2110" s="177">
        <v>2750</v>
      </c>
      <c r="J2110" s="175">
        <v>46093</v>
      </c>
      <c r="K2110" s="171" t="s">
        <v>113</v>
      </c>
      <c r="L2110" s="171" t="s">
        <v>114</v>
      </c>
      <c r="M2110" s="178">
        <v>0</v>
      </c>
      <c r="N2110" s="176"/>
      <c r="O2110" s="176"/>
      <c r="P2110" s="179">
        <v>1714.15</v>
      </c>
    </row>
    <row r="2111" spans="1:16" ht="19.5" hidden="1" customHeight="1">
      <c r="A2111" s="171" t="s">
        <v>2917</v>
      </c>
      <c r="B2111" s="175">
        <v>46096</v>
      </c>
      <c r="C2111" s="171" t="s">
        <v>131</v>
      </c>
      <c r="D2111" s="171" t="s">
        <v>132</v>
      </c>
      <c r="E2111" s="171" t="s">
        <v>45</v>
      </c>
      <c r="F2111" s="171" t="s">
        <v>162</v>
      </c>
      <c r="G2111" s="171" t="s">
        <v>163</v>
      </c>
      <c r="H2111" s="176">
        <v>1</v>
      </c>
      <c r="I2111" s="177">
        <v>2750</v>
      </c>
      <c r="J2111" s="175">
        <v>46093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-1182.5</v>
      </c>
    </row>
    <row r="2112" spans="1:16" ht="19.5" hidden="1" customHeight="1">
      <c r="A2112" s="171" t="s">
        <v>2917</v>
      </c>
      <c r="B2112" s="175">
        <v>46096</v>
      </c>
      <c r="C2112" s="171" t="s">
        <v>2119</v>
      </c>
      <c r="D2112" s="171" t="s">
        <v>116</v>
      </c>
      <c r="E2112" s="171" t="s">
        <v>45</v>
      </c>
      <c r="F2112" s="171" t="s">
        <v>162</v>
      </c>
      <c r="G2112" s="171" t="s">
        <v>163</v>
      </c>
      <c r="H2112" s="176">
        <v>1</v>
      </c>
      <c r="I2112" s="177">
        <v>2750</v>
      </c>
      <c r="J2112" s="175">
        <v>46093</v>
      </c>
      <c r="K2112" s="171" t="s">
        <v>113</v>
      </c>
      <c r="L2112" s="171" t="s">
        <v>114</v>
      </c>
      <c r="M2112" s="178">
        <v>0.43</v>
      </c>
      <c r="N2112" s="176"/>
      <c r="O2112" s="176"/>
      <c r="P2112" s="179">
        <v>-11.29</v>
      </c>
    </row>
    <row r="2113" spans="1:16" ht="19.5" hidden="1" customHeight="1">
      <c r="A2113" s="171" t="s">
        <v>2912</v>
      </c>
      <c r="B2113" s="175">
        <v>46096</v>
      </c>
      <c r="C2113" s="171" t="s">
        <v>2119</v>
      </c>
      <c r="D2113" s="171" t="s">
        <v>135</v>
      </c>
      <c r="E2113" s="171" t="s">
        <v>39</v>
      </c>
      <c r="F2113" s="171" t="s">
        <v>141</v>
      </c>
      <c r="G2113" s="171" t="s">
        <v>112</v>
      </c>
      <c r="H2113" s="176">
        <v>1</v>
      </c>
      <c r="I2113" s="177">
        <v>0</v>
      </c>
      <c r="J2113" s="175">
        <v>46095</v>
      </c>
      <c r="K2113" s="171" t="s">
        <v>125</v>
      </c>
      <c r="L2113" s="171" t="s">
        <v>125</v>
      </c>
      <c r="M2113" s="178">
        <v>0</v>
      </c>
      <c r="N2113" s="176"/>
      <c r="O2113" s="176"/>
      <c r="P2113" s="179">
        <v>-24.82</v>
      </c>
    </row>
    <row r="2114" spans="1:16" ht="19.5" hidden="1" customHeight="1">
      <c r="A2114" s="171" t="s">
        <v>2911</v>
      </c>
      <c r="B2114" s="175">
        <v>46096</v>
      </c>
      <c r="C2114" s="171" t="s">
        <v>2119</v>
      </c>
      <c r="D2114" s="171" t="s">
        <v>135</v>
      </c>
      <c r="E2114" s="171" t="s">
        <v>45</v>
      </c>
      <c r="F2114" s="171" t="s">
        <v>162</v>
      </c>
      <c r="G2114" s="171" t="s">
        <v>163</v>
      </c>
      <c r="H2114" s="176">
        <v>1</v>
      </c>
      <c r="I2114" s="177">
        <v>0</v>
      </c>
      <c r="J2114" s="175">
        <v>46095</v>
      </c>
      <c r="K2114" s="171" t="s">
        <v>125</v>
      </c>
      <c r="L2114" s="171" t="s">
        <v>125</v>
      </c>
      <c r="M2114" s="178">
        <v>0</v>
      </c>
      <c r="N2114" s="176"/>
      <c r="O2114" s="176"/>
      <c r="P2114" s="179">
        <v>-21.9</v>
      </c>
    </row>
    <row r="2115" spans="1:16" ht="19.5" hidden="1" customHeight="1">
      <c r="A2115" s="171" t="s">
        <v>2914</v>
      </c>
      <c r="B2115" s="175">
        <v>46096</v>
      </c>
      <c r="C2115" s="171" t="s">
        <v>2119</v>
      </c>
      <c r="D2115" s="171" t="s">
        <v>135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46095</v>
      </c>
      <c r="K2115" s="171" t="s">
        <v>125</v>
      </c>
      <c r="L2115" s="171" t="s">
        <v>125</v>
      </c>
      <c r="M2115" s="178">
        <v>0</v>
      </c>
      <c r="N2115" s="176"/>
      <c r="O2115" s="176"/>
      <c r="P2115" s="179">
        <v>-22.93</v>
      </c>
    </row>
    <row r="2116" spans="1:16" ht="19.5" hidden="1" customHeight="1">
      <c r="A2116" s="171" t="s">
        <v>2918</v>
      </c>
      <c r="B2116" s="175">
        <v>46096</v>
      </c>
      <c r="C2116" s="171" t="s">
        <v>110</v>
      </c>
      <c r="D2116" s="171" t="s">
        <v>24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2750</v>
      </c>
      <c r="J2116" s="175">
        <v>46095</v>
      </c>
      <c r="K2116" s="171" t="s">
        <v>113</v>
      </c>
      <c r="L2116" s="171" t="s">
        <v>114</v>
      </c>
      <c r="M2116" s="178">
        <v>0.43</v>
      </c>
      <c r="N2116" s="176"/>
      <c r="O2116" s="176">
        <v>40</v>
      </c>
      <c r="P2116" s="179">
        <v>-140.75</v>
      </c>
    </row>
    <row r="2117" spans="1:16" ht="19.5" hidden="1" customHeight="1">
      <c r="A2117" s="171" t="s">
        <v>2918</v>
      </c>
      <c r="B2117" s="175">
        <v>46096</v>
      </c>
      <c r="C2117" s="171" t="s">
        <v>127</v>
      </c>
      <c r="D2117" s="171" t="s">
        <v>128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2750</v>
      </c>
      <c r="J2117" s="175">
        <v>46095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1135.55</v>
      </c>
    </row>
    <row r="2118" spans="1:16" ht="19.5" hidden="1" customHeight="1">
      <c r="A2118" s="171" t="s">
        <v>2918</v>
      </c>
      <c r="B2118" s="175">
        <v>46096</v>
      </c>
      <c r="C2118" s="171" t="s">
        <v>127</v>
      </c>
      <c r="D2118" s="171" t="s">
        <v>129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2750</v>
      </c>
      <c r="J2118" s="175">
        <v>46095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11.36</v>
      </c>
    </row>
    <row r="2119" spans="1:16" ht="19.5" hidden="1" customHeight="1">
      <c r="A2119" s="171" t="s">
        <v>2918</v>
      </c>
      <c r="B2119" s="175">
        <v>46096</v>
      </c>
      <c r="C2119" s="171" t="s">
        <v>127</v>
      </c>
      <c r="D2119" s="171" t="s">
        <v>130</v>
      </c>
      <c r="E2119" s="171" t="s">
        <v>38</v>
      </c>
      <c r="F2119" s="171" t="s">
        <v>111</v>
      </c>
      <c r="G2119" s="171" t="s">
        <v>112</v>
      </c>
      <c r="H2119" s="176">
        <v>1</v>
      </c>
      <c r="I2119" s="177">
        <v>2750</v>
      </c>
      <c r="J2119" s="175">
        <v>46095</v>
      </c>
      <c r="K2119" s="171" t="s">
        <v>113</v>
      </c>
      <c r="L2119" s="171" t="s">
        <v>114</v>
      </c>
      <c r="M2119" s="178">
        <v>0</v>
      </c>
      <c r="N2119" s="176"/>
      <c r="O2119" s="176"/>
      <c r="P2119" s="179">
        <v>1603.09</v>
      </c>
    </row>
    <row r="2120" spans="1:16" ht="19.5" hidden="1" customHeight="1">
      <c r="A2120" s="171" t="s">
        <v>2918</v>
      </c>
      <c r="B2120" s="175">
        <v>46096</v>
      </c>
      <c r="C2120" s="171" t="s">
        <v>131</v>
      </c>
      <c r="D2120" s="171" t="s">
        <v>132</v>
      </c>
      <c r="E2120" s="171" t="s">
        <v>38</v>
      </c>
      <c r="F2120" s="171" t="s">
        <v>111</v>
      </c>
      <c r="G2120" s="171" t="s">
        <v>112</v>
      </c>
      <c r="H2120" s="176">
        <v>1</v>
      </c>
      <c r="I2120" s="177">
        <v>2750</v>
      </c>
      <c r="J2120" s="175">
        <v>46095</v>
      </c>
      <c r="K2120" s="171" t="s">
        <v>113</v>
      </c>
      <c r="L2120" s="171" t="s">
        <v>114</v>
      </c>
      <c r="M2120" s="178">
        <v>0.43</v>
      </c>
      <c r="N2120" s="176"/>
      <c r="O2120" s="176"/>
      <c r="P2120" s="179">
        <v>-1182.5</v>
      </c>
    </row>
    <row r="2121" spans="1:16" ht="19.5" hidden="1" customHeight="1">
      <c r="A2121" s="171" t="s">
        <v>2918</v>
      </c>
      <c r="B2121" s="175">
        <v>46096</v>
      </c>
      <c r="C2121" s="171" t="s">
        <v>2119</v>
      </c>
      <c r="D2121" s="171" t="s">
        <v>116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46095</v>
      </c>
      <c r="K2121" s="171" t="s">
        <v>113</v>
      </c>
      <c r="L2121" s="171" t="s">
        <v>114</v>
      </c>
      <c r="M2121" s="178">
        <v>0.43</v>
      </c>
      <c r="N2121" s="176"/>
      <c r="O2121" s="176"/>
      <c r="P2121" s="179">
        <v>-12.15</v>
      </c>
    </row>
    <row r="2122" spans="1:16" ht="19.5" hidden="1" customHeight="1">
      <c r="A2122" s="171" t="s">
        <v>2917</v>
      </c>
      <c r="B2122" s="175">
        <v>46096</v>
      </c>
      <c r="C2122" s="171" t="s">
        <v>2119</v>
      </c>
      <c r="D2122" s="171" t="s">
        <v>135</v>
      </c>
      <c r="E2122" s="171" t="s">
        <v>45</v>
      </c>
      <c r="F2122" s="171" t="s">
        <v>162</v>
      </c>
      <c r="G2122" s="171" t="s">
        <v>163</v>
      </c>
      <c r="H2122" s="176">
        <v>1</v>
      </c>
      <c r="I2122" s="177">
        <v>0</v>
      </c>
      <c r="J2122" s="175">
        <v>46093</v>
      </c>
      <c r="K2122" s="171" t="s">
        <v>125</v>
      </c>
      <c r="L2122" s="171" t="s">
        <v>125</v>
      </c>
      <c r="M2122" s="178">
        <v>0</v>
      </c>
      <c r="N2122" s="176"/>
      <c r="O2122" s="176"/>
      <c r="P2122" s="179">
        <v>-19.489999999999998</v>
      </c>
    </row>
    <row r="2123" spans="1:16" ht="19.5" hidden="1" customHeight="1">
      <c r="A2123" s="171" t="s">
        <v>2918</v>
      </c>
      <c r="B2123" s="175">
        <v>46096</v>
      </c>
      <c r="C2123" s="171" t="s">
        <v>2119</v>
      </c>
      <c r="D2123" s="171" t="s">
        <v>135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0</v>
      </c>
      <c r="J2123" s="175">
        <v>46095</v>
      </c>
      <c r="K2123" s="171" t="s">
        <v>125</v>
      </c>
      <c r="L2123" s="171" t="s">
        <v>125</v>
      </c>
      <c r="M2123" s="178">
        <v>0</v>
      </c>
      <c r="N2123" s="176"/>
      <c r="O2123" s="176"/>
      <c r="P2123" s="179">
        <v>-21.58</v>
      </c>
    </row>
    <row r="2124" spans="1:16" ht="19.5" hidden="1" customHeight="1">
      <c r="A2124" s="171" t="s">
        <v>2919</v>
      </c>
      <c r="B2124" s="175">
        <v>46096</v>
      </c>
      <c r="C2124" s="171" t="s">
        <v>2119</v>
      </c>
      <c r="D2124" s="171" t="s">
        <v>135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0</v>
      </c>
      <c r="J2124" s="175">
        <v>46096</v>
      </c>
      <c r="K2124" s="171" t="s">
        <v>125</v>
      </c>
      <c r="L2124" s="171" t="s">
        <v>125</v>
      </c>
      <c r="M2124" s="178">
        <v>0</v>
      </c>
      <c r="N2124" s="176"/>
      <c r="O2124" s="176"/>
      <c r="P2124" s="179">
        <v>-10.119999999999999</v>
      </c>
    </row>
    <row r="2125" spans="1:16" ht="19.5" hidden="1" customHeight="1">
      <c r="A2125" s="171" t="s">
        <v>2920</v>
      </c>
      <c r="B2125" s="175">
        <v>46096</v>
      </c>
      <c r="C2125" s="171" t="s">
        <v>110</v>
      </c>
      <c r="D2125" s="171" t="s">
        <v>24</v>
      </c>
      <c r="E2125" s="171" t="s">
        <v>45</v>
      </c>
      <c r="F2125" s="171" t="s">
        <v>162</v>
      </c>
      <c r="G2125" s="171" t="s">
        <v>163</v>
      </c>
      <c r="H2125" s="176">
        <v>1</v>
      </c>
      <c r="I2125" s="177">
        <v>0</v>
      </c>
      <c r="J2125" s="175">
        <v>46089</v>
      </c>
      <c r="K2125" s="171" t="s">
        <v>113</v>
      </c>
      <c r="L2125" s="171" t="s">
        <v>114</v>
      </c>
      <c r="M2125" s="178">
        <v>0</v>
      </c>
      <c r="N2125" s="176"/>
      <c r="O2125" s="176">
        <v>43</v>
      </c>
      <c r="P2125" s="179">
        <v>-46.77</v>
      </c>
    </row>
    <row r="2126" spans="1:16" ht="19.5" hidden="1" customHeight="1">
      <c r="A2126" s="171" t="s">
        <v>2920</v>
      </c>
      <c r="B2126" s="175">
        <v>46096</v>
      </c>
      <c r="C2126" s="171" t="s">
        <v>2119</v>
      </c>
      <c r="D2126" s="171" t="s">
        <v>116</v>
      </c>
      <c r="E2126" s="171" t="s">
        <v>45</v>
      </c>
      <c r="F2126" s="171" t="s">
        <v>162</v>
      </c>
      <c r="G2126" s="171" t="s">
        <v>163</v>
      </c>
      <c r="H2126" s="176">
        <v>1</v>
      </c>
      <c r="I2126" s="177">
        <v>0</v>
      </c>
      <c r="J2126" s="175">
        <v>46089</v>
      </c>
      <c r="K2126" s="171" t="s">
        <v>113</v>
      </c>
      <c r="L2126" s="171" t="s">
        <v>114</v>
      </c>
      <c r="M2126" s="178">
        <v>0</v>
      </c>
      <c r="N2126" s="176"/>
      <c r="O2126" s="176"/>
      <c r="P2126" s="179">
        <v>-25</v>
      </c>
    </row>
    <row r="2127" spans="1:16" ht="19.5" hidden="1" customHeight="1">
      <c r="A2127" s="171" t="s">
        <v>2920</v>
      </c>
      <c r="B2127" s="175">
        <v>46096</v>
      </c>
      <c r="C2127" s="171" t="s">
        <v>110</v>
      </c>
      <c r="D2127" s="171" t="s">
        <v>117</v>
      </c>
      <c r="E2127" s="171" t="s">
        <v>45</v>
      </c>
      <c r="F2127" s="171" t="s">
        <v>162</v>
      </c>
      <c r="G2127" s="171" t="s">
        <v>163</v>
      </c>
      <c r="H2127" s="176">
        <v>1</v>
      </c>
      <c r="I2127" s="177">
        <v>0</v>
      </c>
      <c r="J2127" s="175">
        <v>46089</v>
      </c>
      <c r="K2127" s="171" t="s">
        <v>113</v>
      </c>
      <c r="L2127" s="171" t="s">
        <v>114</v>
      </c>
      <c r="M2127" s="178">
        <v>0</v>
      </c>
      <c r="N2127" s="176"/>
      <c r="O2127" s="176"/>
      <c r="P2127" s="179">
        <v>0</v>
      </c>
    </row>
    <row r="2128" spans="1:16" ht="19.5" hidden="1" customHeight="1">
      <c r="A2128" s="171" t="s">
        <v>2920</v>
      </c>
      <c r="B2128" s="175">
        <v>46096</v>
      </c>
      <c r="C2128" s="171" t="s">
        <v>110</v>
      </c>
      <c r="D2128" s="171" t="s">
        <v>118</v>
      </c>
      <c r="E2128" s="171" t="s">
        <v>45</v>
      </c>
      <c r="F2128" s="171" t="s">
        <v>162</v>
      </c>
      <c r="G2128" s="171" t="s">
        <v>163</v>
      </c>
      <c r="H2128" s="176">
        <v>1</v>
      </c>
      <c r="I2128" s="177">
        <v>0</v>
      </c>
      <c r="J2128" s="175">
        <v>46089</v>
      </c>
      <c r="K2128" s="171" t="s">
        <v>113</v>
      </c>
      <c r="L2128" s="171" t="s">
        <v>114</v>
      </c>
      <c r="M2128" s="178">
        <v>0</v>
      </c>
      <c r="N2128" s="176"/>
      <c r="O2128" s="176"/>
      <c r="P2128" s="179">
        <v>-46.77</v>
      </c>
    </row>
    <row r="2129" spans="1:16" ht="19.5" hidden="1" customHeight="1">
      <c r="A2129" s="171" t="s">
        <v>2920</v>
      </c>
      <c r="B2129" s="175">
        <v>46096</v>
      </c>
      <c r="C2129" s="171" t="s">
        <v>2119</v>
      </c>
      <c r="D2129" s="171" t="s">
        <v>119</v>
      </c>
      <c r="E2129" s="171" t="s">
        <v>45</v>
      </c>
      <c r="F2129" s="171" t="s">
        <v>162</v>
      </c>
      <c r="G2129" s="171" t="s">
        <v>163</v>
      </c>
      <c r="H2129" s="176">
        <v>1</v>
      </c>
      <c r="I2129" s="177">
        <v>0</v>
      </c>
      <c r="J2129" s="175">
        <v>46089</v>
      </c>
      <c r="K2129" s="171" t="s">
        <v>113</v>
      </c>
      <c r="L2129" s="171" t="s">
        <v>114</v>
      </c>
      <c r="M2129" s="178">
        <v>0</v>
      </c>
      <c r="N2129" s="176"/>
      <c r="O2129" s="176"/>
      <c r="P2129" s="179">
        <v>-15</v>
      </c>
    </row>
    <row r="2130" spans="1:16" ht="19.5" hidden="1" customHeight="1">
      <c r="A2130" s="171" t="s">
        <v>2921</v>
      </c>
      <c r="B2130" s="175">
        <v>46096</v>
      </c>
      <c r="C2130" s="171" t="s">
        <v>110</v>
      </c>
      <c r="D2130" s="171" t="s">
        <v>117</v>
      </c>
      <c r="E2130" s="171" t="s">
        <v>39</v>
      </c>
      <c r="F2130" s="171" t="s">
        <v>141</v>
      </c>
      <c r="G2130" s="171" t="s">
        <v>112</v>
      </c>
      <c r="H2130" s="176">
        <v>1</v>
      </c>
      <c r="I2130" s="177">
        <v>0</v>
      </c>
      <c r="J2130" s="175">
        <v>46089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0</v>
      </c>
    </row>
    <row r="2131" spans="1:16" ht="19.5" hidden="1" customHeight="1">
      <c r="A2131" s="171" t="s">
        <v>2921</v>
      </c>
      <c r="B2131" s="175">
        <v>46096</v>
      </c>
      <c r="C2131" s="171" t="s">
        <v>110</v>
      </c>
      <c r="D2131" s="171" t="s">
        <v>118</v>
      </c>
      <c r="E2131" s="171" t="s">
        <v>39</v>
      </c>
      <c r="F2131" s="171" t="s">
        <v>141</v>
      </c>
      <c r="G2131" s="171" t="s">
        <v>112</v>
      </c>
      <c r="H2131" s="176">
        <v>1</v>
      </c>
      <c r="I2131" s="177">
        <v>0</v>
      </c>
      <c r="J2131" s="175">
        <v>46089</v>
      </c>
      <c r="K2131" s="171" t="s">
        <v>113</v>
      </c>
      <c r="L2131" s="171" t="s">
        <v>114</v>
      </c>
      <c r="M2131" s="178">
        <v>0</v>
      </c>
      <c r="N2131" s="176"/>
      <c r="O2131" s="176"/>
      <c r="P2131" s="179">
        <v>-46.77</v>
      </c>
    </row>
    <row r="2132" spans="1:16" ht="19.5" hidden="1" customHeight="1">
      <c r="A2132" s="171" t="s">
        <v>2921</v>
      </c>
      <c r="B2132" s="175">
        <v>46096</v>
      </c>
      <c r="C2132" s="171" t="s">
        <v>2119</v>
      </c>
      <c r="D2132" s="171" t="s">
        <v>119</v>
      </c>
      <c r="E2132" s="171" t="s">
        <v>39</v>
      </c>
      <c r="F2132" s="171" t="s">
        <v>141</v>
      </c>
      <c r="G2132" s="171" t="s">
        <v>112</v>
      </c>
      <c r="H2132" s="176">
        <v>1</v>
      </c>
      <c r="I2132" s="177">
        <v>0</v>
      </c>
      <c r="J2132" s="175">
        <v>46089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-15</v>
      </c>
    </row>
    <row r="2133" spans="1:16" ht="19.5" hidden="1" customHeight="1">
      <c r="A2133" s="171" t="s">
        <v>2921</v>
      </c>
      <c r="B2133" s="175">
        <v>46096</v>
      </c>
      <c r="C2133" s="171" t="s">
        <v>110</v>
      </c>
      <c r="D2133" s="171" t="s">
        <v>24</v>
      </c>
      <c r="E2133" s="171" t="s">
        <v>39</v>
      </c>
      <c r="F2133" s="171" t="s">
        <v>141</v>
      </c>
      <c r="G2133" s="171" t="s">
        <v>112</v>
      </c>
      <c r="H2133" s="176">
        <v>1</v>
      </c>
      <c r="I2133" s="177">
        <v>0</v>
      </c>
      <c r="J2133" s="175">
        <v>46089</v>
      </c>
      <c r="K2133" s="171" t="s">
        <v>113</v>
      </c>
      <c r="L2133" s="171" t="s">
        <v>114</v>
      </c>
      <c r="M2133" s="178">
        <v>0</v>
      </c>
      <c r="N2133" s="176"/>
      <c r="O2133" s="176">
        <v>43</v>
      </c>
      <c r="P2133" s="179">
        <v>-46.77</v>
      </c>
    </row>
    <row r="2134" spans="1:16" ht="19.5" hidden="1" customHeight="1">
      <c r="A2134" s="171" t="s">
        <v>2921</v>
      </c>
      <c r="B2134" s="175">
        <v>46096</v>
      </c>
      <c r="C2134" s="171" t="s">
        <v>2119</v>
      </c>
      <c r="D2134" s="171" t="s">
        <v>116</v>
      </c>
      <c r="E2134" s="171" t="s">
        <v>39</v>
      </c>
      <c r="F2134" s="171" t="s">
        <v>141</v>
      </c>
      <c r="G2134" s="171" t="s">
        <v>112</v>
      </c>
      <c r="H2134" s="176">
        <v>1</v>
      </c>
      <c r="I2134" s="177">
        <v>0</v>
      </c>
      <c r="J2134" s="175">
        <v>46089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-24.88</v>
      </c>
    </row>
    <row r="2135" spans="1:16" ht="19.5" hidden="1" customHeight="1">
      <c r="A2135" s="171" t="s">
        <v>125</v>
      </c>
      <c r="B2135" s="175">
        <v>46096</v>
      </c>
      <c r="C2135" s="171" t="s">
        <v>151</v>
      </c>
      <c r="D2135" s="171" t="s">
        <v>746</v>
      </c>
      <c r="E2135" s="171" t="s">
        <v>125</v>
      </c>
      <c r="F2135" s="171" t="s">
        <v>125</v>
      </c>
      <c r="G2135" s="171" t="s">
        <v>125</v>
      </c>
      <c r="H2135" s="176">
        <v>0</v>
      </c>
      <c r="I2135" s="177">
        <v>0</v>
      </c>
      <c r="J2135" s="175">
        <v>46096</v>
      </c>
      <c r="K2135" s="171" t="s">
        <v>125</v>
      </c>
      <c r="L2135" s="171" t="s">
        <v>125</v>
      </c>
      <c r="M2135" s="178">
        <v>0</v>
      </c>
      <c r="N2135" s="176"/>
      <c r="O2135" s="176"/>
      <c r="P2135" s="179">
        <v>-219.6</v>
      </c>
    </row>
    <row r="2136" spans="1:16" ht="19.5" hidden="1" customHeight="1">
      <c r="A2136" s="171" t="s">
        <v>2381</v>
      </c>
      <c r="B2136" s="175">
        <v>46096</v>
      </c>
      <c r="C2136" s="171" t="s">
        <v>151</v>
      </c>
      <c r="D2136" s="171" t="s">
        <v>152</v>
      </c>
      <c r="E2136" s="171" t="s">
        <v>125</v>
      </c>
      <c r="F2136" s="171" t="s">
        <v>125</v>
      </c>
      <c r="G2136" s="171" t="s">
        <v>125</v>
      </c>
      <c r="H2136" s="176">
        <v>0</v>
      </c>
      <c r="I2136" s="177">
        <v>0</v>
      </c>
      <c r="J2136" s="175">
        <v>46096</v>
      </c>
      <c r="K2136" s="171" t="s">
        <v>125</v>
      </c>
      <c r="L2136" s="171" t="s">
        <v>125</v>
      </c>
      <c r="M2136" s="178">
        <v>0</v>
      </c>
      <c r="N2136" s="176"/>
      <c r="O2136" s="176"/>
      <c r="P2136" s="179">
        <v>-354.59</v>
      </c>
    </row>
    <row r="2137" spans="1:16" ht="19.5" hidden="1" customHeight="1">
      <c r="A2137" s="171" t="s">
        <v>2004</v>
      </c>
      <c r="B2137" s="175">
        <v>46096</v>
      </c>
      <c r="C2137" s="171" t="s">
        <v>151</v>
      </c>
      <c r="D2137" s="171" t="s">
        <v>152</v>
      </c>
      <c r="E2137" s="171" t="s">
        <v>125</v>
      </c>
      <c r="F2137" s="171" t="s">
        <v>125</v>
      </c>
      <c r="G2137" s="171" t="s">
        <v>125</v>
      </c>
      <c r="H2137" s="176">
        <v>0</v>
      </c>
      <c r="I2137" s="177">
        <v>0</v>
      </c>
      <c r="J2137" s="175">
        <v>46096</v>
      </c>
      <c r="K2137" s="171" t="s">
        <v>125</v>
      </c>
      <c r="L2137" s="171" t="s">
        <v>125</v>
      </c>
      <c r="M2137" s="178">
        <v>0</v>
      </c>
      <c r="N2137" s="176"/>
      <c r="O2137" s="176"/>
      <c r="P2137" s="179">
        <v>-421.08</v>
      </c>
    </row>
    <row r="2138" spans="1:16" ht="19.5" hidden="1" customHeight="1">
      <c r="A2138" s="171" t="s">
        <v>1547</v>
      </c>
      <c r="B2138" s="175">
        <v>46096</v>
      </c>
      <c r="C2138" s="171" t="s">
        <v>151</v>
      </c>
      <c r="D2138" s="171" t="s">
        <v>152</v>
      </c>
      <c r="E2138" s="171" t="s">
        <v>125</v>
      </c>
      <c r="F2138" s="171" t="s">
        <v>125</v>
      </c>
      <c r="G2138" s="171" t="s">
        <v>125</v>
      </c>
      <c r="H2138" s="176">
        <v>0</v>
      </c>
      <c r="I2138" s="177">
        <v>0</v>
      </c>
      <c r="J2138" s="175">
        <v>46096</v>
      </c>
      <c r="K2138" s="171" t="s">
        <v>125</v>
      </c>
      <c r="L2138" s="171" t="s">
        <v>125</v>
      </c>
      <c r="M2138" s="178">
        <v>0</v>
      </c>
      <c r="N2138" s="176"/>
      <c r="O2138" s="176"/>
      <c r="P2138" s="179">
        <v>-562.24</v>
      </c>
    </row>
    <row r="2139" spans="1:16" ht="19.5" hidden="1" customHeight="1">
      <c r="A2139" s="171" t="s">
        <v>150</v>
      </c>
      <c r="B2139" s="175">
        <v>46096</v>
      </c>
      <c r="C2139" s="171" t="s">
        <v>151</v>
      </c>
      <c r="D2139" s="171" t="s">
        <v>152</v>
      </c>
      <c r="E2139" s="171" t="s">
        <v>125</v>
      </c>
      <c r="F2139" s="171" t="s">
        <v>125</v>
      </c>
      <c r="G2139" s="171" t="s">
        <v>125</v>
      </c>
      <c r="H2139" s="176">
        <v>0</v>
      </c>
      <c r="I2139" s="177">
        <v>0</v>
      </c>
      <c r="J2139" s="175">
        <v>46096</v>
      </c>
      <c r="K2139" s="171" t="s">
        <v>125</v>
      </c>
      <c r="L2139" s="171" t="s">
        <v>125</v>
      </c>
      <c r="M2139" s="178">
        <v>0</v>
      </c>
      <c r="N2139" s="176"/>
      <c r="O2139" s="176"/>
      <c r="P2139" s="179">
        <v>-1298.06</v>
      </c>
    </row>
    <row r="2140" spans="1:16" ht="19.5" hidden="1" customHeight="1">
      <c r="A2140" s="171" t="s">
        <v>155</v>
      </c>
      <c r="B2140" s="175">
        <v>46096</v>
      </c>
      <c r="C2140" s="171" t="s">
        <v>151</v>
      </c>
      <c r="D2140" s="171" t="s">
        <v>156</v>
      </c>
      <c r="E2140" s="171" t="s">
        <v>125</v>
      </c>
      <c r="F2140" s="171" t="s">
        <v>125</v>
      </c>
      <c r="G2140" s="171" t="s">
        <v>125</v>
      </c>
      <c r="H2140" s="176">
        <v>0</v>
      </c>
      <c r="I2140" s="177">
        <v>0</v>
      </c>
      <c r="J2140" s="175">
        <v>46096</v>
      </c>
      <c r="K2140" s="171" t="s">
        <v>125</v>
      </c>
      <c r="L2140" s="171" t="s">
        <v>125</v>
      </c>
      <c r="M2140" s="178">
        <v>0</v>
      </c>
      <c r="N2140" s="176"/>
      <c r="O2140" s="176"/>
      <c r="P2140" s="179">
        <v>-15681</v>
      </c>
    </row>
  </sheetData>
  <autoFilter ref="A1:P2140" xr:uid="{3645697C-16AF-4008-A0CA-400B81153B7D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sheetPr filterMode="1"/>
  <dimension ref="A1:P1847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2118</v>
      </c>
      <c r="B2" s="175">
        <v>46083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46075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2118</v>
      </c>
      <c r="B3" s="175">
        <v>46083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46075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-10.14</v>
      </c>
    </row>
    <row r="4" spans="1:16" ht="19.5" hidden="1" customHeight="1">
      <c r="A4" s="171" t="s">
        <v>2118</v>
      </c>
      <c r="B4" s="175">
        <v>46083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46075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2118</v>
      </c>
      <c r="B5" s="175">
        <v>46083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46075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2118</v>
      </c>
      <c r="B6" s="175">
        <v>46083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2120</v>
      </c>
      <c r="B7" s="175">
        <v>46083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46068</v>
      </c>
      <c r="K7" s="171" t="s">
        <v>113</v>
      </c>
      <c r="L7" s="171" t="s">
        <v>114</v>
      </c>
      <c r="M7" s="178">
        <v>0</v>
      </c>
      <c r="N7" s="176"/>
      <c r="O7" s="176">
        <v>41</v>
      </c>
      <c r="P7" s="179">
        <v>-46.77</v>
      </c>
    </row>
    <row r="8" spans="1:16" ht="19.5" hidden="1" customHeight="1">
      <c r="A8" s="171" t="s">
        <v>2120</v>
      </c>
      <c r="B8" s="175">
        <v>46083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2120</v>
      </c>
      <c r="B9" s="175">
        <v>46083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2120</v>
      </c>
      <c r="B10" s="175">
        <v>46083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2120</v>
      </c>
      <c r="B11" s="175">
        <v>46083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46068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2121</v>
      </c>
      <c r="B12" s="175">
        <v>46083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2400</v>
      </c>
      <c r="J12" s="175">
        <v>46071</v>
      </c>
      <c r="K12" s="171" t="s">
        <v>113</v>
      </c>
      <c r="L12" s="171" t="s">
        <v>114</v>
      </c>
      <c r="M12" s="178">
        <v>0.43</v>
      </c>
      <c r="N12" s="176"/>
      <c r="O12" s="176">
        <v>41</v>
      </c>
      <c r="P12" s="179">
        <v>-136.83000000000001</v>
      </c>
    </row>
    <row r="13" spans="1:16" ht="19.5" hidden="1" customHeight="1">
      <c r="A13" s="171" t="s">
        <v>2121</v>
      </c>
      <c r="B13" s="175">
        <v>46083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2400</v>
      </c>
      <c r="J13" s="175">
        <v>46071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961.9</v>
      </c>
    </row>
    <row r="14" spans="1:16" ht="19.5" hidden="1" customHeight="1">
      <c r="A14" s="171" t="s">
        <v>2121</v>
      </c>
      <c r="B14" s="175">
        <v>46083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2400</v>
      </c>
      <c r="J14" s="175">
        <v>46071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2121</v>
      </c>
      <c r="B15" s="175">
        <v>46083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2400</v>
      </c>
      <c r="J15" s="175">
        <v>46071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1438.1</v>
      </c>
    </row>
    <row r="16" spans="1:16" ht="19.5" hidden="1" customHeight="1">
      <c r="A16" s="171" t="s">
        <v>2121</v>
      </c>
      <c r="B16" s="175">
        <v>46083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2400</v>
      </c>
      <c r="J16" s="175">
        <v>46071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-1032</v>
      </c>
    </row>
    <row r="17" spans="1:16" ht="19.5" hidden="1" customHeight="1">
      <c r="A17" s="171" t="s">
        <v>2121</v>
      </c>
      <c r="B17" s="175">
        <v>46083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2400</v>
      </c>
      <c r="J17" s="175">
        <v>46071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-25</v>
      </c>
    </row>
    <row r="18" spans="1:16" ht="19.5" hidden="1" customHeight="1">
      <c r="A18" s="171" t="s">
        <v>2121</v>
      </c>
      <c r="B18" s="175">
        <v>46083</v>
      </c>
      <c r="C18" s="171" t="s">
        <v>2119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46071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-8.85</v>
      </c>
    </row>
    <row r="19" spans="1:16" ht="19.5" hidden="1" customHeight="1">
      <c r="A19" s="171" t="s">
        <v>2122</v>
      </c>
      <c r="B19" s="175">
        <v>46083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46074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-46.77</v>
      </c>
    </row>
    <row r="20" spans="1:16" ht="19.5" hidden="1" customHeight="1">
      <c r="A20" s="171" t="s">
        <v>2122</v>
      </c>
      <c r="B20" s="175">
        <v>46083</v>
      </c>
      <c r="C20" s="171" t="s">
        <v>2119</v>
      </c>
      <c r="D20" s="171" t="s">
        <v>116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46074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-12.59</v>
      </c>
    </row>
    <row r="21" spans="1:16" ht="19.5" hidden="1" customHeight="1">
      <c r="A21" s="171" t="s">
        <v>2122</v>
      </c>
      <c r="B21" s="175">
        <v>46083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46074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2122</v>
      </c>
      <c r="B22" s="175">
        <v>46083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46074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2122</v>
      </c>
      <c r="B23" s="175">
        <v>46083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46074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2123</v>
      </c>
      <c r="B24" s="175">
        <v>46083</v>
      </c>
      <c r="C24" s="171" t="s">
        <v>110</v>
      </c>
      <c r="D24" s="171" t="s">
        <v>117</v>
      </c>
      <c r="E24" s="171" t="s">
        <v>66</v>
      </c>
      <c r="F24" s="171" t="s">
        <v>601</v>
      </c>
      <c r="G24" s="171" t="s">
        <v>177</v>
      </c>
      <c r="H24" s="176">
        <v>1</v>
      </c>
      <c r="I24" s="177">
        <v>0</v>
      </c>
      <c r="J24" s="175">
        <v>46078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2123</v>
      </c>
      <c r="B25" s="175">
        <v>46083</v>
      </c>
      <c r="C25" s="171" t="s">
        <v>110</v>
      </c>
      <c r="D25" s="171" t="s">
        <v>118</v>
      </c>
      <c r="E25" s="171" t="s">
        <v>66</v>
      </c>
      <c r="F25" s="171" t="s">
        <v>601</v>
      </c>
      <c r="G25" s="171" t="s">
        <v>177</v>
      </c>
      <c r="H25" s="176">
        <v>1</v>
      </c>
      <c r="I25" s="177">
        <v>0</v>
      </c>
      <c r="J25" s="175">
        <v>46078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hidden="1" customHeight="1">
      <c r="A26" s="171" t="s">
        <v>2123</v>
      </c>
      <c r="B26" s="175">
        <v>46083</v>
      </c>
      <c r="C26" s="171" t="s">
        <v>2119</v>
      </c>
      <c r="D26" s="171" t="s">
        <v>119</v>
      </c>
      <c r="E26" s="171" t="s">
        <v>66</v>
      </c>
      <c r="F26" s="171" t="s">
        <v>601</v>
      </c>
      <c r="G26" s="171" t="s">
        <v>177</v>
      </c>
      <c r="H26" s="176">
        <v>1</v>
      </c>
      <c r="I26" s="177">
        <v>0</v>
      </c>
      <c r="J26" s="175">
        <v>46078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2123</v>
      </c>
      <c r="B27" s="175">
        <v>46083</v>
      </c>
      <c r="C27" s="171" t="s">
        <v>110</v>
      </c>
      <c r="D27" s="171" t="s">
        <v>24</v>
      </c>
      <c r="E27" s="171" t="s">
        <v>66</v>
      </c>
      <c r="F27" s="171" t="s">
        <v>601</v>
      </c>
      <c r="G27" s="171" t="s">
        <v>177</v>
      </c>
      <c r="H27" s="176">
        <v>1</v>
      </c>
      <c r="I27" s="177">
        <v>0</v>
      </c>
      <c r="J27" s="175">
        <v>46078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hidden="1" customHeight="1">
      <c r="A28" s="171" t="s">
        <v>2123</v>
      </c>
      <c r="B28" s="175">
        <v>46083</v>
      </c>
      <c r="C28" s="171" t="s">
        <v>2119</v>
      </c>
      <c r="D28" s="171" t="s">
        <v>116</v>
      </c>
      <c r="E28" s="171" t="s">
        <v>66</v>
      </c>
      <c r="F28" s="171" t="s">
        <v>601</v>
      </c>
      <c r="G28" s="171" t="s">
        <v>177</v>
      </c>
      <c r="H28" s="176">
        <v>1</v>
      </c>
      <c r="I28" s="177">
        <v>0</v>
      </c>
      <c r="J28" s="175">
        <v>46078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-10.66</v>
      </c>
    </row>
    <row r="29" spans="1:16" ht="19.5" hidden="1" customHeight="1">
      <c r="A29" s="171" t="s">
        <v>2124</v>
      </c>
      <c r="B29" s="175">
        <v>46083</v>
      </c>
      <c r="C29" s="171" t="s">
        <v>110</v>
      </c>
      <c r="D29" s="171" t="s">
        <v>24</v>
      </c>
      <c r="E29" s="171" t="s">
        <v>78</v>
      </c>
      <c r="F29" s="171" t="s">
        <v>176</v>
      </c>
      <c r="G29" s="171" t="s">
        <v>177</v>
      </c>
      <c r="H29" s="176">
        <v>1</v>
      </c>
      <c r="I29" s="177">
        <v>0</v>
      </c>
      <c r="J29" s="175">
        <v>46074</v>
      </c>
      <c r="K29" s="171" t="s">
        <v>113</v>
      </c>
      <c r="L29" s="171" t="s">
        <v>114</v>
      </c>
      <c r="M29" s="178">
        <v>0</v>
      </c>
      <c r="N29" s="176"/>
      <c r="O29" s="176">
        <v>42</v>
      </c>
      <c r="P29" s="179">
        <v>-56.94</v>
      </c>
    </row>
    <row r="30" spans="1:16" ht="19.5" hidden="1" customHeight="1">
      <c r="A30" s="171" t="s">
        <v>2124</v>
      </c>
      <c r="B30" s="175">
        <v>46083</v>
      </c>
      <c r="C30" s="171" t="s">
        <v>2119</v>
      </c>
      <c r="D30" s="171" t="s">
        <v>116</v>
      </c>
      <c r="E30" s="171" t="s">
        <v>78</v>
      </c>
      <c r="F30" s="171" t="s">
        <v>176</v>
      </c>
      <c r="G30" s="171" t="s">
        <v>177</v>
      </c>
      <c r="H30" s="176">
        <v>1</v>
      </c>
      <c r="I30" s="177">
        <v>0</v>
      </c>
      <c r="J30" s="175">
        <v>46074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-16.87</v>
      </c>
    </row>
    <row r="31" spans="1:16" ht="19.5" hidden="1" customHeight="1">
      <c r="A31" s="171" t="s">
        <v>2124</v>
      </c>
      <c r="B31" s="175">
        <v>46083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46074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2124</v>
      </c>
      <c r="B32" s="175">
        <v>46083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46074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hidden="1" customHeight="1">
      <c r="A33" s="171" t="s">
        <v>2124</v>
      </c>
      <c r="B33" s="175">
        <v>46083</v>
      </c>
      <c r="C33" s="171" t="s">
        <v>2119</v>
      </c>
      <c r="D33" s="171" t="s">
        <v>119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46074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2125</v>
      </c>
      <c r="B34" s="175">
        <v>46083</v>
      </c>
      <c r="C34" s="171" t="s">
        <v>110</v>
      </c>
      <c r="D34" s="171" t="s">
        <v>24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1200</v>
      </c>
      <c r="J34" s="175">
        <v>46077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-101.22</v>
      </c>
    </row>
    <row r="35" spans="1:16" ht="19.5" hidden="1" customHeight="1">
      <c r="A35" s="171" t="s">
        <v>2125</v>
      </c>
      <c r="B35" s="175">
        <v>46083</v>
      </c>
      <c r="C35" s="171" t="s">
        <v>127</v>
      </c>
      <c r="D35" s="171" t="s">
        <v>128</v>
      </c>
      <c r="E35" s="171" t="s">
        <v>50</v>
      </c>
      <c r="F35" s="171" t="s">
        <v>413</v>
      </c>
      <c r="G35" s="171" t="s">
        <v>112</v>
      </c>
      <c r="H35" s="176">
        <v>1</v>
      </c>
      <c r="I35" s="177">
        <v>1200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617.14</v>
      </c>
    </row>
    <row r="36" spans="1:16" ht="19.5" hidden="1" customHeight="1">
      <c r="A36" s="171" t="s">
        <v>2125</v>
      </c>
      <c r="B36" s="175">
        <v>46083</v>
      </c>
      <c r="C36" s="171" t="s">
        <v>127</v>
      </c>
      <c r="D36" s="171" t="s">
        <v>129</v>
      </c>
      <c r="E36" s="171" t="s">
        <v>50</v>
      </c>
      <c r="F36" s="171" t="s">
        <v>413</v>
      </c>
      <c r="G36" s="171" t="s">
        <v>112</v>
      </c>
      <c r="H36" s="176">
        <v>1</v>
      </c>
      <c r="I36" s="177">
        <v>1200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6.17</v>
      </c>
    </row>
    <row r="37" spans="1:16" ht="19.5" hidden="1" customHeight="1">
      <c r="A37" s="171" t="s">
        <v>2125</v>
      </c>
      <c r="B37" s="175">
        <v>46083</v>
      </c>
      <c r="C37" s="171" t="s">
        <v>127</v>
      </c>
      <c r="D37" s="171" t="s">
        <v>130</v>
      </c>
      <c r="E37" s="171" t="s">
        <v>50</v>
      </c>
      <c r="F37" s="171" t="s">
        <v>413</v>
      </c>
      <c r="G37" s="171" t="s">
        <v>112</v>
      </c>
      <c r="H37" s="176">
        <v>1</v>
      </c>
      <c r="I37" s="177">
        <v>1200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576.69000000000005</v>
      </c>
    </row>
    <row r="38" spans="1:16" ht="19.5" hidden="1" customHeight="1">
      <c r="A38" s="171" t="s">
        <v>2125</v>
      </c>
      <c r="B38" s="175">
        <v>46083</v>
      </c>
      <c r="C38" s="171" t="s">
        <v>131</v>
      </c>
      <c r="D38" s="171" t="s">
        <v>132</v>
      </c>
      <c r="E38" s="171" t="s">
        <v>50</v>
      </c>
      <c r="F38" s="171" t="s">
        <v>413</v>
      </c>
      <c r="G38" s="171" t="s">
        <v>112</v>
      </c>
      <c r="H38" s="176">
        <v>1</v>
      </c>
      <c r="I38" s="177">
        <v>1200</v>
      </c>
      <c r="J38" s="175">
        <v>46077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-516</v>
      </c>
    </row>
    <row r="39" spans="1:16" ht="19.5" hidden="1" customHeight="1">
      <c r="A39" s="171" t="s">
        <v>2125</v>
      </c>
      <c r="B39" s="175">
        <v>46083</v>
      </c>
      <c r="C39" s="171" t="s">
        <v>2119</v>
      </c>
      <c r="D39" s="171" t="s">
        <v>116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1200</v>
      </c>
      <c r="J39" s="175">
        <v>46077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-9.27</v>
      </c>
    </row>
    <row r="40" spans="1:16" ht="19.5" hidden="1" customHeight="1">
      <c r="A40" s="171" t="s">
        <v>2125</v>
      </c>
      <c r="B40" s="175">
        <v>46083</v>
      </c>
      <c r="C40" s="171" t="s">
        <v>2119</v>
      </c>
      <c r="D40" s="171" t="s">
        <v>135</v>
      </c>
      <c r="E40" s="171" t="s">
        <v>50</v>
      </c>
      <c r="F40" s="171" t="s">
        <v>413</v>
      </c>
      <c r="G40" s="171" t="s">
        <v>112</v>
      </c>
      <c r="H40" s="176">
        <v>1</v>
      </c>
      <c r="I40" s="177">
        <v>0</v>
      </c>
      <c r="J40" s="175">
        <v>46077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-11.73</v>
      </c>
    </row>
    <row r="41" spans="1:16" ht="19.5" hidden="1" customHeight="1">
      <c r="A41" s="171" t="s">
        <v>2126</v>
      </c>
      <c r="B41" s="175">
        <v>46083</v>
      </c>
      <c r="C41" s="171" t="s">
        <v>110</v>
      </c>
      <c r="D41" s="171" t="s">
        <v>24</v>
      </c>
      <c r="E41" s="171" t="s">
        <v>45</v>
      </c>
      <c r="F41" s="171" t="s">
        <v>162</v>
      </c>
      <c r="G41" s="171" t="s">
        <v>163</v>
      </c>
      <c r="H41" s="176">
        <v>1</v>
      </c>
      <c r="I41" s="177">
        <v>0</v>
      </c>
      <c r="J41" s="175">
        <v>46075</v>
      </c>
      <c r="K41" s="171" t="s">
        <v>113</v>
      </c>
      <c r="L41" s="171" t="s">
        <v>114</v>
      </c>
      <c r="M41" s="178">
        <v>0</v>
      </c>
      <c r="N41" s="176"/>
      <c r="O41" s="176">
        <v>41</v>
      </c>
      <c r="P41" s="179">
        <v>-46.77</v>
      </c>
    </row>
    <row r="42" spans="1:16" ht="19.5" hidden="1" customHeight="1">
      <c r="A42" s="171" t="s">
        <v>2126</v>
      </c>
      <c r="B42" s="175">
        <v>46083</v>
      </c>
      <c r="C42" s="171" t="s">
        <v>2119</v>
      </c>
      <c r="D42" s="171" t="s">
        <v>116</v>
      </c>
      <c r="E42" s="171" t="s">
        <v>45</v>
      </c>
      <c r="F42" s="171" t="s">
        <v>162</v>
      </c>
      <c r="G42" s="171" t="s">
        <v>163</v>
      </c>
      <c r="H42" s="176">
        <v>1</v>
      </c>
      <c r="I42" s="177">
        <v>0</v>
      </c>
      <c r="J42" s="175">
        <v>46075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-14.07</v>
      </c>
    </row>
    <row r="43" spans="1:16" ht="19.5" hidden="1" customHeight="1">
      <c r="A43" s="171" t="s">
        <v>2126</v>
      </c>
      <c r="B43" s="175">
        <v>46083</v>
      </c>
      <c r="C43" s="171" t="s">
        <v>110</v>
      </c>
      <c r="D43" s="171" t="s">
        <v>117</v>
      </c>
      <c r="E43" s="171" t="s">
        <v>45</v>
      </c>
      <c r="F43" s="171" t="s">
        <v>162</v>
      </c>
      <c r="G43" s="171" t="s">
        <v>163</v>
      </c>
      <c r="H43" s="176">
        <v>1</v>
      </c>
      <c r="I43" s="177">
        <v>0</v>
      </c>
      <c r="J43" s="175">
        <v>46075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0</v>
      </c>
    </row>
    <row r="44" spans="1:16" ht="19.5" hidden="1" customHeight="1">
      <c r="A44" s="171" t="s">
        <v>2126</v>
      </c>
      <c r="B44" s="175">
        <v>46083</v>
      </c>
      <c r="C44" s="171" t="s">
        <v>110</v>
      </c>
      <c r="D44" s="171" t="s">
        <v>118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0</v>
      </c>
      <c r="J44" s="175">
        <v>46075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-46.77</v>
      </c>
    </row>
    <row r="45" spans="1:16" ht="19.5" hidden="1" customHeight="1">
      <c r="A45" s="171" t="s">
        <v>2126</v>
      </c>
      <c r="B45" s="175">
        <v>46083</v>
      </c>
      <c r="C45" s="171" t="s">
        <v>2119</v>
      </c>
      <c r="D45" s="171" t="s">
        <v>119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46075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-15</v>
      </c>
    </row>
    <row r="46" spans="1:16" ht="19.5" hidden="1" customHeight="1">
      <c r="A46" s="171" t="s">
        <v>2033</v>
      </c>
      <c r="B46" s="175">
        <v>46083</v>
      </c>
      <c r="C46" s="171" t="s">
        <v>308</v>
      </c>
      <c r="D46" s="171" t="s">
        <v>419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-6500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-2447.39</v>
      </c>
    </row>
    <row r="47" spans="1:16" ht="19.5" hidden="1" customHeight="1">
      <c r="A47" s="171" t="s">
        <v>2033</v>
      </c>
      <c r="B47" s="175">
        <v>46083</v>
      </c>
      <c r="C47" s="171" t="s">
        <v>308</v>
      </c>
      <c r="D47" s="171" t="s">
        <v>129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-6500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-24.47</v>
      </c>
    </row>
    <row r="48" spans="1:16" ht="19.5" hidden="1" customHeight="1">
      <c r="A48" s="171" t="s">
        <v>2033</v>
      </c>
      <c r="B48" s="175">
        <v>46083</v>
      </c>
      <c r="C48" s="171" t="s">
        <v>308</v>
      </c>
      <c r="D48" s="171" t="s">
        <v>130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-6500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-4028.14</v>
      </c>
    </row>
    <row r="49" spans="1:16" ht="19.5" hidden="1" customHeight="1">
      <c r="A49" s="171" t="s">
        <v>2033</v>
      </c>
      <c r="B49" s="175">
        <v>46083</v>
      </c>
      <c r="C49" s="171" t="s">
        <v>131</v>
      </c>
      <c r="D49" s="171" t="s">
        <v>420</v>
      </c>
      <c r="E49" s="171" t="s">
        <v>78</v>
      </c>
      <c r="F49" s="171" t="s">
        <v>176</v>
      </c>
      <c r="G49" s="171" t="s">
        <v>177</v>
      </c>
      <c r="H49" s="176">
        <v>1</v>
      </c>
      <c r="I49" s="177">
        <v>-6500</v>
      </c>
      <c r="J49" s="175">
        <v>46077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2795</v>
      </c>
    </row>
    <row r="50" spans="1:16" ht="19.5" hidden="1" customHeight="1">
      <c r="A50" s="171" t="s">
        <v>2127</v>
      </c>
      <c r="B50" s="175">
        <v>46083</v>
      </c>
      <c r="C50" s="171" t="s">
        <v>2119</v>
      </c>
      <c r="D50" s="171" t="s">
        <v>135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46083</v>
      </c>
      <c r="K50" s="171" t="s">
        <v>125</v>
      </c>
      <c r="L50" s="171" t="s">
        <v>125</v>
      </c>
      <c r="M50" s="178">
        <v>0</v>
      </c>
      <c r="N50" s="176"/>
      <c r="O50" s="176"/>
      <c r="P50" s="179">
        <v>-11.95</v>
      </c>
    </row>
    <row r="51" spans="1:16" ht="19.5" hidden="1" customHeight="1">
      <c r="A51" s="171" t="s">
        <v>2127</v>
      </c>
      <c r="B51" s="175">
        <v>46083</v>
      </c>
      <c r="C51" s="171" t="s">
        <v>2119</v>
      </c>
      <c r="D51" s="171" t="s">
        <v>135</v>
      </c>
      <c r="E51" s="171" t="s">
        <v>41</v>
      </c>
      <c r="F51" s="171" t="s">
        <v>138</v>
      </c>
      <c r="G51" s="171" t="s">
        <v>112</v>
      </c>
      <c r="H51" s="176">
        <v>1</v>
      </c>
      <c r="I51" s="177">
        <v>0</v>
      </c>
      <c r="J51" s="175">
        <v>46083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-13.42</v>
      </c>
    </row>
    <row r="52" spans="1:16" ht="19.5" hidden="1" customHeight="1">
      <c r="A52" s="171" t="s">
        <v>1846</v>
      </c>
      <c r="B52" s="175">
        <v>46083</v>
      </c>
      <c r="C52" s="171" t="s">
        <v>2119</v>
      </c>
      <c r="D52" s="171" t="s">
        <v>135</v>
      </c>
      <c r="E52" s="171" t="s">
        <v>78</v>
      </c>
      <c r="F52" s="171" t="s">
        <v>176</v>
      </c>
      <c r="G52" s="171" t="s">
        <v>177</v>
      </c>
      <c r="H52" s="176">
        <v>1</v>
      </c>
      <c r="I52" s="177">
        <v>0</v>
      </c>
      <c r="J52" s="175">
        <v>46077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46.5</v>
      </c>
    </row>
    <row r="53" spans="1:16" ht="19.5" hidden="1" customHeight="1">
      <c r="A53" s="171" t="s">
        <v>2128</v>
      </c>
      <c r="B53" s="175">
        <v>46083</v>
      </c>
      <c r="C53" s="171" t="s">
        <v>2119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46083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-21.44</v>
      </c>
    </row>
    <row r="54" spans="1:16" ht="19.5" hidden="1" customHeight="1">
      <c r="A54" s="171" t="s">
        <v>2129</v>
      </c>
      <c r="B54" s="175">
        <v>46083</v>
      </c>
      <c r="C54" s="171" t="s">
        <v>2119</v>
      </c>
      <c r="D54" s="171" t="s">
        <v>135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46083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-9.2899999999999991</v>
      </c>
    </row>
    <row r="55" spans="1:16" ht="19.5" hidden="1" customHeight="1">
      <c r="A55" s="171" t="s">
        <v>2130</v>
      </c>
      <c r="B55" s="175">
        <v>46083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2650</v>
      </c>
      <c r="J55" s="175">
        <v>46082</v>
      </c>
      <c r="K55" s="171" t="s">
        <v>113</v>
      </c>
      <c r="L55" s="171" t="s">
        <v>114</v>
      </c>
      <c r="M55" s="178">
        <v>0.43</v>
      </c>
      <c r="N55" s="176"/>
      <c r="O55" s="176">
        <v>42</v>
      </c>
      <c r="P55" s="179">
        <v>-148.96</v>
      </c>
    </row>
    <row r="56" spans="1:16" ht="19.5" hidden="1" customHeight="1">
      <c r="A56" s="171" t="s">
        <v>2130</v>
      </c>
      <c r="B56" s="175">
        <v>46083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2650</v>
      </c>
      <c r="J56" s="175">
        <v>46082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952.43</v>
      </c>
    </row>
    <row r="57" spans="1:16" ht="19.5" hidden="1" customHeight="1">
      <c r="A57" s="171" t="s">
        <v>2130</v>
      </c>
      <c r="B57" s="175">
        <v>46083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2650</v>
      </c>
      <c r="J57" s="175">
        <v>46082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9.52</v>
      </c>
    </row>
    <row r="58" spans="1:16" ht="19.5" hidden="1" customHeight="1">
      <c r="A58" s="171" t="s">
        <v>2130</v>
      </c>
      <c r="B58" s="175">
        <v>46083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2650</v>
      </c>
      <c r="J58" s="175">
        <v>46082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1688.05</v>
      </c>
    </row>
    <row r="59" spans="1:16" ht="19.5" hidden="1" customHeight="1">
      <c r="A59" s="171" t="s">
        <v>2130</v>
      </c>
      <c r="B59" s="175">
        <v>46083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2650</v>
      </c>
      <c r="J59" s="175">
        <v>46082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-1139.5</v>
      </c>
    </row>
    <row r="60" spans="1:16" ht="19.5" hidden="1" customHeight="1">
      <c r="A60" s="171" t="s">
        <v>2130</v>
      </c>
      <c r="B60" s="175">
        <v>46083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2650</v>
      </c>
      <c r="J60" s="175">
        <v>46082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-11.04</v>
      </c>
    </row>
    <row r="61" spans="1:16" ht="19.5" hidden="1" customHeight="1">
      <c r="A61" s="171" t="s">
        <v>2131</v>
      </c>
      <c r="B61" s="175">
        <v>46083</v>
      </c>
      <c r="C61" s="171" t="s">
        <v>1315</v>
      </c>
      <c r="D61" s="171" t="s">
        <v>508</v>
      </c>
      <c r="E61" s="171" t="s">
        <v>77</v>
      </c>
      <c r="F61" s="171" t="s">
        <v>194</v>
      </c>
      <c r="G61" s="171" t="s">
        <v>177</v>
      </c>
      <c r="H61" s="176">
        <v>1</v>
      </c>
      <c r="I61" s="177">
        <v>0</v>
      </c>
      <c r="J61" s="175">
        <v>46080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-5</v>
      </c>
    </row>
    <row r="62" spans="1:16" ht="19.5" hidden="1" customHeight="1">
      <c r="A62" s="171" t="s">
        <v>2131</v>
      </c>
      <c r="B62" s="175">
        <v>46083</v>
      </c>
      <c r="C62" s="171" t="s">
        <v>2119</v>
      </c>
      <c r="D62" s="171" t="s">
        <v>510</v>
      </c>
      <c r="E62" s="171" t="s">
        <v>77</v>
      </c>
      <c r="F62" s="171" t="s">
        <v>194</v>
      </c>
      <c r="G62" s="171" t="s">
        <v>177</v>
      </c>
      <c r="H62" s="176">
        <v>1</v>
      </c>
      <c r="I62" s="177">
        <v>0</v>
      </c>
      <c r="J62" s="175">
        <v>46080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-10</v>
      </c>
    </row>
    <row r="63" spans="1:16" ht="19.5" hidden="1" customHeight="1">
      <c r="A63" s="171" t="s">
        <v>2132</v>
      </c>
      <c r="B63" s="175">
        <v>46083</v>
      </c>
      <c r="C63" s="171" t="s">
        <v>1315</v>
      </c>
      <c r="D63" s="171" t="s">
        <v>508</v>
      </c>
      <c r="E63" s="171" t="s">
        <v>70</v>
      </c>
      <c r="F63" s="171" t="s">
        <v>509</v>
      </c>
      <c r="G63" s="171" t="s">
        <v>177</v>
      </c>
      <c r="H63" s="176">
        <v>1</v>
      </c>
      <c r="I63" s="177">
        <v>0</v>
      </c>
      <c r="J63" s="175">
        <v>46080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-5</v>
      </c>
    </row>
    <row r="64" spans="1:16" ht="19.5" hidden="1" customHeight="1">
      <c r="A64" s="171" t="s">
        <v>2132</v>
      </c>
      <c r="B64" s="175">
        <v>46083</v>
      </c>
      <c r="C64" s="171" t="s">
        <v>2119</v>
      </c>
      <c r="D64" s="171" t="s">
        <v>510</v>
      </c>
      <c r="E64" s="171" t="s">
        <v>70</v>
      </c>
      <c r="F64" s="171" t="s">
        <v>509</v>
      </c>
      <c r="G64" s="171" t="s">
        <v>177</v>
      </c>
      <c r="H64" s="176">
        <v>1</v>
      </c>
      <c r="I64" s="177">
        <v>0</v>
      </c>
      <c r="J64" s="175">
        <v>46080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-10</v>
      </c>
    </row>
    <row r="65" spans="1:16" ht="19.5" hidden="1" customHeight="1">
      <c r="A65" s="171" t="s">
        <v>2133</v>
      </c>
      <c r="B65" s="175">
        <v>46083</v>
      </c>
      <c r="C65" s="171" t="s">
        <v>110</v>
      </c>
      <c r="D65" s="171" t="s">
        <v>24</v>
      </c>
      <c r="E65" s="171" t="s">
        <v>45</v>
      </c>
      <c r="F65" s="171" t="s">
        <v>162</v>
      </c>
      <c r="G65" s="171" t="s">
        <v>163</v>
      </c>
      <c r="H65" s="176">
        <v>1</v>
      </c>
      <c r="I65" s="177">
        <v>2650</v>
      </c>
      <c r="J65" s="175">
        <v>46080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-143.58000000000001</v>
      </c>
    </row>
    <row r="66" spans="1:16" ht="19.5" hidden="1" customHeight="1">
      <c r="A66" s="171" t="s">
        <v>2133</v>
      </c>
      <c r="B66" s="175">
        <v>46083</v>
      </c>
      <c r="C66" s="171" t="s">
        <v>127</v>
      </c>
      <c r="D66" s="171" t="s">
        <v>128</v>
      </c>
      <c r="E66" s="171" t="s">
        <v>45</v>
      </c>
      <c r="F66" s="171" t="s">
        <v>162</v>
      </c>
      <c r="G66" s="171" t="s">
        <v>163</v>
      </c>
      <c r="H66" s="176">
        <v>1</v>
      </c>
      <c r="I66" s="177">
        <v>2650</v>
      </c>
      <c r="J66" s="175">
        <v>46080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1136.8800000000001</v>
      </c>
    </row>
    <row r="67" spans="1:16" ht="19.5" hidden="1" customHeight="1">
      <c r="A67" s="171" t="s">
        <v>2133</v>
      </c>
      <c r="B67" s="175">
        <v>46083</v>
      </c>
      <c r="C67" s="171" t="s">
        <v>127</v>
      </c>
      <c r="D67" s="171" t="s">
        <v>129</v>
      </c>
      <c r="E67" s="171" t="s">
        <v>45</v>
      </c>
      <c r="F67" s="171" t="s">
        <v>162</v>
      </c>
      <c r="G67" s="171" t="s">
        <v>163</v>
      </c>
      <c r="H67" s="176">
        <v>1</v>
      </c>
      <c r="I67" s="177">
        <v>2650</v>
      </c>
      <c r="J67" s="175">
        <v>46080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11.37</v>
      </c>
    </row>
    <row r="68" spans="1:16" ht="19.5" hidden="1" customHeight="1">
      <c r="A68" s="171" t="s">
        <v>2133</v>
      </c>
      <c r="B68" s="175">
        <v>46083</v>
      </c>
      <c r="C68" s="171" t="s">
        <v>127</v>
      </c>
      <c r="D68" s="171" t="s">
        <v>130</v>
      </c>
      <c r="E68" s="171" t="s">
        <v>45</v>
      </c>
      <c r="F68" s="171" t="s">
        <v>162</v>
      </c>
      <c r="G68" s="171" t="s">
        <v>163</v>
      </c>
      <c r="H68" s="176">
        <v>1</v>
      </c>
      <c r="I68" s="177">
        <v>2650</v>
      </c>
      <c r="J68" s="175">
        <v>46080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1501.75</v>
      </c>
    </row>
    <row r="69" spans="1:16" ht="19.5" hidden="1" customHeight="1">
      <c r="A69" s="171" t="s">
        <v>2133</v>
      </c>
      <c r="B69" s="175">
        <v>46083</v>
      </c>
      <c r="C69" s="171" t="s">
        <v>131</v>
      </c>
      <c r="D69" s="171" t="s">
        <v>132</v>
      </c>
      <c r="E69" s="171" t="s">
        <v>45</v>
      </c>
      <c r="F69" s="171" t="s">
        <v>162</v>
      </c>
      <c r="G69" s="171" t="s">
        <v>163</v>
      </c>
      <c r="H69" s="176">
        <v>1</v>
      </c>
      <c r="I69" s="177">
        <v>2650</v>
      </c>
      <c r="J69" s="175">
        <v>46080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-1139.5</v>
      </c>
    </row>
    <row r="70" spans="1:16" ht="19.5" hidden="1" customHeight="1">
      <c r="A70" s="171" t="s">
        <v>2133</v>
      </c>
      <c r="B70" s="175">
        <v>46083</v>
      </c>
      <c r="C70" s="171" t="s">
        <v>2119</v>
      </c>
      <c r="D70" s="171" t="s">
        <v>116</v>
      </c>
      <c r="E70" s="171" t="s">
        <v>45</v>
      </c>
      <c r="F70" s="171" t="s">
        <v>162</v>
      </c>
      <c r="G70" s="171" t="s">
        <v>163</v>
      </c>
      <c r="H70" s="176">
        <v>1</v>
      </c>
      <c r="I70" s="177">
        <v>2650</v>
      </c>
      <c r="J70" s="175">
        <v>46080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-13.04</v>
      </c>
    </row>
    <row r="71" spans="1:16" ht="19.5" hidden="1" customHeight="1">
      <c r="A71" s="171" t="s">
        <v>2134</v>
      </c>
      <c r="B71" s="175">
        <v>46083</v>
      </c>
      <c r="C71" s="171" t="s">
        <v>110</v>
      </c>
      <c r="D71" s="171" t="s">
        <v>24</v>
      </c>
      <c r="E71" s="171" t="s">
        <v>47</v>
      </c>
      <c r="F71" s="171" t="s">
        <v>430</v>
      </c>
      <c r="G71" s="171" t="s">
        <v>112</v>
      </c>
      <c r="H71" s="176">
        <v>1</v>
      </c>
      <c r="I71" s="177">
        <v>0</v>
      </c>
      <c r="J71" s="175">
        <v>46073</v>
      </c>
      <c r="K71" s="171" t="s">
        <v>113</v>
      </c>
      <c r="L71" s="171" t="s">
        <v>114</v>
      </c>
      <c r="M71" s="178">
        <v>0</v>
      </c>
      <c r="N71" s="176"/>
      <c r="O71" s="176">
        <v>40</v>
      </c>
      <c r="P71" s="179">
        <v>-46.77</v>
      </c>
    </row>
    <row r="72" spans="1:16" ht="19.5" hidden="1" customHeight="1">
      <c r="A72" s="171" t="s">
        <v>2134</v>
      </c>
      <c r="B72" s="175">
        <v>46083</v>
      </c>
      <c r="C72" s="171" t="s">
        <v>2119</v>
      </c>
      <c r="D72" s="171" t="s">
        <v>116</v>
      </c>
      <c r="E72" s="171" t="s">
        <v>47</v>
      </c>
      <c r="F72" s="171" t="s">
        <v>430</v>
      </c>
      <c r="G72" s="171" t="s">
        <v>112</v>
      </c>
      <c r="H72" s="176">
        <v>1</v>
      </c>
      <c r="I72" s="177">
        <v>0</v>
      </c>
      <c r="J72" s="175">
        <v>46073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-9.1199999999999992</v>
      </c>
    </row>
    <row r="73" spans="1:16" ht="19.5" hidden="1" customHeight="1">
      <c r="A73" s="171" t="s">
        <v>2135</v>
      </c>
      <c r="B73" s="175">
        <v>46083</v>
      </c>
      <c r="C73" s="171" t="s">
        <v>110</v>
      </c>
      <c r="D73" s="171" t="s">
        <v>24</v>
      </c>
      <c r="E73" s="171" t="s">
        <v>79</v>
      </c>
      <c r="F73" s="171" t="s">
        <v>441</v>
      </c>
      <c r="G73" s="171" t="s">
        <v>177</v>
      </c>
      <c r="H73" s="176">
        <v>1</v>
      </c>
      <c r="I73" s="177">
        <v>5000</v>
      </c>
      <c r="J73" s="175">
        <v>46075</v>
      </c>
      <c r="K73" s="171" t="s">
        <v>113</v>
      </c>
      <c r="L73" s="171" t="s">
        <v>114</v>
      </c>
      <c r="M73" s="178">
        <v>0.43</v>
      </c>
      <c r="N73" s="176"/>
      <c r="O73" s="176">
        <v>41</v>
      </c>
      <c r="P73" s="179">
        <v>-222.69</v>
      </c>
    </row>
    <row r="74" spans="1:16" ht="19.5" hidden="1" customHeight="1">
      <c r="A74" s="171" t="s">
        <v>2135</v>
      </c>
      <c r="B74" s="175">
        <v>46083</v>
      </c>
      <c r="C74" s="171" t="s">
        <v>127</v>
      </c>
      <c r="D74" s="171" t="s">
        <v>128</v>
      </c>
      <c r="E74" s="171" t="s">
        <v>79</v>
      </c>
      <c r="F74" s="171" t="s">
        <v>441</v>
      </c>
      <c r="G74" s="171" t="s">
        <v>177</v>
      </c>
      <c r="H74" s="176">
        <v>1</v>
      </c>
      <c r="I74" s="177">
        <v>5000</v>
      </c>
      <c r="J74" s="175">
        <v>46075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1751.43</v>
      </c>
    </row>
    <row r="75" spans="1:16" ht="19.5" hidden="1" customHeight="1">
      <c r="A75" s="171" t="s">
        <v>2135</v>
      </c>
      <c r="B75" s="175">
        <v>46083</v>
      </c>
      <c r="C75" s="171" t="s">
        <v>127</v>
      </c>
      <c r="D75" s="171" t="s">
        <v>129</v>
      </c>
      <c r="E75" s="171" t="s">
        <v>79</v>
      </c>
      <c r="F75" s="171" t="s">
        <v>441</v>
      </c>
      <c r="G75" s="171" t="s">
        <v>177</v>
      </c>
      <c r="H75" s="176">
        <v>1</v>
      </c>
      <c r="I75" s="177">
        <v>5000</v>
      </c>
      <c r="J75" s="175">
        <v>46075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17.510000000000002</v>
      </c>
    </row>
    <row r="76" spans="1:16" ht="19.5" hidden="1" customHeight="1">
      <c r="A76" s="171" t="s">
        <v>2135</v>
      </c>
      <c r="B76" s="175">
        <v>46083</v>
      </c>
      <c r="C76" s="171" t="s">
        <v>127</v>
      </c>
      <c r="D76" s="171" t="s">
        <v>130</v>
      </c>
      <c r="E76" s="171" t="s">
        <v>79</v>
      </c>
      <c r="F76" s="171" t="s">
        <v>441</v>
      </c>
      <c r="G76" s="171" t="s">
        <v>177</v>
      </c>
      <c r="H76" s="176">
        <v>1</v>
      </c>
      <c r="I76" s="177">
        <v>5000</v>
      </c>
      <c r="J76" s="175">
        <v>46075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3231.06</v>
      </c>
    </row>
    <row r="77" spans="1:16" ht="19.5" hidden="1" customHeight="1">
      <c r="A77" s="171" t="s">
        <v>2135</v>
      </c>
      <c r="B77" s="175">
        <v>46083</v>
      </c>
      <c r="C77" s="171" t="s">
        <v>131</v>
      </c>
      <c r="D77" s="171" t="s">
        <v>132</v>
      </c>
      <c r="E77" s="171" t="s">
        <v>79</v>
      </c>
      <c r="F77" s="171" t="s">
        <v>441</v>
      </c>
      <c r="G77" s="171" t="s">
        <v>177</v>
      </c>
      <c r="H77" s="176">
        <v>1</v>
      </c>
      <c r="I77" s="177">
        <v>5000</v>
      </c>
      <c r="J77" s="175">
        <v>46075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-2150</v>
      </c>
    </row>
    <row r="78" spans="1:16" ht="19.5" hidden="1" customHeight="1">
      <c r="A78" s="171" t="s">
        <v>2135</v>
      </c>
      <c r="B78" s="175">
        <v>46083</v>
      </c>
      <c r="C78" s="171" t="s">
        <v>2119</v>
      </c>
      <c r="D78" s="171" t="s">
        <v>116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5000</v>
      </c>
      <c r="J78" s="175">
        <v>46075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-10.55</v>
      </c>
    </row>
    <row r="79" spans="1:16" ht="19.5" hidden="1" customHeight="1">
      <c r="A79" s="171" t="s">
        <v>2134</v>
      </c>
      <c r="B79" s="175">
        <v>46083</v>
      </c>
      <c r="C79" s="171" t="s">
        <v>110</v>
      </c>
      <c r="D79" s="171" t="s">
        <v>117</v>
      </c>
      <c r="E79" s="171" t="s">
        <v>47</v>
      </c>
      <c r="F79" s="171" t="s">
        <v>430</v>
      </c>
      <c r="G79" s="171" t="s">
        <v>112</v>
      </c>
      <c r="H79" s="176">
        <v>1</v>
      </c>
      <c r="I79" s="177">
        <v>0</v>
      </c>
      <c r="J79" s="175">
        <v>46073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0</v>
      </c>
    </row>
    <row r="80" spans="1:16" ht="19.5" hidden="1" customHeight="1">
      <c r="A80" s="171" t="s">
        <v>2134</v>
      </c>
      <c r="B80" s="175">
        <v>46083</v>
      </c>
      <c r="C80" s="171" t="s">
        <v>110</v>
      </c>
      <c r="D80" s="171" t="s">
        <v>118</v>
      </c>
      <c r="E80" s="171" t="s">
        <v>47</v>
      </c>
      <c r="F80" s="171" t="s">
        <v>430</v>
      </c>
      <c r="G80" s="171" t="s">
        <v>112</v>
      </c>
      <c r="H80" s="176">
        <v>1</v>
      </c>
      <c r="I80" s="177">
        <v>0</v>
      </c>
      <c r="J80" s="175">
        <v>46073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-46.77</v>
      </c>
    </row>
    <row r="81" spans="1:16" ht="19.5" hidden="1" customHeight="1">
      <c r="A81" s="171" t="s">
        <v>2134</v>
      </c>
      <c r="B81" s="175">
        <v>46083</v>
      </c>
      <c r="C81" s="171" t="s">
        <v>2119</v>
      </c>
      <c r="D81" s="171" t="s">
        <v>119</v>
      </c>
      <c r="E81" s="171" t="s">
        <v>47</v>
      </c>
      <c r="F81" s="171" t="s">
        <v>430</v>
      </c>
      <c r="G81" s="171" t="s">
        <v>112</v>
      </c>
      <c r="H81" s="176">
        <v>1</v>
      </c>
      <c r="I81" s="177">
        <v>0</v>
      </c>
      <c r="J81" s="175">
        <v>46073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-15</v>
      </c>
    </row>
    <row r="82" spans="1:16" ht="19.5" hidden="1" customHeight="1">
      <c r="A82" s="171" t="s">
        <v>2133</v>
      </c>
      <c r="B82" s="175">
        <v>46083</v>
      </c>
      <c r="C82" s="171" t="s">
        <v>2119</v>
      </c>
      <c r="D82" s="171" t="s">
        <v>135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46080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-21.6</v>
      </c>
    </row>
    <row r="83" spans="1:16" ht="19.5" hidden="1" customHeight="1">
      <c r="A83" s="171" t="s">
        <v>2135</v>
      </c>
      <c r="B83" s="175">
        <v>46083</v>
      </c>
      <c r="C83" s="171" t="s">
        <v>2119</v>
      </c>
      <c r="D83" s="171" t="s">
        <v>135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0</v>
      </c>
      <c r="J83" s="175">
        <v>46075</v>
      </c>
      <c r="K83" s="171" t="s">
        <v>125</v>
      </c>
      <c r="L83" s="171" t="s">
        <v>125</v>
      </c>
      <c r="M83" s="178">
        <v>0</v>
      </c>
      <c r="N83" s="176"/>
      <c r="O83" s="176"/>
      <c r="P83" s="179">
        <v>-33.28</v>
      </c>
    </row>
    <row r="84" spans="1:16" ht="19.5" hidden="1" customHeight="1">
      <c r="A84" s="171" t="s">
        <v>2136</v>
      </c>
      <c r="B84" s="175">
        <v>46083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46079</v>
      </c>
      <c r="K84" s="171" t="s">
        <v>113</v>
      </c>
      <c r="L84" s="171" t="s">
        <v>114</v>
      </c>
      <c r="M84" s="178">
        <v>0.43</v>
      </c>
      <c r="N84" s="176"/>
      <c r="O84" s="176">
        <v>41</v>
      </c>
      <c r="P84" s="179">
        <v>-136.83000000000001</v>
      </c>
    </row>
    <row r="85" spans="1:16" ht="19.5" hidden="1" customHeight="1">
      <c r="A85" s="171" t="s">
        <v>2136</v>
      </c>
      <c r="B85" s="175">
        <v>46083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46079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851.71</v>
      </c>
    </row>
    <row r="86" spans="1:16" ht="19.5" hidden="1" customHeight="1">
      <c r="A86" s="171" t="s">
        <v>2136</v>
      </c>
      <c r="B86" s="175">
        <v>46083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2400</v>
      </c>
      <c r="J86" s="175">
        <v>46079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8.52</v>
      </c>
    </row>
    <row r="87" spans="1:16" ht="19.5" hidden="1" customHeight="1">
      <c r="A87" s="171" t="s">
        <v>2136</v>
      </c>
      <c r="B87" s="175">
        <v>46083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2400</v>
      </c>
      <c r="J87" s="175">
        <v>46079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1539.77</v>
      </c>
    </row>
    <row r="88" spans="1:16" ht="19.5" hidden="1" customHeight="1">
      <c r="A88" s="171" t="s">
        <v>2136</v>
      </c>
      <c r="B88" s="175">
        <v>46083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2400</v>
      </c>
      <c r="J88" s="175">
        <v>46079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-1032</v>
      </c>
    </row>
    <row r="89" spans="1:16" ht="19.5" hidden="1" customHeight="1">
      <c r="A89" s="171" t="s">
        <v>2136</v>
      </c>
      <c r="B89" s="175">
        <v>46083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2400</v>
      </c>
      <c r="J89" s="175">
        <v>46079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-14.39</v>
      </c>
    </row>
    <row r="90" spans="1:16" ht="19.5" hidden="1" customHeight="1">
      <c r="A90" s="171" t="s">
        <v>2137</v>
      </c>
      <c r="B90" s="175">
        <v>46083</v>
      </c>
      <c r="C90" s="171" t="s">
        <v>110</v>
      </c>
      <c r="D90" s="171" t="s">
        <v>24</v>
      </c>
      <c r="E90" s="171" t="s">
        <v>51</v>
      </c>
      <c r="F90" s="171" t="s">
        <v>227</v>
      </c>
      <c r="G90" s="171" t="s">
        <v>112</v>
      </c>
      <c r="H90" s="176">
        <v>1</v>
      </c>
      <c r="I90" s="177">
        <v>0</v>
      </c>
      <c r="J90" s="175">
        <v>46073</v>
      </c>
      <c r="K90" s="171" t="s">
        <v>113</v>
      </c>
      <c r="L90" s="171" t="s">
        <v>114</v>
      </c>
      <c r="M90" s="178">
        <v>0</v>
      </c>
      <c r="N90" s="176"/>
      <c r="O90" s="176">
        <v>40</v>
      </c>
      <c r="P90" s="179">
        <v>-46.77</v>
      </c>
    </row>
    <row r="91" spans="1:16" ht="19.5" hidden="1" customHeight="1">
      <c r="A91" s="171" t="s">
        <v>2137</v>
      </c>
      <c r="B91" s="175">
        <v>46083</v>
      </c>
      <c r="C91" s="171" t="s">
        <v>2119</v>
      </c>
      <c r="D91" s="171" t="s">
        <v>116</v>
      </c>
      <c r="E91" s="171" t="s">
        <v>51</v>
      </c>
      <c r="F91" s="171" t="s">
        <v>227</v>
      </c>
      <c r="G91" s="171" t="s">
        <v>112</v>
      </c>
      <c r="H91" s="176">
        <v>1</v>
      </c>
      <c r="I91" s="177">
        <v>0</v>
      </c>
      <c r="J91" s="175">
        <v>46073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-11.84</v>
      </c>
    </row>
    <row r="92" spans="1:16" ht="19.5" hidden="1" customHeight="1">
      <c r="A92" s="171" t="s">
        <v>2137</v>
      </c>
      <c r="B92" s="175">
        <v>46083</v>
      </c>
      <c r="C92" s="171" t="s">
        <v>110</v>
      </c>
      <c r="D92" s="171" t="s">
        <v>117</v>
      </c>
      <c r="E92" s="171" t="s">
        <v>51</v>
      </c>
      <c r="F92" s="171" t="s">
        <v>227</v>
      </c>
      <c r="G92" s="171" t="s">
        <v>112</v>
      </c>
      <c r="H92" s="176">
        <v>1</v>
      </c>
      <c r="I92" s="177">
        <v>0</v>
      </c>
      <c r="J92" s="175">
        <v>46073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2137</v>
      </c>
      <c r="B93" s="175">
        <v>46083</v>
      </c>
      <c r="C93" s="171" t="s">
        <v>110</v>
      </c>
      <c r="D93" s="171" t="s">
        <v>118</v>
      </c>
      <c r="E93" s="171" t="s">
        <v>51</v>
      </c>
      <c r="F93" s="171" t="s">
        <v>227</v>
      </c>
      <c r="G93" s="171" t="s">
        <v>112</v>
      </c>
      <c r="H93" s="176">
        <v>1</v>
      </c>
      <c r="I93" s="177">
        <v>0</v>
      </c>
      <c r="J93" s="175">
        <v>46073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2137</v>
      </c>
      <c r="B94" s="175">
        <v>46083</v>
      </c>
      <c r="C94" s="171" t="s">
        <v>2119</v>
      </c>
      <c r="D94" s="171" t="s">
        <v>119</v>
      </c>
      <c r="E94" s="171" t="s">
        <v>51</v>
      </c>
      <c r="F94" s="171" t="s">
        <v>227</v>
      </c>
      <c r="G94" s="171" t="s">
        <v>112</v>
      </c>
      <c r="H94" s="176">
        <v>1</v>
      </c>
      <c r="I94" s="177">
        <v>0</v>
      </c>
      <c r="J94" s="175">
        <v>46073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2041</v>
      </c>
      <c r="B95" s="175">
        <v>46083</v>
      </c>
      <c r="C95" s="171" t="s">
        <v>308</v>
      </c>
      <c r="D95" s="171" t="s">
        <v>419</v>
      </c>
      <c r="E95" s="171" t="s">
        <v>79</v>
      </c>
      <c r="F95" s="171" t="s">
        <v>441</v>
      </c>
      <c r="G95" s="171" t="s">
        <v>177</v>
      </c>
      <c r="H95" s="176">
        <v>1</v>
      </c>
      <c r="I95" s="177">
        <v>-5000</v>
      </c>
      <c r="J95" s="175">
        <v>46079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-1892.15</v>
      </c>
    </row>
    <row r="96" spans="1:16" ht="19.5" hidden="1" customHeight="1">
      <c r="A96" s="171" t="s">
        <v>2041</v>
      </c>
      <c r="B96" s="175">
        <v>46083</v>
      </c>
      <c r="C96" s="171" t="s">
        <v>308</v>
      </c>
      <c r="D96" s="171" t="s">
        <v>129</v>
      </c>
      <c r="E96" s="171" t="s">
        <v>79</v>
      </c>
      <c r="F96" s="171" t="s">
        <v>441</v>
      </c>
      <c r="G96" s="171" t="s">
        <v>177</v>
      </c>
      <c r="H96" s="176">
        <v>1</v>
      </c>
      <c r="I96" s="177">
        <v>-5000</v>
      </c>
      <c r="J96" s="175">
        <v>46079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2041</v>
      </c>
      <c r="B97" s="175">
        <v>46083</v>
      </c>
      <c r="C97" s="171" t="s">
        <v>308</v>
      </c>
      <c r="D97" s="171" t="s">
        <v>130</v>
      </c>
      <c r="E97" s="171" t="s">
        <v>79</v>
      </c>
      <c r="F97" s="171" t="s">
        <v>441</v>
      </c>
      <c r="G97" s="171" t="s">
        <v>177</v>
      </c>
      <c r="H97" s="176">
        <v>1</v>
      </c>
      <c r="I97" s="177">
        <v>-5000</v>
      </c>
      <c r="J97" s="175">
        <v>46079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-3107.85</v>
      </c>
    </row>
    <row r="98" spans="1:16" ht="19.5" hidden="1" customHeight="1">
      <c r="A98" s="171" t="s">
        <v>2041</v>
      </c>
      <c r="B98" s="175">
        <v>46083</v>
      </c>
      <c r="C98" s="171" t="s">
        <v>131</v>
      </c>
      <c r="D98" s="171" t="s">
        <v>420</v>
      </c>
      <c r="E98" s="171" t="s">
        <v>79</v>
      </c>
      <c r="F98" s="171" t="s">
        <v>441</v>
      </c>
      <c r="G98" s="171" t="s">
        <v>177</v>
      </c>
      <c r="H98" s="176">
        <v>1</v>
      </c>
      <c r="I98" s="177">
        <v>-5000</v>
      </c>
      <c r="J98" s="175">
        <v>46079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2150</v>
      </c>
    </row>
    <row r="99" spans="1:16" ht="19.5" hidden="1" customHeight="1">
      <c r="A99" s="171" t="s">
        <v>2138</v>
      </c>
      <c r="B99" s="175">
        <v>46083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46077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2138</v>
      </c>
      <c r="B100" s="175">
        <v>46083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46077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1017.14</v>
      </c>
    </row>
    <row r="101" spans="1:16" ht="19.5" hidden="1" customHeight="1">
      <c r="A101" s="171" t="s">
        <v>2138</v>
      </c>
      <c r="B101" s="175">
        <v>46083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46077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10.17</v>
      </c>
    </row>
    <row r="102" spans="1:16" ht="19.5" hidden="1" customHeight="1">
      <c r="A102" s="171" t="s">
        <v>2138</v>
      </c>
      <c r="B102" s="175">
        <v>46083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46077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1372.69</v>
      </c>
    </row>
    <row r="103" spans="1:16" ht="19.5" hidden="1" customHeight="1">
      <c r="A103" s="171" t="s">
        <v>2138</v>
      </c>
      <c r="B103" s="175">
        <v>46083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46077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2138</v>
      </c>
      <c r="B104" s="175">
        <v>46083</v>
      </c>
      <c r="C104" s="171" t="s">
        <v>2119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2400</v>
      </c>
      <c r="J104" s="175">
        <v>46077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-11.26</v>
      </c>
    </row>
    <row r="105" spans="1:16" ht="19.5" hidden="1" customHeight="1">
      <c r="A105" s="171" t="s">
        <v>2041</v>
      </c>
      <c r="B105" s="175">
        <v>46083</v>
      </c>
      <c r="C105" s="171" t="s">
        <v>2119</v>
      </c>
      <c r="D105" s="171" t="s">
        <v>135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0</v>
      </c>
      <c r="J105" s="175">
        <v>46079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19.3</v>
      </c>
    </row>
    <row r="106" spans="1:16" ht="19.5" hidden="1" customHeight="1">
      <c r="A106" s="171" t="s">
        <v>2138</v>
      </c>
      <c r="B106" s="175">
        <v>46083</v>
      </c>
      <c r="C106" s="171" t="s">
        <v>2119</v>
      </c>
      <c r="D106" s="171" t="s">
        <v>135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46077</v>
      </c>
      <c r="K106" s="171" t="s">
        <v>125</v>
      </c>
      <c r="L106" s="171" t="s">
        <v>125</v>
      </c>
      <c r="M106" s="178">
        <v>0</v>
      </c>
      <c r="N106" s="176"/>
      <c r="O106" s="176"/>
      <c r="P106" s="179">
        <v>-19.329999999999998</v>
      </c>
    </row>
    <row r="107" spans="1:16" ht="19.5" hidden="1" customHeight="1">
      <c r="A107" s="171" t="s">
        <v>2139</v>
      </c>
      <c r="B107" s="175">
        <v>46083</v>
      </c>
      <c r="C107" s="171" t="s">
        <v>110</v>
      </c>
      <c r="D107" s="171" t="s">
        <v>24</v>
      </c>
      <c r="E107" s="171" t="s">
        <v>64</v>
      </c>
      <c r="F107" s="171" t="s">
        <v>721</v>
      </c>
      <c r="G107" s="171" t="s">
        <v>177</v>
      </c>
      <c r="H107" s="176">
        <v>1</v>
      </c>
      <c r="I107" s="177">
        <v>4300</v>
      </c>
      <c r="J107" s="175">
        <v>46075</v>
      </c>
      <c r="K107" s="171" t="s">
        <v>113</v>
      </c>
      <c r="L107" s="171" t="s">
        <v>114</v>
      </c>
      <c r="M107" s="178">
        <v>0.43</v>
      </c>
      <c r="N107" s="176"/>
      <c r="O107" s="176">
        <v>41</v>
      </c>
      <c r="P107" s="179">
        <v>-203.79</v>
      </c>
    </row>
    <row r="108" spans="1:16" ht="19.5" hidden="1" customHeight="1">
      <c r="A108" s="171" t="s">
        <v>2139</v>
      </c>
      <c r="B108" s="175">
        <v>46083</v>
      </c>
      <c r="C108" s="171" t="s">
        <v>127</v>
      </c>
      <c r="D108" s="171" t="s">
        <v>128</v>
      </c>
      <c r="E108" s="171" t="s">
        <v>64</v>
      </c>
      <c r="F108" s="171" t="s">
        <v>721</v>
      </c>
      <c r="G108" s="171" t="s">
        <v>177</v>
      </c>
      <c r="H108" s="176">
        <v>1</v>
      </c>
      <c r="I108" s="177">
        <v>4300</v>
      </c>
      <c r="J108" s="175">
        <v>46075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2179.15</v>
      </c>
    </row>
    <row r="109" spans="1:16" ht="19.5" hidden="1" customHeight="1">
      <c r="A109" s="171" t="s">
        <v>2139</v>
      </c>
      <c r="B109" s="175">
        <v>46083</v>
      </c>
      <c r="C109" s="171" t="s">
        <v>127</v>
      </c>
      <c r="D109" s="171" t="s">
        <v>129</v>
      </c>
      <c r="E109" s="171" t="s">
        <v>64</v>
      </c>
      <c r="F109" s="171" t="s">
        <v>721</v>
      </c>
      <c r="G109" s="171" t="s">
        <v>177</v>
      </c>
      <c r="H109" s="176">
        <v>1</v>
      </c>
      <c r="I109" s="177">
        <v>4300</v>
      </c>
      <c r="J109" s="175">
        <v>46075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21.79</v>
      </c>
    </row>
    <row r="110" spans="1:16" ht="19.5" hidden="1" customHeight="1">
      <c r="A110" s="171" t="s">
        <v>2139</v>
      </c>
      <c r="B110" s="175">
        <v>46083</v>
      </c>
      <c r="C110" s="171" t="s">
        <v>127</v>
      </c>
      <c r="D110" s="171" t="s">
        <v>130</v>
      </c>
      <c r="E110" s="171" t="s">
        <v>64</v>
      </c>
      <c r="F110" s="171" t="s">
        <v>721</v>
      </c>
      <c r="G110" s="171" t="s">
        <v>177</v>
      </c>
      <c r="H110" s="176">
        <v>1</v>
      </c>
      <c r="I110" s="177">
        <v>4300</v>
      </c>
      <c r="J110" s="175">
        <v>46075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2099.06</v>
      </c>
    </row>
    <row r="111" spans="1:16" ht="19.5" hidden="1" customHeight="1">
      <c r="A111" s="171" t="s">
        <v>2139</v>
      </c>
      <c r="B111" s="175">
        <v>46083</v>
      </c>
      <c r="C111" s="171" t="s">
        <v>131</v>
      </c>
      <c r="D111" s="171" t="s">
        <v>132</v>
      </c>
      <c r="E111" s="171" t="s">
        <v>64</v>
      </c>
      <c r="F111" s="171" t="s">
        <v>721</v>
      </c>
      <c r="G111" s="171" t="s">
        <v>177</v>
      </c>
      <c r="H111" s="176">
        <v>1</v>
      </c>
      <c r="I111" s="177">
        <v>4300</v>
      </c>
      <c r="J111" s="175">
        <v>46075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-1849</v>
      </c>
    </row>
    <row r="112" spans="1:16" ht="19.5" hidden="1" customHeight="1">
      <c r="A112" s="171" t="s">
        <v>2139</v>
      </c>
      <c r="B112" s="175">
        <v>46083</v>
      </c>
      <c r="C112" s="171" t="s">
        <v>2119</v>
      </c>
      <c r="D112" s="171" t="s">
        <v>116</v>
      </c>
      <c r="E112" s="171" t="s">
        <v>64</v>
      </c>
      <c r="F112" s="171" t="s">
        <v>721</v>
      </c>
      <c r="G112" s="171" t="s">
        <v>177</v>
      </c>
      <c r="H112" s="176">
        <v>1</v>
      </c>
      <c r="I112" s="177">
        <v>4300</v>
      </c>
      <c r="J112" s="175">
        <v>46075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-15.09</v>
      </c>
    </row>
    <row r="113" spans="1:16" ht="19.5" hidden="1" customHeight="1">
      <c r="A113" s="171" t="s">
        <v>2140</v>
      </c>
      <c r="B113" s="175">
        <v>46083</v>
      </c>
      <c r="C113" s="171" t="s">
        <v>110</v>
      </c>
      <c r="D113" s="171" t="s">
        <v>24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2400</v>
      </c>
      <c r="J113" s="175">
        <v>46074</v>
      </c>
      <c r="K113" s="171" t="s">
        <v>113</v>
      </c>
      <c r="L113" s="171" t="s">
        <v>114</v>
      </c>
      <c r="M113" s="178">
        <v>0.43</v>
      </c>
      <c r="N113" s="176"/>
      <c r="O113" s="176">
        <v>42</v>
      </c>
      <c r="P113" s="179">
        <v>-141.83000000000001</v>
      </c>
    </row>
    <row r="114" spans="1:16" ht="19.5" hidden="1" customHeight="1">
      <c r="A114" s="171" t="s">
        <v>2140</v>
      </c>
      <c r="B114" s="175">
        <v>46083</v>
      </c>
      <c r="C114" s="171" t="s">
        <v>127</v>
      </c>
      <c r="D114" s="171" t="s">
        <v>128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2400</v>
      </c>
      <c r="J114" s="175">
        <v>46074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1220.95</v>
      </c>
    </row>
    <row r="115" spans="1:16" ht="19.5" hidden="1" customHeight="1">
      <c r="A115" s="171" t="s">
        <v>2140</v>
      </c>
      <c r="B115" s="175">
        <v>46083</v>
      </c>
      <c r="C115" s="171" t="s">
        <v>127</v>
      </c>
      <c r="D115" s="171" t="s">
        <v>129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2400</v>
      </c>
      <c r="J115" s="175">
        <v>46074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12.21</v>
      </c>
    </row>
    <row r="116" spans="1:16" ht="19.5" hidden="1" customHeight="1">
      <c r="A116" s="171" t="s">
        <v>2140</v>
      </c>
      <c r="B116" s="175">
        <v>46083</v>
      </c>
      <c r="C116" s="171" t="s">
        <v>127</v>
      </c>
      <c r="D116" s="171" t="s">
        <v>130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2400</v>
      </c>
      <c r="J116" s="175">
        <v>46074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1166.8399999999999</v>
      </c>
    </row>
    <row r="117" spans="1:16" ht="19.5" hidden="1" customHeight="1">
      <c r="A117" s="171" t="s">
        <v>2140</v>
      </c>
      <c r="B117" s="175">
        <v>46083</v>
      </c>
      <c r="C117" s="171" t="s">
        <v>131</v>
      </c>
      <c r="D117" s="171" t="s">
        <v>132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2400</v>
      </c>
      <c r="J117" s="175">
        <v>46074</v>
      </c>
      <c r="K117" s="171" t="s">
        <v>113</v>
      </c>
      <c r="L117" s="171" t="s">
        <v>114</v>
      </c>
      <c r="M117" s="178">
        <v>0.43</v>
      </c>
      <c r="N117" s="176"/>
      <c r="O117" s="176"/>
      <c r="P117" s="179">
        <v>-1032</v>
      </c>
    </row>
    <row r="118" spans="1:16" ht="19.5" hidden="1" customHeight="1">
      <c r="A118" s="171" t="s">
        <v>2140</v>
      </c>
      <c r="B118" s="175">
        <v>46083</v>
      </c>
      <c r="C118" s="171" t="s">
        <v>2119</v>
      </c>
      <c r="D118" s="171" t="s">
        <v>116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46074</v>
      </c>
      <c r="K118" s="171" t="s">
        <v>113</v>
      </c>
      <c r="L118" s="171" t="s">
        <v>114</v>
      </c>
      <c r="M118" s="178">
        <v>0.43</v>
      </c>
      <c r="N118" s="176"/>
      <c r="O118" s="176"/>
      <c r="P118" s="179">
        <v>-12.48</v>
      </c>
    </row>
    <row r="119" spans="1:16" ht="19.5" hidden="1" customHeight="1">
      <c r="A119" s="171" t="s">
        <v>2141</v>
      </c>
      <c r="B119" s="175">
        <v>46083</v>
      </c>
      <c r="C119" s="171" t="s">
        <v>2119</v>
      </c>
      <c r="D119" s="171" t="s">
        <v>135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0</v>
      </c>
      <c r="J119" s="175">
        <v>46083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-19.22</v>
      </c>
    </row>
    <row r="120" spans="1:16" ht="19.5" hidden="1" customHeight="1">
      <c r="A120" s="171" t="s">
        <v>2142</v>
      </c>
      <c r="B120" s="175">
        <v>46083</v>
      </c>
      <c r="C120" s="171" t="s">
        <v>110</v>
      </c>
      <c r="D120" s="171" t="s">
        <v>24</v>
      </c>
      <c r="E120" s="171" t="s">
        <v>42</v>
      </c>
      <c r="F120" s="171" t="s">
        <v>248</v>
      </c>
      <c r="G120" s="171" t="s">
        <v>112</v>
      </c>
      <c r="H120" s="176">
        <v>1</v>
      </c>
      <c r="I120" s="177">
        <v>2650</v>
      </c>
      <c r="J120" s="175">
        <v>46082</v>
      </c>
      <c r="K120" s="171" t="s">
        <v>113</v>
      </c>
      <c r="L120" s="171" t="s">
        <v>114</v>
      </c>
      <c r="M120" s="178">
        <v>0.43</v>
      </c>
      <c r="N120" s="176"/>
      <c r="O120" s="176">
        <v>42</v>
      </c>
      <c r="P120" s="179">
        <v>-148.96</v>
      </c>
    </row>
    <row r="121" spans="1:16" ht="19.5" hidden="1" customHeight="1">
      <c r="A121" s="171" t="s">
        <v>2142</v>
      </c>
      <c r="B121" s="175">
        <v>46083</v>
      </c>
      <c r="C121" s="171" t="s">
        <v>127</v>
      </c>
      <c r="D121" s="171" t="s">
        <v>128</v>
      </c>
      <c r="E121" s="171" t="s">
        <v>42</v>
      </c>
      <c r="F121" s="171" t="s">
        <v>248</v>
      </c>
      <c r="G121" s="171" t="s">
        <v>112</v>
      </c>
      <c r="H121" s="176">
        <v>1</v>
      </c>
      <c r="I121" s="177">
        <v>2650</v>
      </c>
      <c r="J121" s="175">
        <v>46082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935.24</v>
      </c>
    </row>
    <row r="122" spans="1:16" ht="19.5" hidden="1" customHeight="1">
      <c r="A122" s="171" t="s">
        <v>2142</v>
      </c>
      <c r="B122" s="175">
        <v>46083</v>
      </c>
      <c r="C122" s="171" t="s">
        <v>127</v>
      </c>
      <c r="D122" s="171" t="s">
        <v>129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2650</v>
      </c>
      <c r="J122" s="175">
        <v>46082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9.35</v>
      </c>
    </row>
    <row r="123" spans="1:16" ht="19.5" hidden="1" customHeight="1">
      <c r="A123" s="171" t="s">
        <v>2142</v>
      </c>
      <c r="B123" s="175">
        <v>46083</v>
      </c>
      <c r="C123" s="171" t="s">
        <v>127</v>
      </c>
      <c r="D123" s="171" t="s">
        <v>130</v>
      </c>
      <c r="E123" s="171" t="s">
        <v>42</v>
      </c>
      <c r="F123" s="171" t="s">
        <v>248</v>
      </c>
      <c r="G123" s="171" t="s">
        <v>112</v>
      </c>
      <c r="H123" s="176">
        <v>1</v>
      </c>
      <c r="I123" s="177">
        <v>2650</v>
      </c>
      <c r="J123" s="175">
        <v>46082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1705.41</v>
      </c>
    </row>
    <row r="124" spans="1:16" ht="19.5" hidden="1" customHeight="1">
      <c r="A124" s="171" t="s">
        <v>2142</v>
      </c>
      <c r="B124" s="175">
        <v>46083</v>
      </c>
      <c r="C124" s="171" t="s">
        <v>131</v>
      </c>
      <c r="D124" s="171" t="s">
        <v>132</v>
      </c>
      <c r="E124" s="171" t="s">
        <v>42</v>
      </c>
      <c r="F124" s="171" t="s">
        <v>248</v>
      </c>
      <c r="G124" s="171" t="s">
        <v>112</v>
      </c>
      <c r="H124" s="176">
        <v>1</v>
      </c>
      <c r="I124" s="177">
        <v>2650</v>
      </c>
      <c r="J124" s="175">
        <v>46082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-1139.5</v>
      </c>
    </row>
    <row r="125" spans="1:16" ht="19.5" hidden="1" customHeight="1">
      <c r="A125" s="171" t="s">
        <v>2142</v>
      </c>
      <c r="B125" s="175">
        <v>46083</v>
      </c>
      <c r="C125" s="171" t="s">
        <v>2119</v>
      </c>
      <c r="D125" s="171" t="s">
        <v>116</v>
      </c>
      <c r="E125" s="171" t="s">
        <v>42</v>
      </c>
      <c r="F125" s="171" t="s">
        <v>248</v>
      </c>
      <c r="G125" s="171" t="s">
        <v>112</v>
      </c>
      <c r="H125" s="176">
        <v>1</v>
      </c>
      <c r="I125" s="177">
        <v>2650</v>
      </c>
      <c r="J125" s="175">
        <v>46082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-15.52</v>
      </c>
    </row>
    <row r="126" spans="1:16" ht="19.5" hidden="1" customHeight="1">
      <c r="A126" s="171" t="s">
        <v>2143</v>
      </c>
      <c r="B126" s="175">
        <v>46083</v>
      </c>
      <c r="C126" s="171" t="s">
        <v>110</v>
      </c>
      <c r="D126" s="171" t="s">
        <v>24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4110</v>
      </c>
      <c r="J126" s="175">
        <v>46080</v>
      </c>
      <c r="K126" s="171" t="s">
        <v>113</v>
      </c>
      <c r="L126" s="171" t="s">
        <v>114</v>
      </c>
      <c r="M126" s="178">
        <v>0.43</v>
      </c>
      <c r="N126" s="176"/>
      <c r="O126" s="176">
        <v>41</v>
      </c>
      <c r="P126" s="179">
        <v>-198.66</v>
      </c>
    </row>
    <row r="127" spans="1:16" ht="19.5" hidden="1" customHeight="1">
      <c r="A127" s="171" t="s">
        <v>2143</v>
      </c>
      <c r="B127" s="175">
        <v>46083</v>
      </c>
      <c r="C127" s="171" t="s">
        <v>127</v>
      </c>
      <c r="D127" s="171" t="s">
        <v>128</v>
      </c>
      <c r="E127" s="171" t="s">
        <v>79</v>
      </c>
      <c r="F127" s="171" t="s">
        <v>441</v>
      </c>
      <c r="G127" s="171" t="s">
        <v>177</v>
      </c>
      <c r="H127" s="176">
        <v>1</v>
      </c>
      <c r="I127" s="177">
        <v>4110</v>
      </c>
      <c r="J127" s="175">
        <v>46080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1438.21</v>
      </c>
    </row>
    <row r="128" spans="1:16" ht="19.5" hidden="1" customHeight="1">
      <c r="A128" s="171" t="s">
        <v>2143</v>
      </c>
      <c r="B128" s="175">
        <v>46083</v>
      </c>
      <c r="C128" s="171" t="s">
        <v>127</v>
      </c>
      <c r="D128" s="171" t="s">
        <v>129</v>
      </c>
      <c r="E128" s="171" t="s">
        <v>79</v>
      </c>
      <c r="F128" s="171" t="s">
        <v>441</v>
      </c>
      <c r="G128" s="171" t="s">
        <v>177</v>
      </c>
      <c r="H128" s="176">
        <v>1</v>
      </c>
      <c r="I128" s="177">
        <v>4110</v>
      </c>
      <c r="J128" s="175">
        <v>46080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14.38</v>
      </c>
    </row>
    <row r="129" spans="1:16" ht="19.5" hidden="1" customHeight="1">
      <c r="A129" s="171" t="s">
        <v>2143</v>
      </c>
      <c r="B129" s="175">
        <v>46083</v>
      </c>
      <c r="C129" s="171" t="s">
        <v>127</v>
      </c>
      <c r="D129" s="171" t="s">
        <v>130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4110</v>
      </c>
      <c r="J129" s="175">
        <v>46080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2657.41</v>
      </c>
    </row>
    <row r="130" spans="1:16" ht="19.5" hidden="1" customHeight="1">
      <c r="A130" s="171" t="s">
        <v>2143</v>
      </c>
      <c r="B130" s="175">
        <v>46083</v>
      </c>
      <c r="C130" s="171" t="s">
        <v>131</v>
      </c>
      <c r="D130" s="171" t="s">
        <v>132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4110</v>
      </c>
      <c r="J130" s="175">
        <v>46080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-1767.3</v>
      </c>
    </row>
    <row r="131" spans="1:16" ht="19.5" hidden="1" customHeight="1">
      <c r="A131" s="171" t="s">
        <v>2143</v>
      </c>
      <c r="B131" s="175">
        <v>46083</v>
      </c>
      <c r="C131" s="171" t="s">
        <v>2119</v>
      </c>
      <c r="D131" s="171" t="s">
        <v>116</v>
      </c>
      <c r="E131" s="171" t="s">
        <v>79</v>
      </c>
      <c r="F131" s="171" t="s">
        <v>441</v>
      </c>
      <c r="G131" s="171" t="s">
        <v>177</v>
      </c>
      <c r="H131" s="176">
        <v>1</v>
      </c>
      <c r="I131" s="177">
        <v>4110</v>
      </c>
      <c r="J131" s="175">
        <v>46080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-11.07</v>
      </c>
    </row>
    <row r="132" spans="1:16" ht="19.5" hidden="1" customHeight="1">
      <c r="A132" s="171" t="s">
        <v>2139</v>
      </c>
      <c r="B132" s="175">
        <v>46083</v>
      </c>
      <c r="C132" s="171" t="s">
        <v>2119</v>
      </c>
      <c r="D132" s="171" t="s">
        <v>135</v>
      </c>
      <c r="E132" s="171" t="s">
        <v>64</v>
      </c>
      <c r="F132" s="171" t="s">
        <v>721</v>
      </c>
      <c r="G132" s="171" t="s">
        <v>177</v>
      </c>
      <c r="H132" s="176">
        <v>1</v>
      </c>
      <c r="I132" s="177">
        <v>0</v>
      </c>
      <c r="J132" s="175">
        <v>46075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-41.4</v>
      </c>
    </row>
    <row r="133" spans="1:16" ht="19.5" hidden="1" customHeight="1">
      <c r="A133" s="171" t="s">
        <v>2140</v>
      </c>
      <c r="B133" s="175">
        <v>46083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46074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-23.2</v>
      </c>
    </row>
    <row r="134" spans="1:16" ht="19.5" hidden="1" customHeight="1">
      <c r="A134" s="171" t="s">
        <v>2142</v>
      </c>
      <c r="B134" s="175">
        <v>46083</v>
      </c>
      <c r="C134" s="171" t="s">
        <v>2119</v>
      </c>
      <c r="D134" s="171" t="s">
        <v>135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0</v>
      </c>
      <c r="J134" s="175">
        <v>46082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-17.77</v>
      </c>
    </row>
    <row r="135" spans="1:16" ht="19.5" hidden="1" customHeight="1">
      <c r="A135" s="171" t="s">
        <v>2143</v>
      </c>
      <c r="B135" s="175">
        <v>46083</v>
      </c>
      <c r="C135" s="171" t="s">
        <v>2119</v>
      </c>
      <c r="D135" s="171" t="s">
        <v>135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46080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-27.33</v>
      </c>
    </row>
    <row r="136" spans="1:16" ht="19.5" hidden="1" customHeight="1">
      <c r="A136" s="171" t="s">
        <v>2144</v>
      </c>
      <c r="B136" s="175">
        <v>46083</v>
      </c>
      <c r="C136" s="171" t="s">
        <v>110</v>
      </c>
      <c r="D136" s="171" t="s">
        <v>24</v>
      </c>
      <c r="E136" s="171" t="s">
        <v>69</v>
      </c>
      <c r="F136" s="171" t="s">
        <v>674</v>
      </c>
      <c r="G136" s="171" t="s">
        <v>177</v>
      </c>
      <c r="H136" s="176">
        <v>1</v>
      </c>
      <c r="I136" s="177">
        <v>4161</v>
      </c>
      <c r="J136" s="175">
        <v>46082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-207.99</v>
      </c>
    </row>
    <row r="137" spans="1:16" ht="19.5" hidden="1" customHeight="1">
      <c r="A137" s="171" t="s">
        <v>2144</v>
      </c>
      <c r="B137" s="175">
        <v>46083</v>
      </c>
      <c r="C137" s="171" t="s">
        <v>127</v>
      </c>
      <c r="D137" s="171" t="s">
        <v>128</v>
      </c>
      <c r="E137" s="171" t="s">
        <v>69</v>
      </c>
      <c r="F137" s="171" t="s">
        <v>674</v>
      </c>
      <c r="G137" s="171" t="s">
        <v>177</v>
      </c>
      <c r="H137" s="176">
        <v>1</v>
      </c>
      <c r="I137" s="177">
        <v>4161</v>
      </c>
      <c r="J137" s="175">
        <v>46082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2080.6799999999998</v>
      </c>
    </row>
    <row r="138" spans="1:16" ht="19.5" hidden="1" customHeight="1">
      <c r="A138" s="171" t="s">
        <v>2144</v>
      </c>
      <c r="B138" s="175">
        <v>46083</v>
      </c>
      <c r="C138" s="171" t="s">
        <v>127</v>
      </c>
      <c r="D138" s="171" t="s">
        <v>129</v>
      </c>
      <c r="E138" s="171" t="s">
        <v>69</v>
      </c>
      <c r="F138" s="171" t="s">
        <v>674</v>
      </c>
      <c r="G138" s="171" t="s">
        <v>177</v>
      </c>
      <c r="H138" s="176">
        <v>1</v>
      </c>
      <c r="I138" s="177">
        <v>4161</v>
      </c>
      <c r="J138" s="175">
        <v>46082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20.81</v>
      </c>
    </row>
    <row r="139" spans="1:16" ht="19.5" hidden="1" customHeight="1">
      <c r="A139" s="171" t="s">
        <v>2144</v>
      </c>
      <c r="B139" s="175">
        <v>46083</v>
      </c>
      <c r="C139" s="171" t="s">
        <v>127</v>
      </c>
      <c r="D139" s="171" t="s">
        <v>130</v>
      </c>
      <c r="E139" s="171" t="s">
        <v>69</v>
      </c>
      <c r="F139" s="171" t="s">
        <v>674</v>
      </c>
      <c r="G139" s="171" t="s">
        <v>177</v>
      </c>
      <c r="H139" s="176">
        <v>1</v>
      </c>
      <c r="I139" s="177">
        <v>4161</v>
      </c>
      <c r="J139" s="175">
        <v>46082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2059.5100000000002</v>
      </c>
    </row>
    <row r="140" spans="1:16" ht="19.5" hidden="1" customHeight="1">
      <c r="A140" s="171" t="s">
        <v>2144</v>
      </c>
      <c r="B140" s="175">
        <v>46083</v>
      </c>
      <c r="C140" s="171" t="s">
        <v>131</v>
      </c>
      <c r="D140" s="171" t="s">
        <v>132</v>
      </c>
      <c r="E140" s="171" t="s">
        <v>69</v>
      </c>
      <c r="F140" s="171" t="s">
        <v>674</v>
      </c>
      <c r="G140" s="171" t="s">
        <v>177</v>
      </c>
      <c r="H140" s="176">
        <v>1</v>
      </c>
      <c r="I140" s="177">
        <v>4161</v>
      </c>
      <c r="J140" s="175">
        <v>46082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-1789.23</v>
      </c>
    </row>
    <row r="141" spans="1:16" ht="19.5" hidden="1" customHeight="1">
      <c r="A141" s="171" t="s">
        <v>2092</v>
      </c>
      <c r="B141" s="175">
        <v>46083</v>
      </c>
      <c r="C141" s="171" t="s">
        <v>308</v>
      </c>
      <c r="D141" s="171" t="s">
        <v>419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-2400</v>
      </c>
      <c r="J141" s="175">
        <v>46078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-1069.52</v>
      </c>
    </row>
    <row r="142" spans="1:16" ht="19.5" hidden="1" customHeight="1">
      <c r="A142" s="171" t="s">
        <v>2092</v>
      </c>
      <c r="B142" s="175">
        <v>46083</v>
      </c>
      <c r="C142" s="171" t="s">
        <v>308</v>
      </c>
      <c r="D142" s="171" t="s">
        <v>129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-2400</v>
      </c>
      <c r="J142" s="175">
        <v>46078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-10.7</v>
      </c>
    </row>
    <row r="143" spans="1:16" ht="19.5" hidden="1" customHeight="1">
      <c r="A143" s="171" t="s">
        <v>2092</v>
      </c>
      <c r="B143" s="175">
        <v>46083</v>
      </c>
      <c r="C143" s="171" t="s">
        <v>308</v>
      </c>
      <c r="D143" s="171" t="s">
        <v>130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-2400</v>
      </c>
      <c r="J143" s="175">
        <v>46078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-1319.78</v>
      </c>
    </row>
    <row r="144" spans="1:16" ht="19.5" hidden="1" customHeight="1">
      <c r="A144" s="171" t="s">
        <v>2092</v>
      </c>
      <c r="B144" s="175">
        <v>46083</v>
      </c>
      <c r="C144" s="171" t="s">
        <v>131</v>
      </c>
      <c r="D144" s="171" t="s">
        <v>420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-2400</v>
      </c>
      <c r="J144" s="175">
        <v>46078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1032</v>
      </c>
    </row>
    <row r="145" spans="1:16" ht="19.5" hidden="1" customHeight="1">
      <c r="A145" s="171" t="s">
        <v>2145</v>
      </c>
      <c r="B145" s="175">
        <v>46083</v>
      </c>
      <c r="C145" s="171" t="s">
        <v>110</v>
      </c>
      <c r="D145" s="171" t="s">
        <v>24</v>
      </c>
      <c r="E145" s="171" t="s">
        <v>51</v>
      </c>
      <c r="F145" s="171" t="s">
        <v>227</v>
      </c>
      <c r="G145" s="171" t="s">
        <v>112</v>
      </c>
      <c r="H145" s="176">
        <v>1</v>
      </c>
      <c r="I145" s="177">
        <v>0</v>
      </c>
      <c r="J145" s="175">
        <v>46076</v>
      </c>
      <c r="K145" s="171" t="s">
        <v>113</v>
      </c>
      <c r="L145" s="171" t="s">
        <v>114</v>
      </c>
      <c r="M145" s="178">
        <v>0</v>
      </c>
      <c r="N145" s="176"/>
      <c r="O145" s="176">
        <v>41</v>
      </c>
      <c r="P145" s="179">
        <v>-46.77</v>
      </c>
    </row>
    <row r="146" spans="1:16" ht="19.5" hidden="1" customHeight="1">
      <c r="A146" s="171" t="s">
        <v>2145</v>
      </c>
      <c r="B146" s="175">
        <v>46083</v>
      </c>
      <c r="C146" s="171" t="s">
        <v>2119</v>
      </c>
      <c r="D146" s="171" t="s">
        <v>116</v>
      </c>
      <c r="E146" s="171" t="s">
        <v>51</v>
      </c>
      <c r="F146" s="171" t="s">
        <v>227</v>
      </c>
      <c r="G146" s="171" t="s">
        <v>112</v>
      </c>
      <c r="H146" s="176">
        <v>1</v>
      </c>
      <c r="I146" s="177">
        <v>0</v>
      </c>
      <c r="J146" s="175">
        <v>46076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-9.5399999999999991</v>
      </c>
    </row>
    <row r="147" spans="1:16" ht="19.5" hidden="1" customHeight="1">
      <c r="A147" s="171" t="s">
        <v>2145</v>
      </c>
      <c r="B147" s="175">
        <v>46083</v>
      </c>
      <c r="C147" s="171" t="s">
        <v>110</v>
      </c>
      <c r="D147" s="171" t="s">
        <v>117</v>
      </c>
      <c r="E147" s="171" t="s">
        <v>51</v>
      </c>
      <c r="F147" s="171" t="s">
        <v>227</v>
      </c>
      <c r="G147" s="171" t="s">
        <v>112</v>
      </c>
      <c r="H147" s="176">
        <v>1</v>
      </c>
      <c r="I147" s="177">
        <v>0</v>
      </c>
      <c r="J147" s="175">
        <v>46076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2145</v>
      </c>
      <c r="B148" s="175">
        <v>46083</v>
      </c>
      <c r="C148" s="171" t="s">
        <v>110</v>
      </c>
      <c r="D148" s="171" t="s">
        <v>118</v>
      </c>
      <c r="E148" s="171" t="s">
        <v>51</v>
      </c>
      <c r="F148" s="171" t="s">
        <v>227</v>
      </c>
      <c r="G148" s="171" t="s">
        <v>112</v>
      </c>
      <c r="H148" s="176">
        <v>1</v>
      </c>
      <c r="I148" s="177">
        <v>0</v>
      </c>
      <c r="J148" s="175">
        <v>46076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2145</v>
      </c>
      <c r="B149" s="175">
        <v>46083</v>
      </c>
      <c r="C149" s="171" t="s">
        <v>2119</v>
      </c>
      <c r="D149" s="171" t="s">
        <v>119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46076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2092</v>
      </c>
      <c r="B150" s="175">
        <v>46083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46078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20.32</v>
      </c>
    </row>
    <row r="151" spans="1:16" ht="19.5" hidden="1" customHeight="1">
      <c r="A151" s="171" t="s">
        <v>2146</v>
      </c>
      <c r="B151" s="175">
        <v>46083</v>
      </c>
      <c r="C151" s="171" t="s">
        <v>110</v>
      </c>
      <c r="D151" s="171" t="s">
        <v>24</v>
      </c>
      <c r="E151" s="171" t="s">
        <v>63</v>
      </c>
      <c r="F151" s="171" t="s">
        <v>897</v>
      </c>
      <c r="G151" s="171" t="s">
        <v>177</v>
      </c>
      <c r="H151" s="176">
        <v>1</v>
      </c>
      <c r="I151" s="177">
        <v>0</v>
      </c>
      <c r="J151" s="175">
        <v>46078</v>
      </c>
      <c r="K151" s="171" t="s">
        <v>113</v>
      </c>
      <c r="L151" s="171" t="s">
        <v>114</v>
      </c>
      <c r="M151" s="178">
        <v>0</v>
      </c>
      <c r="N151" s="176"/>
      <c r="O151" s="176">
        <v>40</v>
      </c>
      <c r="P151" s="179">
        <v>-56.94</v>
      </c>
    </row>
    <row r="152" spans="1:16" ht="19.5" hidden="1" customHeight="1">
      <c r="A152" s="171" t="s">
        <v>2146</v>
      </c>
      <c r="B152" s="175">
        <v>46083</v>
      </c>
      <c r="C152" s="171" t="s">
        <v>2119</v>
      </c>
      <c r="D152" s="171" t="s">
        <v>116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0</v>
      </c>
      <c r="J152" s="175">
        <v>46078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-13.97</v>
      </c>
    </row>
    <row r="153" spans="1:16" ht="19.5" hidden="1" customHeight="1">
      <c r="A153" s="171" t="s">
        <v>2147</v>
      </c>
      <c r="B153" s="175">
        <v>46083</v>
      </c>
      <c r="C153" s="171" t="s">
        <v>110</v>
      </c>
      <c r="D153" s="171" t="s">
        <v>24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46078</v>
      </c>
      <c r="K153" s="171" t="s">
        <v>113</v>
      </c>
      <c r="L153" s="171" t="s">
        <v>114</v>
      </c>
      <c r="M153" s="178">
        <v>0</v>
      </c>
      <c r="N153" s="176"/>
      <c r="O153" s="176">
        <v>40</v>
      </c>
      <c r="P153" s="179">
        <v>-56.94</v>
      </c>
    </row>
    <row r="154" spans="1:16" ht="19.5" hidden="1" customHeight="1">
      <c r="A154" s="171" t="s">
        <v>2147</v>
      </c>
      <c r="B154" s="175">
        <v>46083</v>
      </c>
      <c r="C154" s="171" t="s">
        <v>2119</v>
      </c>
      <c r="D154" s="171" t="s">
        <v>116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46078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-13.97</v>
      </c>
    </row>
    <row r="155" spans="1:16" ht="19.5" hidden="1" customHeight="1">
      <c r="A155" s="171" t="s">
        <v>2148</v>
      </c>
      <c r="B155" s="175">
        <v>46083</v>
      </c>
      <c r="C155" s="171" t="s">
        <v>110</v>
      </c>
      <c r="D155" s="171" t="s">
        <v>117</v>
      </c>
      <c r="E155" s="171" t="s">
        <v>69</v>
      </c>
      <c r="F155" s="171" t="s">
        <v>674</v>
      </c>
      <c r="G155" s="171" t="s">
        <v>177</v>
      </c>
      <c r="H155" s="176">
        <v>1</v>
      </c>
      <c r="I155" s="177">
        <v>0</v>
      </c>
      <c r="J155" s="175">
        <v>46078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2148</v>
      </c>
      <c r="B156" s="175">
        <v>46083</v>
      </c>
      <c r="C156" s="171" t="s">
        <v>110</v>
      </c>
      <c r="D156" s="171" t="s">
        <v>118</v>
      </c>
      <c r="E156" s="171" t="s">
        <v>69</v>
      </c>
      <c r="F156" s="171" t="s">
        <v>674</v>
      </c>
      <c r="G156" s="171" t="s">
        <v>177</v>
      </c>
      <c r="H156" s="176">
        <v>1</v>
      </c>
      <c r="I156" s="177">
        <v>0</v>
      </c>
      <c r="J156" s="175">
        <v>46078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-56.94</v>
      </c>
    </row>
    <row r="157" spans="1:16" ht="19.5" hidden="1" customHeight="1">
      <c r="A157" s="171" t="s">
        <v>2148</v>
      </c>
      <c r="B157" s="175">
        <v>46083</v>
      </c>
      <c r="C157" s="171" t="s">
        <v>2119</v>
      </c>
      <c r="D157" s="171" t="s">
        <v>119</v>
      </c>
      <c r="E157" s="171" t="s">
        <v>69</v>
      </c>
      <c r="F157" s="171" t="s">
        <v>674</v>
      </c>
      <c r="G157" s="171" t="s">
        <v>177</v>
      </c>
      <c r="H157" s="176">
        <v>1</v>
      </c>
      <c r="I157" s="177">
        <v>0</v>
      </c>
      <c r="J157" s="175">
        <v>46078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2147</v>
      </c>
      <c r="B158" s="175">
        <v>46083</v>
      </c>
      <c r="C158" s="171" t="s">
        <v>110</v>
      </c>
      <c r="D158" s="171" t="s">
        <v>117</v>
      </c>
      <c r="E158" s="171" t="s">
        <v>79</v>
      </c>
      <c r="F158" s="171" t="s">
        <v>441</v>
      </c>
      <c r="G158" s="171" t="s">
        <v>177</v>
      </c>
      <c r="H158" s="176">
        <v>1</v>
      </c>
      <c r="I158" s="177">
        <v>0</v>
      </c>
      <c r="J158" s="175">
        <v>46078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2147</v>
      </c>
      <c r="B159" s="175">
        <v>46083</v>
      </c>
      <c r="C159" s="171" t="s">
        <v>110</v>
      </c>
      <c r="D159" s="171" t="s">
        <v>118</v>
      </c>
      <c r="E159" s="171" t="s">
        <v>79</v>
      </c>
      <c r="F159" s="171" t="s">
        <v>441</v>
      </c>
      <c r="G159" s="171" t="s">
        <v>177</v>
      </c>
      <c r="H159" s="176">
        <v>1</v>
      </c>
      <c r="I159" s="177">
        <v>0</v>
      </c>
      <c r="J159" s="175">
        <v>46078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-56.94</v>
      </c>
    </row>
    <row r="160" spans="1:16" ht="19.5" hidden="1" customHeight="1">
      <c r="A160" s="171" t="s">
        <v>2147</v>
      </c>
      <c r="B160" s="175">
        <v>46083</v>
      </c>
      <c r="C160" s="171" t="s">
        <v>2119</v>
      </c>
      <c r="D160" s="171" t="s">
        <v>119</v>
      </c>
      <c r="E160" s="171" t="s">
        <v>79</v>
      </c>
      <c r="F160" s="171" t="s">
        <v>441</v>
      </c>
      <c r="G160" s="171" t="s">
        <v>177</v>
      </c>
      <c r="H160" s="176">
        <v>1</v>
      </c>
      <c r="I160" s="177">
        <v>0</v>
      </c>
      <c r="J160" s="175">
        <v>46078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2148</v>
      </c>
      <c r="B161" s="175">
        <v>46083</v>
      </c>
      <c r="C161" s="171" t="s">
        <v>110</v>
      </c>
      <c r="D161" s="171" t="s">
        <v>24</v>
      </c>
      <c r="E161" s="171" t="s">
        <v>69</v>
      </c>
      <c r="F161" s="171" t="s">
        <v>674</v>
      </c>
      <c r="G161" s="171" t="s">
        <v>177</v>
      </c>
      <c r="H161" s="176">
        <v>1</v>
      </c>
      <c r="I161" s="177">
        <v>0</v>
      </c>
      <c r="J161" s="175">
        <v>46078</v>
      </c>
      <c r="K161" s="171" t="s">
        <v>113</v>
      </c>
      <c r="L161" s="171" t="s">
        <v>114</v>
      </c>
      <c r="M161" s="178">
        <v>0</v>
      </c>
      <c r="N161" s="176"/>
      <c r="O161" s="176">
        <v>40</v>
      </c>
      <c r="P161" s="179">
        <v>-56.94</v>
      </c>
    </row>
    <row r="162" spans="1:16" ht="19.5" hidden="1" customHeight="1">
      <c r="A162" s="171" t="s">
        <v>2148</v>
      </c>
      <c r="B162" s="175">
        <v>46083</v>
      </c>
      <c r="C162" s="171" t="s">
        <v>2119</v>
      </c>
      <c r="D162" s="171" t="s">
        <v>116</v>
      </c>
      <c r="E162" s="171" t="s">
        <v>69</v>
      </c>
      <c r="F162" s="171" t="s">
        <v>674</v>
      </c>
      <c r="G162" s="171" t="s">
        <v>177</v>
      </c>
      <c r="H162" s="176">
        <v>1</v>
      </c>
      <c r="I162" s="177">
        <v>0</v>
      </c>
      <c r="J162" s="175">
        <v>46078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-13.97</v>
      </c>
    </row>
    <row r="163" spans="1:16" ht="19.5" hidden="1" customHeight="1">
      <c r="A163" s="171" t="s">
        <v>1815</v>
      </c>
      <c r="B163" s="175">
        <v>46083</v>
      </c>
      <c r="C163" s="171" t="s">
        <v>110</v>
      </c>
      <c r="D163" s="171" t="s">
        <v>121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46070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1815</v>
      </c>
      <c r="B164" s="175">
        <v>46083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46070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1815</v>
      </c>
      <c r="B165" s="175">
        <v>46083</v>
      </c>
      <c r="C165" s="171" t="s">
        <v>2119</v>
      </c>
      <c r="D165" s="171" t="s">
        <v>119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0</v>
      </c>
      <c r="J165" s="175">
        <v>46070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2146</v>
      </c>
      <c r="B166" s="175">
        <v>46083</v>
      </c>
      <c r="C166" s="171" t="s">
        <v>110</v>
      </c>
      <c r="D166" s="171" t="s">
        <v>117</v>
      </c>
      <c r="E166" s="171" t="s">
        <v>63</v>
      </c>
      <c r="F166" s="171" t="s">
        <v>897</v>
      </c>
      <c r="G166" s="171" t="s">
        <v>177</v>
      </c>
      <c r="H166" s="176">
        <v>1</v>
      </c>
      <c r="I166" s="177">
        <v>0</v>
      </c>
      <c r="J166" s="175">
        <v>46078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0</v>
      </c>
    </row>
    <row r="167" spans="1:16" ht="19.5" hidden="1" customHeight="1">
      <c r="A167" s="171" t="s">
        <v>2146</v>
      </c>
      <c r="B167" s="175">
        <v>46083</v>
      </c>
      <c r="C167" s="171" t="s">
        <v>110</v>
      </c>
      <c r="D167" s="171" t="s">
        <v>118</v>
      </c>
      <c r="E167" s="171" t="s">
        <v>63</v>
      </c>
      <c r="F167" s="171" t="s">
        <v>897</v>
      </c>
      <c r="G167" s="171" t="s">
        <v>177</v>
      </c>
      <c r="H167" s="176">
        <v>1</v>
      </c>
      <c r="I167" s="177">
        <v>0</v>
      </c>
      <c r="J167" s="175">
        <v>46078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-56.94</v>
      </c>
    </row>
    <row r="168" spans="1:16" ht="19.5" hidden="1" customHeight="1">
      <c r="A168" s="171" t="s">
        <v>2146</v>
      </c>
      <c r="B168" s="175">
        <v>46083</v>
      </c>
      <c r="C168" s="171" t="s">
        <v>2119</v>
      </c>
      <c r="D168" s="171" t="s">
        <v>119</v>
      </c>
      <c r="E168" s="171" t="s">
        <v>63</v>
      </c>
      <c r="F168" s="171" t="s">
        <v>897</v>
      </c>
      <c r="G168" s="171" t="s">
        <v>177</v>
      </c>
      <c r="H168" s="176">
        <v>1</v>
      </c>
      <c r="I168" s="177">
        <v>0</v>
      </c>
      <c r="J168" s="175">
        <v>46078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-15</v>
      </c>
    </row>
    <row r="169" spans="1:16" ht="19.5" hidden="1" customHeight="1">
      <c r="A169" s="171" t="s">
        <v>2149</v>
      </c>
      <c r="B169" s="175">
        <v>46083</v>
      </c>
      <c r="C169" s="171" t="s">
        <v>110</v>
      </c>
      <c r="D169" s="171" t="s">
        <v>24</v>
      </c>
      <c r="E169" s="171" t="s">
        <v>79</v>
      </c>
      <c r="F169" s="171" t="s">
        <v>441</v>
      </c>
      <c r="G169" s="171" t="s">
        <v>177</v>
      </c>
      <c r="H169" s="176">
        <v>1</v>
      </c>
      <c r="I169" s="177">
        <v>5000</v>
      </c>
      <c r="J169" s="175">
        <v>46079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-222.69</v>
      </c>
    </row>
    <row r="170" spans="1:16" ht="19.5" hidden="1" customHeight="1">
      <c r="A170" s="171" t="s">
        <v>2149</v>
      </c>
      <c r="B170" s="175">
        <v>46083</v>
      </c>
      <c r="C170" s="171" t="s">
        <v>127</v>
      </c>
      <c r="D170" s="171" t="s">
        <v>128</v>
      </c>
      <c r="E170" s="171" t="s">
        <v>79</v>
      </c>
      <c r="F170" s="171" t="s">
        <v>441</v>
      </c>
      <c r="G170" s="171" t="s">
        <v>177</v>
      </c>
      <c r="H170" s="176">
        <v>1</v>
      </c>
      <c r="I170" s="177">
        <v>5000</v>
      </c>
      <c r="J170" s="175">
        <v>46079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1743.13</v>
      </c>
    </row>
    <row r="171" spans="1:16" ht="19.5" hidden="1" customHeight="1">
      <c r="A171" s="171" t="s">
        <v>2149</v>
      </c>
      <c r="B171" s="175">
        <v>46083</v>
      </c>
      <c r="C171" s="171" t="s">
        <v>127</v>
      </c>
      <c r="D171" s="171" t="s">
        <v>129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5000</v>
      </c>
      <c r="J171" s="175">
        <v>46079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17.43</v>
      </c>
    </row>
    <row r="172" spans="1:16" ht="19.5" hidden="1" customHeight="1">
      <c r="A172" s="171" t="s">
        <v>2149</v>
      </c>
      <c r="B172" s="175">
        <v>46083</v>
      </c>
      <c r="C172" s="171" t="s">
        <v>127</v>
      </c>
      <c r="D172" s="171" t="s">
        <v>130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5000</v>
      </c>
      <c r="J172" s="175">
        <v>46079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3239.44</v>
      </c>
    </row>
    <row r="173" spans="1:16" ht="19.5" hidden="1" customHeight="1">
      <c r="A173" s="171" t="s">
        <v>2149</v>
      </c>
      <c r="B173" s="175">
        <v>46083</v>
      </c>
      <c r="C173" s="171" t="s">
        <v>131</v>
      </c>
      <c r="D173" s="171" t="s">
        <v>132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5000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-2150</v>
      </c>
    </row>
    <row r="174" spans="1:16" ht="19.5" hidden="1" customHeight="1">
      <c r="A174" s="171" t="s">
        <v>2149</v>
      </c>
      <c r="B174" s="175">
        <v>46083</v>
      </c>
      <c r="C174" s="171" t="s">
        <v>2119</v>
      </c>
      <c r="D174" s="171" t="s">
        <v>116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5000</v>
      </c>
      <c r="J174" s="175">
        <v>46079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-11.05</v>
      </c>
    </row>
    <row r="175" spans="1:16" ht="19.5" hidden="1" customHeight="1">
      <c r="A175" s="171" t="s">
        <v>2150</v>
      </c>
      <c r="B175" s="175">
        <v>46083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0.43</v>
      </c>
      <c r="N175" s="176"/>
      <c r="O175" s="176">
        <v>41</v>
      </c>
      <c r="P175" s="179">
        <v>-136.83000000000001</v>
      </c>
    </row>
    <row r="176" spans="1:16" ht="19.5" hidden="1" customHeight="1">
      <c r="A176" s="171" t="s">
        <v>2150</v>
      </c>
      <c r="B176" s="175">
        <v>46083</v>
      </c>
      <c r="C176" s="171" t="s">
        <v>127</v>
      </c>
      <c r="D176" s="171" t="s">
        <v>128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1053.33</v>
      </c>
    </row>
    <row r="177" spans="1:16" ht="19.5" hidden="1" customHeight="1">
      <c r="A177" s="171" t="s">
        <v>2150</v>
      </c>
      <c r="B177" s="175">
        <v>46083</v>
      </c>
      <c r="C177" s="171" t="s">
        <v>127</v>
      </c>
      <c r="D177" s="171" t="s">
        <v>129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2150</v>
      </c>
      <c r="B178" s="175">
        <v>46083</v>
      </c>
      <c r="C178" s="171" t="s">
        <v>127</v>
      </c>
      <c r="D178" s="171" t="s">
        <v>130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1346.67</v>
      </c>
    </row>
    <row r="179" spans="1:16" ht="19.5" hidden="1" customHeight="1">
      <c r="A179" s="171" t="s">
        <v>2150</v>
      </c>
      <c r="B179" s="175">
        <v>46083</v>
      </c>
      <c r="C179" s="171" t="s">
        <v>131</v>
      </c>
      <c r="D179" s="171" t="s">
        <v>132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2400</v>
      </c>
      <c r="J179" s="175">
        <v>46079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-1032</v>
      </c>
    </row>
    <row r="180" spans="1:16" ht="19.5" hidden="1" customHeight="1">
      <c r="A180" s="171" t="s">
        <v>2150</v>
      </c>
      <c r="B180" s="175">
        <v>46083</v>
      </c>
      <c r="C180" s="171" t="s">
        <v>2119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2400</v>
      </c>
      <c r="J180" s="175">
        <v>46079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-25</v>
      </c>
    </row>
    <row r="181" spans="1:16" ht="19.5" hidden="1" customHeight="1">
      <c r="A181" s="171" t="s">
        <v>2151</v>
      </c>
      <c r="B181" s="175">
        <v>46083</v>
      </c>
      <c r="C181" s="171" t="s">
        <v>110</v>
      </c>
      <c r="D181" s="171" t="s">
        <v>24</v>
      </c>
      <c r="E181" s="171" t="s">
        <v>67</v>
      </c>
      <c r="F181" s="171" t="s">
        <v>359</v>
      </c>
      <c r="G181" s="171" t="s">
        <v>177</v>
      </c>
      <c r="H181" s="176">
        <v>1</v>
      </c>
      <c r="I181" s="177">
        <v>4024</v>
      </c>
      <c r="J181" s="175">
        <v>46080</v>
      </c>
      <c r="K181" s="171" t="s">
        <v>113</v>
      </c>
      <c r="L181" s="171" t="s">
        <v>114</v>
      </c>
      <c r="M181" s="178">
        <v>0.43</v>
      </c>
      <c r="N181" s="176"/>
      <c r="O181" s="176">
        <v>41</v>
      </c>
      <c r="P181" s="179">
        <v>-196.34</v>
      </c>
    </row>
    <row r="182" spans="1:16" ht="19.5" hidden="1" customHeight="1">
      <c r="A182" s="171" t="s">
        <v>2151</v>
      </c>
      <c r="B182" s="175">
        <v>46083</v>
      </c>
      <c r="C182" s="171" t="s">
        <v>127</v>
      </c>
      <c r="D182" s="171" t="s">
        <v>128</v>
      </c>
      <c r="E182" s="171" t="s">
        <v>67</v>
      </c>
      <c r="F182" s="171" t="s">
        <v>359</v>
      </c>
      <c r="G182" s="171" t="s">
        <v>177</v>
      </c>
      <c r="H182" s="176">
        <v>1</v>
      </c>
      <c r="I182" s="177">
        <v>4024</v>
      </c>
      <c r="J182" s="175">
        <v>46080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1971.48</v>
      </c>
    </row>
    <row r="183" spans="1:16" ht="19.5" hidden="1" customHeight="1">
      <c r="A183" s="171" t="s">
        <v>2151</v>
      </c>
      <c r="B183" s="175">
        <v>46083</v>
      </c>
      <c r="C183" s="171" t="s">
        <v>127</v>
      </c>
      <c r="D183" s="171" t="s">
        <v>129</v>
      </c>
      <c r="E183" s="171" t="s">
        <v>67</v>
      </c>
      <c r="F183" s="171" t="s">
        <v>359</v>
      </c>
      <c r="G183" s="171" t="s">
        <v>177</v>
      </c>
      <c r="H183" s="176">
        <v>1</v>
      </c>
      <c r="I183" s="177">
        <v>4024</v>
      </c>
      <c r="J183" s="175">
        <v>46080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19.71</v>
      </c>
    </row>
    <row r="184" spans="1:16" ht="19.5" hidden="1" customHeight="1">
      <c r="A184" s="171" t="s">
        <v>2151</v>
      </c>
      <c r="B184" s="175">
        <v>46083</v>
      </c>
      <c r="C184" s="171" t="s">
        <v>127</v>
      </c>
      <c r="D184" s="171" t="s">
        <v>130</v>
      </c>
      <c r="E184" s="171" t="s">
        <v>67</v>
      </c>
      <c r="F184" s="171" t="s">
        <v>359</v>
      </c>
      <c r="G184" s="171" t="s">
        <v>177</v>
      </c>
      <c r="H184" s="176">
        <v>1</v>
      </c>
      <c r="I184" s="177">
        <v>4024</v>
      </c>
      <c r="J184" s="175">
        <v>46080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2032.81</v>
      </c>
    </row>
    <row r="185" spans="1:16" ht="19.5" hidden="1" customHeight="1">
      <c r="A185" s="171" t="s">
        <v>2151</v>
      </c>
      <c r="B185" s="175">
        <v>46083</v>
      </c>
      <c r="C185" s="171" t="s">
        <v>131</v>
      </c>
      <c r="D185" s="171" t="s">
        <v>132</v>
      </c>
      <c r="E185" s="171" t="s">
        <v>67</v>
      </c>
      <c r="F185" s="171" t="s">
        <v>359</v>
      </c>
      <c r="G185" s="171" t="s">
        <v>177</v>
      </c>
      <c r="H185" s="176">
        <v>1</v>
      </c>
      <c r="I185" s="177">
        <v>4024</v>
      </c>
      <c r="J185" s="175">
        <v>46080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-1730.32</v>
      </c>
    </row>
    <row r="186" spans="1:16" ht="19.5" hidden="1" customHeight="1">
      <c r="A186" s="171" t="s">
        <v>2151</v>
      </c>
      <c r="B186" s="175">
        <v>46083</v>
      </c>
      <c r="C186" s="171" t="s">
        <v>2119</v>
      </c>
      <c r="D186" s="171" t="s">
        <v>116</v>
      </c>
      <c r="E186" s="171" t="s">
        <v>67</v>
      </c>
      <c r="F186" s="171" t="s">
        <v>359</v>
      </c>
      <c r="G186" s="171" t="s">
        <v>177</v>
      </c>
      <c r="H186" s="176">
        <v>1</v>
      </c>
      <c r="I186" s="177">
        <v>4024</v>
      </c>
      <c r="J186" s="175">
        <v>46080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-8.93</v>
      </c>
    </row>
    <row r="187" spans="1:16" ht="19.5" hidden="1" customHeight="1">
      <c r="A187" s="171" t="s">
        <v>2152</v>
      </c>
      <c r="B187" s="175">
        <v>46083</v>
      </c>
      <c r="C187" s="171" t="s">
        <v>110</v>
      </c>
      <c r="D187" s="171" t="s">
        <v>24</v>
      </c>
      <c r="E187" s="171" t="s">
        <v>64</v>
      </c>
      <c r="F187" s="171" t="s">
        <v>721</v>
      </c>
      <c r="G187" s="171" t="s">
        <v>177</v>
      </c>
      <c r="H187" s="176">
        <v>1</v>
      </c>
      <c r="I187" s="177">
        <v>4200</v>
      </c>
      <c r="J187" s="175">
        <v>46080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-201.09</v>
      </c>
    </row>
    <row r="188" spans="1:16" ht="19.5" hidden="1" customHeight="1">
      <c r="A188" s="171" t="s">
        <v>2152</v>
      </c>
      <c r="B188" s="175">
        <v>46083</v>
      </c>
      <c r="C188" s="171" t="s">
        <v>127</v>
      </c>
      <c r="D188" s="171" t="s">
        <v>128</v>
      </c>
      <c r="E188" s="171" t="s">
        <v>64</v>
      </c>
      <c r="F188" s="171" t="s">
        <v>721</v>
      </c>
      <c r="G188" s="171" t="s">
        <v>177</v>
      </c>
      <c r="H188" s="176">
        <v>1</v>
      </c>
      <c r="I188" s="177">
        <v>4200</v>
      </c>
      <c r="J188" s="175">
        <v>46080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2134.0300000000002</v>
      </c>
    </row>
    <row r="189" spans="1:16" ht="19.5" hidden="1" customHeight="1">
      <c r="A189" s="171" t="s">
        <v>2152</v>
      </c>
      <c r="B189" s="175">
        <v>46083</v>
      </c>
      <c r="C189" s="171" t="s">
        <v>127</v>
      </c>
      <c r="D189" s="171" t="s">
        <v>129</v>
      </c>
      <c r="E189" s="171" t="s">
        <v>64</v>
      </c>
      <c r="F189" s="171" t="s">
        <v>721</v>
      </c>
      <c r="G189" s="171" t="s">
        <v>177</v>
      </c>
      <c r="H189" s="176">
        <v>1</v>
      </c>
      <c r="I189" s="177">
        <v>4200</v>
      </c>
      <c r="J189" s="175">
        <v>46080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21.34</v>
      </c>
    </row>
    <row r="190" spans="1:16" ht="19.5" hidden="1" customHeight="1">
      <c r="A190" s="171" t="s">
        <v>2152</v>
      </c>
      <c r="B190" s="175">
        <v>46083</v>
      </c>
      <c r="C190" s="171" t="s">
        <v>127</v>
      </c>
      <c r="D190" s="171" t="s">
        <v>130</v>
      </c>
      <c r="E190" s="171" t="s">
        <v>64</v>
      </c>
      <c r="F190" s="171" t="s">
        <v>721</v>
      </c>
      <c r="G190" s="171" t="s">
        <v>177</v>
      </c>
      <c r="H190" s="176">
        <v>1</v>
      </c>
      <c r="I190" s="177">
        <v>4200</v>
      </c>
      <c r="J190" s="175">
        <v>46080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2044.63</v>
      </c>
    </row>
    <row r="191" spans="1:16" ht="19.5" hidden="1" customHeight="1">
      <c r="A191" s="171" t="s">
        <v>2152</v>
      </c>
      <c r="B191" s="175">
        <v>46083</v>
      </c>
      <c r="C191" s="171" t="s">
        <v>131</v>
      </c>
      <c r="D191" s="171" t="s">
        <v>132</v>
      </c>
      <c r="E191" s="171" t="s">
        <v>64</v>
      </c>
      <c r="F191" s="171" t="s">
        <v>721</v>
      </c>
      <c r="G191" s="171" t="s">
        <v>177</v>
      </c>
      <c r="H191" s="176">
        <v>1</v>
      </c>
      <c r="I191" s="177">
        <v>4200</v>
      </c>
      <c r="J191" s="175">
        <v>46080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-1806</v>
      </c>
    </row>
    <row r="192" spans="1:16" ht="19.5" hidden="1" customHeight="1">
      <c r="A192" s="171" t="s">
        <v>2152</v>
      </c>
      <c r="B192" s="175">
        <v>46083</v>
      </c>
      <c r="C192" s="171" t="s">
        <v>2119</v>
      </c>
      <c r="D192" s="171" t="s">
        <v>116</v>
      </c>
      <c r="E192" s="171" t="s">
        <v>64</v>
      </c>
      <c r="F192" s="171" t="s">
        <v>721</v>
      </c>
      <c r="G192" s="171" t="s">
        <v>177</v>
      </c>
      <c r="H192" s="176">
        <v>1</v>
      </c>
      <c r="I192" s="177">
        <v>4200</v>
      </c>
      <c r="J192" s="175">
        <v>46080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-12.59</v>
      </c>
    </row>
    <row r="193" spans="1:16" ht="19.5" hidden="1" customHeight="1">
      <c r="A193" s="171" t="s">
        <v>2149</v>
      </c>
      <c r="B193" s="175">
        <v>46083</v>
      </c>
      <c r="C193" s="171" t="s">
        <v>2119</v>
      </c>
      <c r="D193" s="171" t="s">
        <v>135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46079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-33.119999999999997</v>
      </c>
    </row>
    <row r="194" spans="1:16" ht="19.5" hidden="1" customHeight="1">
      <c r="A194" s="171" t="s">
        <v>2153</v>
      </c>
      <c r="B194" s="175">
        <v>46083</v>
      </c>
      <c r="C194" s="171" t="s">
        <v>110</v>
      </c>
      <c r="D194" s="171" t="s">
        <v>24</v>
      </c>
      <c r="E194" s="171" t="s">
        <v>45</v>
      </c>
      <c r="F194" s="171" t="s">
        <v>162</v>
      </c>
      <c r="G194" s="171" t="s">
        <v>163</v>
      </c>
      <c r="H194" s="176">
        <v>1</v>
      </c>
      <c r="I194" s="177">
        <v>0</v>
      </c>
      <c r="J194" s="175">
        <v>46078</v>
      </c>
      <c r="K194" s="171" t="s">
        <v>113</v>
      </c>
      <c r="L194" s="171" t="s">
        <v>114</v>
      </c>
      <c r="M194" s="178">
        <v>0</v>
      </c>
      <c r="N194" s="176"/>
      <c r="O194" s="176">
        <v>40</v>
      </c>
      <c r="P194" s="179">
        <v>-46.77</v>
      </c>
    </row>
    <row r="195" spans="1:16" ht="19.5" hidden="1" customHeight="1">
      <c r="A195" s="171" t="s">
        <v>2151</v>
      </c>
      <c r="B195" s="175">
        <v>46083</v>
      </c>
      <c r="C195" s="171" t="s">
        <v>2119</v>
      </c>
      <c r="D195" s="171" t="s">
        <v>135</v>
      </c>
      <c r="E195" s="171" t="s">
        <v>67</v>
      </c>
      <c r="F195" s="171" t="s">
        <v>359</v>
      </c>
      <c r="G195" s="171" t="s">
        <v>177</v>
      </c>
      <c r="H195" s="176">
        <v>1</v>
      </c>
      <c r="I195" s="177">
        <v>0</v>
      </c>
      <c r="J195" s="175">
        <v>46080</v>
      </c>
      <c r="K195" s="171" t="s">
        <v>125</v>
      </c>
      <c r="L195" s="171" t="s">
        <v>125</v>
      </c>
      <c r="M195" s="178">
        <v>0</v>
      </c>
      <c r="N195" s="176"/>
      <c r="O195" s="176"/>
      <c r="P195" s="179">
        <v>-37.46</v>
      </c>
    </row>
    <row r="196" spans="1:16" ht="19.5" hidden="1" customHeight="1">
      <c r="A196" s="171" t="s">
        <v>2152</v>
      </c>
      <c r="B196" s="175">
        <v>46083</v>
      </c>
      <c r="C196" s="171" t="s">
        <v>2119</v>
      </c>
      <c r="D196" s="171" t="s">
        <v>135</v>
      </c>
      <c r="E196" s="171" t="s">
        <v>64</v>
      </c>
      <c r="F196" s="171" t="s">
        <v>721</v>
      </c>
      <c r="G196" s="171" t="s">
        <v>177</v>
      </c>
      <c r="H196" s="176">
        <v>1</v>
      </c>
      <c r="I196" s="177">
        <v>0</v>
      </c>
      <c r="J196" s="175">
        <v>46080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-40.549999999999997</v>
      </c>
    </row>
    <row r="197" spans="1:16" ht="19.5" hidden="1" customHeight="1">
      <c r="A197" s="171" t="s">
        <v>2154</v>
      </c>
      <c r="B197" s="175">
        <v>46083</v>
      </c>
      <c r="C197" s="171" t="s">
        <v>110</v>
      </c>
      <c r="D197" s="171" t="s">
        <v>24</v>
      </c>
      <c r="E197" s="171" t="s">
        <v>45</v>
      </c>
      <c r="F197" s="171" t="s">
        <v>162</v>
      </c>
      <c r="G197" s="171" t="s">
        <v>163</v>
      </c>
      <c r="H197" s="176">
        <v>1</v>
      </c>
      <c r="I197" s="177">
        <v>2650</v>
      </c>
      <c r="J197" s="175">
        <v>46080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-143.58000000000001</v>
      </c>
    </row>
    <row r="198" spans="1:16" ht="19.5" hidden="1" customHeight="1">
      <c r="A198" s="171" t="s">
        <v>2154</v>
      </c>
      <c r="B198" s="175">
        <v>46083</v>
      </c>
      <c r="C198" s="171" t="s">
        <v>127</v>
      </c>
      <c r="D198" s="171" t="s">
        <v>128</v>
      </c>
      <c r="E198" s="171" t="s">
        <v>45</v>
      </c>
      <c r="F198" s="171" t="s">
        <v>162</v>
      </c>
      <c r="G198" s="171" t="s">
        <v>163</v>
      </c>
      <c r="H198" s="176">
        <v>1</v>
      </c>
      <c r="I198" s="177">
        <v>2650</v>
      </c>
      <c r="J198" s="175">
        <v>46080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1075.83</v>
      </c>
    </row>
    <row r="199" spans="1:16" ht="19.5" hidden="1" customHeight="1">
      <c r="A199" s="171" t="s">
        <v>2154</v>
      </c>
      <c r="B199" s="175">
        <v>46083</v>
      </c>
      <c r="C199" s="171" t="s">
        <v>127</v>
      </c>
      <c r="D199" s="171" t="s">
        <v>129</v>
      </c>
      <c r="E199" s="171" t="s">
        <v>45</v>
      </c>
      <c r="F199" s="171" t="s">
        <v>162</v>
      </c>
      <c r="G199" s="171" t="s">
        <v>163</v>
      </c>
      <c r="H199" s="176">
        <v>1</v>
      </c>
      <c r="I199" s="177">
        <v>2650</v>
      </c>
      <c r="J199" s="175">
        <v>46080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10.76</v>
      </c>
    </row>
    <row r="200" spans="1:16" ht="19.5" hidden="1" customHeight="1">
      <c r="A200" s="171" t="s">
        <v>2154</v>
      </c>
      <c r="B200" s="175">
        <v>46083</v>
      </c>
      <c r="C200" s="171" t="s">
        <v>127</v>
      </c>
      <c r="D200" s="171" t="s">
        <v>130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2650</v>
      </c>
      <c r="J200" s="175">
        <v>46080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1563.41</v>
      </c>
    </row>
    <row r="201" spans="1:16" ht="19.5" hidden="1" customHeight="1">
      <c r="A201" s="171" t="s">
        <v>2154</v>
      </c>
      <c r="B201" s="175">
        <v>46083</v>
      </c>
      <c r="C201" s="171" t="s">
        <v>131</v>
      </c>
      <c r="D201" s="171" t="s">
        <v>132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2650</v>
      </c>
      <c r="J201" s="175">
        <v>46080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-1139.5</v>
      </c>
    </row>
    <row r="202" spans="1:16" ht="19.5" hidden="1" customHeight="1">
      <c r="A202" s="171" t="s">
        <v>2154</v>
      </c>
      <c r="B202" s="175">
        <v>46083</v>
      </c>
      <c r="C202" s="171" t="s">
        <v>2119</v>
      </c>
      <c r="D202" s="171" t="s">
        <v>116</v>
      </c>
      <c r="E202" s="171" t="s">
        <v>45</v>
      </c>
      <c r="F202" s="171" t="s">
        <v>162</v>
      </c>
      <c r="G202" s="171" t="s">
        <v>163</v>
      </c>
      <c r="H202" s="176">
        <v>1</v>
      </c>
      <c r="I202" s="177">
        <v>2650</v>
      </c>
      <c r="J202" s="175">
        <v>46080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-19.28</v>
      </c>
    </row>
    <row r="203" spans="1:16" ht="19.5" hidden="1" customHeight="1">
      <c r="A203" s="171" t="s">
        <v>2153</v>
      </c>
      <c r="B203" s="175">
        <v>46083</v>
      </c>
      <c r="C203" s="171" t="s">
        <v>110</v>
      </c>
      <c r="D203" s="171" t="s">
        <v>117</v>
      </c>
      <c r="E203" s="171" t="s">
        <v>45</v>
      </c>
      <c r="F203" s="171" t="s">
        <v>162</v>
      </c>
      <c r="G203" s="171" t="s">
        <v>163</v>
      </c>
      <c r="H203" s="176">
        <v>1</v>
      </c>
      <c r="I203" s="177">
        <v>0</v>
      </c>
      <c r="J203" s="175">
        <v>46078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0</v>
      </c>
    </row>
    <row r="204" spans="1:16" ht="19.5" hidden="1" customHeight="1">
      <c r="A204" s="171" t="s">
        <v>2153</v>
      </c>
      <c r="B204" s="175">
        <v>46083</v>
      </c>
      <c r="C204" s="171" t="s">
        <v>110</v>
      </c>
      <c r="D204" s="171" t="s">
        <v>118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46078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-46.77</v>
      </c>
    </row>
    <row r="205" spans="1:16" ht="19.5" hidden="1" customHeight="1">
      <c r="A205" s="171" t="s">
        <v>2155</v>
      </c>
      <c r="B205" s="175">
        <v>46083</v>
      </c>
      <c r="C205" s="171" t="s">
        <v>2119</v>
      </c>
      <c r="D205" s="171" t="s">
        <v>135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46083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-17.61</v>
      </c>
    </row>
    <row r="206" spans="1:16" ht="19.5" hidden="1" customHeight="1">
      <c r="A206" s="171" t="s">
        <v>2156</v>
      </c>
      <c r="B206" s="175">
        <v>46083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2400</v>
      </c>
      <c r="J206" s="175">
        <v>46079</v>
      </c>
      <c r="K206" s="171" t="s">
        <v>113</v>
      </c>
      <c r="L206" s="171" t="s">
        <v>114</v>
      </c>
      <c r="M206" s="178">
        <v>0.43</v>
      </c>
      <c r="N206" s="176"/>
      <c r="O206" s="176">
        <v>41</v>
      </c>
      <c r="P206" s="179">
        <v>-136.83000000000001</v>
      </c>
    </row>
    <row r="207" spans="1:16" ht="19.5" hidden="1" customHeight="1">
      <c r="A207" s="171" t="s">
        <v>2156</v>
      </c>
      <c r="B207" s="175">
        <v>46083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2400</v>
      </c>
      <c r="J207" s="175">
        <v>46079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853.33</v>
      </c>
    </row>
    <row r="208" spans="1:16" ht="19.5" hidden="1" customHeight="1">
      <c r="A208" s="171" t="s">
        <v>2156</v>
      </c>
      <c r="B208" s="175">
        <v>46083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2400</v>
      </c>
      <c r="J208" s="175">
        <v>46079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8.5299999999999994</v>
      </c>
    </row>
    <row r="209" spans="1:16" ht="19.5" hidden="1" customHeight="1">
      <c r="A209" s="171" t="s">
        <v>2156</v>
      </c>
      <c r="B209" s="175">
        <v>46083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2400</v>
      </c>
      <c r="J209" s="175">
        <v>46079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1538.14</v>
      </c>
    </row>
    <row r="210" spans="1:16" ht="19.5" hidden="1" customHeight="1">
      <c r="A210" s="171" t="s">
        <v>2156</v>
      </c>
      <c r="B210" s="175">
        <v>46083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2400</v>
      </c>
      <c r="J210" s="175">
        <v>46079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-1032</v>
      </c>
    </row>
    <row r="211" spans="1:16" ht="19.5" hidden="1" customHeight="1">
      <c r="A211" s="171" t="s">
        <v>2154</v>
      </c>
      <c r="B211" s="175">
        <v>46083</v>
      </c>
      <c r="C211" s="171" t="s">
        <v>2119</v>
      </c>
      <c r="D211" s="171" t="s">
        <v>135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0</v>
      </c>
      <c r="J211" s="175">
        <v>46080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-20.440000000000001</v>
      </c>
    </row>
    <row r="212" spans="1:16" ht="19.5" hidden="1" customHeight="1">
      <c r="A212" s="171" t="s">
        <v>2157</v>
      </c>
      <c r="B212" s="175">
        <v>46083</v>
      </c>
      <c r="C212" s="171" t="s">
        <v>110</v>
      </c>
      <c r="D212" s="171" t="s">
        <v>24</v>
      </c>
      <c r="E212" s="171" t="s">
        <v>79</v>
      </c>
      <c r="F212" s="171" t="s">
        <v>441</v>
      </c>
      <c r="G212" s="171" t="s">
        <v>177</v>
      </c>
      <c r="H212" s="176">
        <v>1</v>
      </c>
      <c r="I212" s="177">
        <v>5000</v>
      </c>
      <c r="J212" s="175">
        <v>46080</v>
      </c>
      <c r="K212" s="171" t="s">
        <v>113</v>
      </c>
      <c r="L212" s="171" t="s">
        <v>114</v>
      </c>
      <c r="M212" s="178">
        <v>0.43</v>
      </c>
      <c r="N212" s="176"/>
      <c r="O212" s="176">
        <v>41</v>
      </c>
      <c r="P212" s="179">
        <v>-222.69</v>
      </c>
    </row>
    <row r="213" spans="1:16" ht="19.5" hidden="1" customHeight="1">
      <c r="A213" s="171" t="s">
        <v>2157</v>
      </c>
      <c r="B213" s="175">
        <v>46083</v>
      </c>
      <c r="C213" s="171" t="s">
        <v>127</v>
      </c>
      <c r="D213" s="171" t="s">
        <v>128</v>
      </c>
      <c r="E213" s="171" t="s">
        <v>79</v>
      </c>
      <c r="F213" s="171" t="s">
        <v>441</v>
      </c>
      <c r="G213" s="171" t="s">
        <v>177</v>
      </c>
      <c r="H213" s="176">
        <v>1</v>
      </c>
      <c r="I213" s="177">
        <v>5000</v>
      </c>
      <c r="J213" s="175">
        <v>46080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1895.73</v>
      </c>
    </row>
    <row r="214" spans="1:16" ht="19.5" hidden="1" customHeight="1">
      <c r="A214" s="171" t="s">
        <v>2157</v>
      </c>
      <c r="B214" s="175">
        <v>46083</v>
      </c>
      <c r="C214" s="171" t="s">
        <v>127</v>
      </c>
      <c r="D214" s="171" t="s">
        <v>129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5000</v>
      </c>
      <c r="J214" s="175">
        <v>46080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hidden="1" customHeight="1">
      <c r="A215" s="171" t="s">
        <v>2157</v>
      </c>
      <c r="B215" s="175">
        <v>46083</v>
      </c>
      <c r="C215" s="171" t="s">
        <v>127</v>
      </c>
      <c r="D215" s="171" t="s">
        <v>130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5000</v>
      </c>
      <c r="J215" s="175">
        <v>46080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3104.27</v>
      </c>
    </row>
    <row r="216" spans="1:16" ht="19.5" hidden="1" customHeight="1">
      <c r="A216" s="171" t="s">
        <v>2157</v>
      </c>
      <c r="B216" s="175">
        <v>46083</v>
      </c>
      <c r="C216" s="171" t="s">
        <v>131</v>
      </c>
      <c r="D216" s="171" t="s">
        <v>132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5000</v>
      </c>
      <c r="J216" s="175">
        <v>46080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-2150</v>
      </c>
    </row>
    <row r="217" spans="1:16" ht="19.5" hidden="1" customHeight="1">
      <c r="A217" s="171" t="s">
        <v>2157</v>
      </c>
      <c r="B217" s="175">
        <v>46083</v>
      </c>
      <c r="C217" s="171" t="s">
        <v>2119</v>
      </c>
      <c r="D217" s="171" t="s">
        <v>116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5000</v>
      </c>
      <c r="J217" s="175">
        <v>46080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-13.18</v>
      </c>
    </row>
    <row r="218" spans="1:16" ht="19.5" hidden="1" customHeight="1">
      <c r="A218" s="171" t="s">
        <v>2158</v>
      </c>
      <c r="B218" s="175">
        <v>46083</v>
      </c>
      <c r="C218" s="171" t="s">
        <v>110</v>
      </c>
      <c r="D218" s="171" t="s">
        <v>24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6500</v>
      </c>
      <c r="J218" s="175">
        <v>46081</v>
      </c>
      <c r="K218" s="171" t="s">
        <v>113</v>
      </c>
      <c r="L218" s="171" t="s">
        <v>114</v>
      </c>
      <c r="M218" s="178">
        <v>0.43</v>
      </c>
      <c r="N218" s="176"/>
      <c r="O218" s="176">
        <v>42</v>
      </c>
      <c r="P218" s="179">
        <v>-274.64999999999998</v>
      </c>
    </row>
    <row r="219" spans="1:16" ht="19.5" hidden="1" customHeight="1">
      <c r="A219" s="171" t="s">
        <v>2158</v>
      </c>
      <c r="B219" s="175">
        <v>46083</v>
      </c>
      <c r="C219" s="171" t="s">
        <v>127</v>
      </c>
      <c r="D219" s="171" t="s">
        <v>128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6500</v>
      </c>
      <c r="J219" s="175">
        <v>46081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2769.74</v>
      </c>
    </row>
    <row r="220" spans="1:16" ht="19.5" hidden="1" customHeight="1">
      <c r="A220" s="171" t="s">
        <v>2158</v>
      </c>
      <c r="B220" s="175">
        <v>46083</v>
      </c>
      <c r="C220" s="171" t="s">
        <v>127</v>
      </c>
      <c r="D220" s="171" t="s">
        <v>129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6500</v>
      </c>
      <c r="J220" s="175">
        <v>46081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2158</v>
      </c>
      <c r="B221" s="175">
        <v>46083</v>
      </c>
      <c r="C221" s="171" t="s">
        <v>127</v>
      </c>
      <c r="D221" s="171" t="s">
        <v>130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6500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3730.26</v>
      </c>
    </row>
    <row r="222" spans="1:16" ht="19.5" hidden="1" customHeight="1">
      <c r="A222" s="171" t="s">
        <v>2158</v>
      </c>
      <c r="B222" s="175">
        <v>46083</v>
      </c>
      <c r="C222" s="171" t="s">
        <v>131</v>
      </c>
      <c r="D222" s="171" t="s">
        <v>132</v>
      </c>
      <c r="E222" s="171" t="s">
        <v>77</v>
      </c>
      <c r="F222" s="171" t="s">
        <v>194</v>
      </c>
      <c r="G222" s="171" t="s">
        <v>177</v>
      </c>
      <c r="H222" s="176">
        <v>1</v>
      </c>
      <c r="I222" s="177">
        <v>6500</v>
      </c>
      <c r="J222" s="175">
        <v>46081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-2795</v>
      </c>
    </row>
    <row r="223" spans="1:16" ht="19.5" hidden="1" customHeight="1">
      <c r="A223" s="171" t="s">
        <v>2158</v>
      </c>
      <c r="B223" s="175">
        <v>46083</v>
      </c>
      <c r="C223" s="171" t="s">
        <v>2119</v>
      </c>
      <c r="D223" s="171" t="s">
        <v>116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6500</v>
      </c>
      <c r="J223" s="175">
        <v>46081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-14.53</v>
      </c>
    </row>
    <row r="224" spans="1:16" ht="19.5" hidden="1" customHeight="1">
      <c r="A224" s="171" t="s">
        <v>2159</v>
      </c>
      <c r="B224" s="175">
        <v>46083</v>
      </c>
      <c r="C224" s="171" t="s">
        <v>110</v>
      </c>
      <c r="D224" s="171" t="s">
        <v>24</v>
      </c>
      <c r="E224" s="171" t="s">
        <v>42</v>
      </c>
      <c r="F224" s="171" t="s">
        <v>248</v>
      </c>
      <c r="G224" s="171" t="s">
        <v>112</v>
      </c>
      <c r="H224" s="176">
        <v>1</v>
      </c>
      <c r="I224" s="177">
        <v>0</v>
      </c>
      <c r="J224" s="175">
        <v>46077</v>
      </c>
      <c r="K224" s="171" t="s">
        <v>113</v>
      </c>
      <c r="L224" s="171" t="s">
        <v>114</v>
      </c>
      <c r="M224" s="178">
        <v>0</v>
      </c>
      <c r="N224" s="176"/>
      <c r="O224" s="176">
        <v>40</v>
      </c>
      <c r="P224" s="179">
        <v>-46.77</v>
      </c>
    </row>
    <row r="225" spans="1:16" ht="19.5" hidden="1" customHeight="1">
      <c r="A225" s="171" t="s">
        <v>2159</v>
      </c>
      <c r="B225" s="175">
        <v>46083</v>
      </c>
      <c r="C225" s="171" t="s">
        <v>2119</v>
      </c>
      <c r="D225" s="171" t="s">
        <v>116</v>
      </c>
      <c r="E225" s="171" t="s">
        <v>42</v>
      </c>
      <c r="F225" s="171" t="s">
        <v>248</v>
      </c>
      <c r="G225" s="171" t="s">
        <v>112</v>
      </c>
      <c r="H225" s="176">
        <v>1</v>
      </c>
      <c r="I225" s="177">
        <v>0</v>
      </c>
      <c r="J225" s="175">
        <v>46077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-13.65</v>
      </c>
    </row>
    <row r="226" spans="1:16" ht="19.5" hidden="1" customHeight="1">
      <c r="A226" s="171" t="s">
        <v>2160</v>
      </c>
      <c r="B226" s="175">
        <v>46083</v>
      </c>
      <c r="C226" s="171" t="s">
        <v>110</v>
      </c>
      <c r="D226" s="171" t="s">
        <v>24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2650</v>
      </c>
      <c r="J226" s="175">
        <v>46081</v>
      </c>
      <c r="K226" s="171" t="s">
        <v>113</v>
      </c>
      <c r="L226" s="171" t="s">
        <v>114</v>
      </c>
      <c r="M226" s="178">
        <v>0.43</v>
      </c>
      <c r="N226" s="176"/>
      <c r="O226" s="176">
        <v>42</v>
      </c>
      <c r="P226" s="179">
        <v>-148.96</v>
      </c>
    </row>
    <row r="227" spans="1:16" ht="19.5" hidden="1" customHeight="1">
      <c r="A227" s="171" t="s">
        <v>2160</v>
      </c>
      <c r="B227" s="175">
        <v>46083</v>
      </c>
      <c r="C227" s="171" t="s">
        <v>127</v>
      </c>
      <c r="D227" s="171" t="s">
        <v>128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2650</v>
      </c>
      <c r="J227" s="175">
        <v>46081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1098.0999999999999</v>
      </c>
    </row>
    <row r="228" spans="1:16" ht="19.5" hidden="1" customHeight="1">
      <c r="A228" s="171" t="s">
        <v>2160</v>
      </c>
      <c r="B228" s="175">
        <v>46083</v>
      </c>
      <c r="C228" s="171" t="s">
        <v>127</v>
      </c>
      <c r="D228" s="171" t="s">
        <v>129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2650</v>
      </c>
      <c r="J228" s="175">
        <v>46081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10.98</v>
      </c>
    </row>
    <row r="229" spans="1:16" ht="19.5" hidden="1" customHeight="1">
      <c r="A229" s="171" t="s">
        <v>2160</v>
      </c>
      <c r="B229" s="175">
        <v>46083</v>
      </c>
      <c r="C229" s="171" t="s">
        <v>127</v>
      </c>
      <c r="D229" s="171" t="s">
        <v>130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2650</v>
      </c>
      <c r="J229" s="175">
        <v>46081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1540.92</v>
      </c>
    </row>
    <row r="230" spans="1:16" ht="19.5" hidden="1" customHeight="1">
      <c r="A230" s="171" t="s">
        <v>2160</v>
      </c>
      <c r="B230" s="175">
        <v>46083</v>
      </c>
      <c r="C230" s="171" t="s">
        <v>131</v>
      </c>
      <c r="D230" s="171" t="s">
        <v>132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2650</v>
      </c>
      <c r="J230" s="175">
        <v>46081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-1139.5</v>
      </c>
    </row>
    <row r="231" spans="1:16" ht="19.5" hidden="1" customHeight="1">
      <c r="A231" s="171" t="s">
        <v>2160</v>
      </c>
      <c r="B231" s="175">
        <v>46083</v>
      </c>
      <c r="C231" s="171" t="s">
        <v>2119</v>
      </c>
      <c r="D231" s="171" t="s">
        <v>116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2650</v>
      </c>
      <c r="J231" s="175">
        <v>46081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-25</v>
      </c>
    </row>
    <row r="232" spans="1:16" ht="19.5" hidden="1" customHeight="1">
      <c r="A232" s="171" t="s">
        <v>2159</v>
      </c>
      <c r="B232" s="175">
        <v>46083</v>
      </c>
      <c r="C232" s="171" t="s">
        <v>110</v>
      </c>
      <c r="D232" s="171" t="s">
        <v>117</v>
      </c>
      <c r="E232" s="171" t="s">
        <v>42</v>
      </c>
      <c r="F232" s="171" t="s">
        <v>248</v>
      </c>
      <c r="G232" s="171" t="s">
        <v>112</v>
      </c>
      <c r="H232" s="176">
        <v>1</v>
      </c>
      <c r="I232" s="177">
        <v>0</v>
      </c>
      <c r="J232" s="175">
        <v>46077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2159</v>
      </c>
      <c r="B233" s="175">
        <v>46083</v>
      </c>
      <c r="C233" s="171" t="s">
        <v>110</v>
      </c>
      <c r="D233" s="171" t="s">
        <v>118</v>
      </c>
      <c r="E233" s="171" t="s">
        <v>42</v>
      </c>
      <c r="F233" s="171" t="s">
        <v>248</v>
      </c>
      <c r="G233" s="171" t="s">
        <v>112</v>
      </c>
      <c r="H233" s="176">
        <v>1</v>
      </c>
      <c r="I233" s="177">
        <v>0</v>
      </c>
      <c r="J233" s="175">
        <v>46077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-46.77</v>
      </c>
    </row>
    <row r="234" spans="1:16" ht="19.5" hidden="1" customHeight="1">
      <c r="A234" s="171" t="s">
        <v>2159</v>
      </c>
      <c r="B234" s="175">
        <v>46083</v>
      </c>
      <c r="C234" s="171" t="s">
        <v>2119</v>
      </c>
      <c r="D234" s="171" t="s">
        <v>119</v>
      </c>
      <c r="E234" s="171" t="s">
        <v>42</v>
      </c>
      <c r="F234" s="171" t="s">
        <v>248</v>
      </c>
      <c r="G234" s="171" t="s">
        <v>112</v>
      </c>
      <c r="H234" s="176">
        <v>1</v>
      </c>
      <c r="I234" s="177">
        <v>0</v>
      </c>
      <c r="J234" s="175">
        <v>46077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hidden="1" customHeight="1">
      <c r="A235" s="171" t="s">
        <v>2161</v>
      </c>
      <c r="B235" s="175">
        <v>46083</v>
      </c>
      <c r="C235" s="171" t="s">
        <v>110</v>
      </c>
      <c r="D235" s="171" t="s">
        <v>24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0</v>
      </c>
      <c r="J235" s="175">
        <v>46076</v>
      </c>
      <c r="K235" s="171" t="s">
        <v>113</v>
      </c>
      <c r="L235" s="171" t="s">
        <v>114</v>
      </c>
      <c r="M235" s="178">
        <v>0</v>
      </c>
      <c r="N235" s="176"/>
      <c r="O235" s="176">
        <v>41</v>
      </c>
      <c r="P235" s="179">
        <v>-46.77</v>
      </c>
    </row>
    <row r="236" spans="1:16" ht="19.5" hidden="1" customHeight="1">
      <c r="A236" s="171" t="s">
        <v>2161</v>
      </c>
      <c r="B236" s="175">
        <v>46083</v>
      </c>
      <c r="C236" s="171" t="s">
        <v>110</v>
      </c>
      <c r="D236" s="171" t="s">
        <v>117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0</v>
      </c>
      <c r="J236" s="175">
        <v>46076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2161</v>
      </c>
      <c r="B237" s="175">
        <v>46083</v>
      </c>
      <c r="C237" s="171" t="s">
        <v>110</v>
      </c>
      <c r="D237" s="171" t="s">
        <v>118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0</v>
      </c>
      <c r="J237" s="175">
        <v>46076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-46.77</v>
      </c>
    </row>
    <row r="238" spans="1:16" ht="19.5" hidden="1" customHeight="1">
      <c r="A238" s="171" t="s">
        <v>2162</v>
      </c>
      <c r="B238" s="175">
        <v>46083</v>
      </c>
      <c r="C238" s="171" t="s">
        <v>2119</v>
      </c>
      <c r="D238" s="171" t="s">
        <v>135</v>
      </c>
      <c r="E238" s="171" t="s">
        <v>50</v>
      </c>
      <c r="F238" s="171" t="s">
        <v>413</v>
      </c>
      <c r="G238" s="171" t="s">
        <v>112</v>
      </c>
      <c r="H238" s="176">
        <v>1</v>
      </c>
      <c r="I238" s="177">
        <v>0</v>
      </c>
      <c r="J238" s="175">
        <v>46083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-13.04</v>
      </c>
    </row>
    <row r="239" spans="1:16" ht="19.5" hidden="1" customHeight="1">
      <c r="A239" s="171" t="s">
        <v>2163</v>
      </c>
      <c r="B239" s="175">
        <v>46083</v>
      </c>
      <c r="C239" s="171" t="s">
        <v>110</v>
      </c>
      <c r="D239" s="171" t="s">
        <v>24</v>
      </c>
      <c r="E239" s="171" t="s">
        <v>44</v>
      </c>
      <c r="F239" s="171" t="s">
        <v>213</v>
      </c>
      <c r="G239" s="171" t="s">
        <v>214</v>
      </c>
      <c r="H239" s="176">
        <v>1</v>
      </c>
      <c r="I239" s="177">
        <v>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>
        <v>41</v>
      </c>
      <c r="P239" s="179">
        <v>-46.77</v>
      </c>
    </row>
    <row r="240" spans="1:16" ht="19.5" hidden="1" customHeight="1">
      <c r="A240" s="171" t="s">
        <v>2163</v>
      </c>
      <c r="B240" s="175">
        <v>46083</v>
      </c>
      <c r="C240" s="171" t="s">
        <v>2119</v>
      </c>
      <c r="D240" s="171" t="s">
        <v>116</v>
      </c>
      <c r="E240" s="171" t="s">
        <v>44</v>
      </c>
      <c r="F240" s="171" t="s">
        <v>213</v>
      </c>
      <c r="G240" s="171" t="s">
        <v>214</v>
      </c>
      <c r="H240" s="176">
        <v>1</v>
      </c>
      <c r="I240" s="177">
        <v>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-14.17</v>
      </c>
    </row>
    <row r="241" spans="1:16" ht="19.5" hidden="1" customHeight="1">
      <c r="A241" s="171" t="s">
        <v>2163</v>
      </c>
      <c r="B241" s="175">
        <v>46083</v>
      </c>
      <c r="C241" s="171" t="s">
        <v>110</v>
      </c>
      <c r="D241" s="171" t="s">
        <v>117</v>
      </c>
      <c r="E241" s="171" t="s">
        <v>44</v>
      </c>
      <c r="F241" s="171" t="s">
        <v>213</v>
      </c>
      <c r="G241" s="171" t="s">
        <v>214</v>
      </c>
      <c r="H241" s="176">
        <v>1</v>
      </c>
      <c r="I241" s="177">
        <v>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0</v>
      </c>
    </row>
    <row r="242" spans="1:16" ht="19.5" hidden="1" customHeight="1">
      <c r="A242" s="171" t="s">
        <v>2163</v>
      </c>
      <c r="B242" s="175">
        <v>46083</v>
      </c>
      <c r="C242" s="171" t="s">
        <v>110</v>
      </c>
      <c r="D242" s="171" t="s">
        <v>118</v>
      </c>
      <c r="E242" s="171" t="s">
        <v>44</v>
      </c>
      <c r="F242" s="171" t="s">
        <v>213</v>
      </c>
      <c r="G242" s="171" t="s">
        <v>214</v>
      </c>
      <c r="H242" s="176">
        <v>1</v>
      </c>
      <c r="I242" s="177">
        <v>0</v>
      </c>
      <c r="J242" s="175">
        <v>46079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-46.77</v>
      </c>
    </row>
    <row r="243" spans="1:16" ht="19.5" hidden="1" customHeight="1">
      <c r="A243" s="171" t="s">
        <v>2163</v>
      </c>
      <c r="B243" s="175">
        <v>46083</v>
      </c>
      <c r="C243" s="171" t="s">
        <v>2119</v>
      </c>
      <c r="D243" s="171" t="s">
        <v>119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46079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-15</v>
      </c>
    </row>
    <row r="244" spans="1:16" ht="19.5" hidden="1" customHeight="1">
      <c r="A244" s="171" t="s">
        <v>2164</v>
      </c>
      <c r="B244" s="175">
        <v>46083</v>
      </c>
      <c r="C244" s="171" t="s">
        <v>110</v>
      </c>
      <c r="D244" s="171" t="s">
        <v>24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1408</v>
      </c>
      <c r="J244" s="175">
        <v>46082</v>
      </c>
      <c r="K244" s="171" t="s">
        <v>113</v>
      </c>
      <c r="L244" s="171" t="s">
        <v>114</v>
      </c>
      <c r="M244" s="178">
        <v>0.43</v>
      </c>
      <c r="N244" s="176"/>
      <c r="O244" s="176">
        <v>42</v>
      </c>
      <c r="P244" s="179">
        <v>-113.56</v>
      </c>
    </row>
    <row r="245" spans="1:16" ht="19.5" hidden="1" customHeight="1">
      <c r="A245" s="171" t="s">
        <v>2164</v>
      </c>
      <c r="B245" s="175">
        <v>46083</v>
      </c>
      <c r="C245" s="171" t="s">
        <v>127</v>
      </c>
      <c r="D245" s="171" t="s">
        <v>128</v>
      </c>
      <c r="E245" s="171" t="s">
        <v>50</v>
      </c>
      <c r="F245" s="171" t="s">
        <v>413</v>
      </c>
      <c r="G245" s="171" t="s">
        <v>112</v>
      </c>
      <c r="H245" s="176">
        <v>1</v>
      </c>
      <c r="I245" s="177">
        <v>1408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292.69</v>
      </c>
    </row>
    <row r="246" spans="1:16" ht="19.5" hidden="1" customHeight="1">
      <c r="A246" s="171" t="s">
        <v>2164</v>
      </c>
      <c r="B246" s="175">
        <v>46083</v>
      </c>
      <c r="C246" s="171" t="s">
        <v>127</v>
      </c>
      <c r="D246" s="171" t="s">
        <v>129</v>
      </c>
      <c r="E246" s="171" t="s">
        <v>50</v>
      </c>
      <c r="F246" s="171" t="s">
        <v>413</v>
      </c>
      <c r="G246" s="171" t="s">
        <v>112</v>
      </c>
      <c r="H246" s="176">
        <v>1</v>
      </c>
      <c r="I246" s="177">
        <v>1408</v>
      </c>
      <c r="J246" s="175">
        <v>46082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2.93</v>
      </c>
    </row>
    <row r="247" spans="1:16" ht="19.5" hidden="1" customHeight="1">
      <c r="A247" s="171" t="s">
        <v>2164</v>
      </c>
      <c r="B247" s="175">
        <v>46083</v>
      </c>
      <c r="C247" s="171" t="s">
        <v>127</v>
      </c>
      <c r="D247" s="171" t="s">
        <v>130</v>
      </c>
      <c r="E247" s="171" t="s">
        <v>50</v>
      </c>
      <c r="F247" s="171" t="s">
        <v>413</v>
      </c>
      <c r="G247" s="171" t="s">
        <v>112</v>
      </c>
      <c r="H247" s="176">
        <v>1</v>
      </c>
      <c r="I247" s="177">
        <v>1408</v>
      </c>
      <c r="J247" s="175">
        <v>46082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1112.3800000000001</v>
      </c>
    </row>
    <row r="248" spans="1:16" ht="19.5" hidden="1" customHeight="1">
      <c r="A248" s="171" t="s">
        <v>2164</v>
      </c>
      <c r="B248" s="175">
        <v>46083</v>
      </c>
      <c r="C248" s="171" t="s">
        <v>131</v>
      </c>
      <c r="D248" s="171" t="s">
        <v>132</v>
      </c>
      <c r="E248" s="171" t="s">
        <v>50</v>
      </c>
      <c r="F248" s="171" t="s">
        <v>413</v>
      </c>
      <c r="G248" s="171" t="s">
        <v>112</v>
      </c>
      <c r="H248" s="176">
        <v>1</v>
      </c>
      <c r="I248" s="177">
        <v>1408</v>
      </c>
      <c r="J248" s="175">
        <v>46082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-605.44000000000005</v>
      </c>
    </row>
    <row r="249" spans="1:16" ht="19.5" hidden="1" customHeight="1">
      <c r="A249" s="171" t="s">
        <v>2164</v>
      </c>
      <c r="B249" s="175">
        <v>46083</v>
      </c>
      <c r="C249" s="171" t="s">
        <v>2119</v>
      </c>
      <c r="D249" s="171" t="s">
        <v>116</v>
      </c>
      <c r="E249" s="171" t="s">
        <v>50</v>
      </c>
      <c r="F249" s="171" t="s">
        <v>413</v>
      </c>
      <c r="G249" s="171" t="s">
        <v>112</v>
      </c>
      <c r="H249" s="176">
        <v>1</v>
      </c>
      <c r="I249" s="177">
        <v>1408</v>
      </c>
      <c r="J249" s="175">
        <v>46082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-15.58</v>
      </c>
    </row>
    <row r="250" spans="1:16" ht="19.5" hidden="1" customHeight="1">
      <c r="A250" s="171" t="s">
        <v>2164</v>
      </c>
      <c r="B250" s="175">
        <v>46083</v>
      </c>
      <c r="C250" s="171" t="s">
        <v>308</v>
      </c>
      <c r="D250" s="171" t="s">
        <v>419</v>
      </c>
      <c r="E250" s="171" t="s">
        <v>50</v>
      </c>
      <c r="F250" s="171" t="s">
        <v>413</v>
      </c>
      <c r="G250" s="171" t="s">
        <v>112</v>
      </c>
      <c r="H250" s="176">
        <v>1</v>
      </c>
      <c r="I250" s="177">
        <v>-1408</v>
      </c>
      <c r="J250" s="175">
        <v>46082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-292.69</v>
      </c>
    </row>
    <row r="251" spans="1:16" ht="19.5" hidden="1" customHeight="1">
      <c r="A251" s="171" t="s">
        <v>2164</v>
      </c>
      <c r="B251" s="175">
        <v>46083</v>
      </c>
      <c r="C251" s="171" t="s">
        <v>308</v>
      </c>
      <c r="D251" s="171" t="s">
        <v>129</v>
      </c>
      <c r="E251" s="171" t="s">
        <v>50</v>
      </c>
      <c r="F251" s="171" t="s">
        <v>413</v>
      </c>
      <c r="G251" s="171" t="s">
        <v>112</v>
      </c>
      <c r="H251" s="176">
        <v>1</v>
      </c>
      <c r="I251" s="177">
        <v>-1408</v>
      </c>
      <c r="J251" s="175">
        <v>46082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-2.93</v>
      </c>
    </row>
    <row r="252" spans="1:16" ht="19.5" hidden="1" customHeight="1">
      <c r="A252" s="171" t="s">
        <v>2164</v>
      </c>
      <c r="B252" s="175">
        <v>46083</v>
      </c>
      <c r="C252" s="171" t="s">
        <v>308</v>
      </c>
      <c r="D252" s="171" t="s">
        <v>130</v>
      </c>
      <c r="E252" s="171" t="s">
        <v>50</v>
      </c>
      <c r="F252" s="171" t="s">
        <v>413</v>
      </c>
      <c r="G252" s="171" t="s">
        <v>112</v>
      </c>
      <c r="H252" s="176">
        <v>1</v>
      </c>
      <c r="I252" s="177">
        <v>-1408</v>
      </c>
      <c r="J252" s="175">
        <v>46082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-1112.3800000000001</v>
      </c>
    </row>
    <row r="253" spans="1:16" ht="19.5" hidden="1" customHeight="1">
      <c r="A253" s="171" t="s">
        <v>2164</v>
      </c>
      <c r="B253" s="175">
        <v>46083</v>
      </c>
      <c r="C253" s="171" t="s">
        <v>131</v>
      </c>
      <c r="D253" s="171" t="s">
        <v>420</v>
      </c>
      <c r="E253" s="171" t="s">
        <v>50</v>
      </c>
      <c r="F253" s="171" t="s">
        <v>413</v>
      </c>
      <c r="G253" s="171" t="s">
        <v>112</v>
      </c>
      <c r="H253" s="176">
        <v>1</v>
      </c>
      <c r="I253" s="177">
        <v>-1408</v>
      </c>
      <c r="J253" s="175">
        <v>46082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605.44000000000005</v>
      </c>
    </row>
    <row r="254" spans="1:16" ht="19.5" hidden="1" customHeight="1">
      <c r="A254" s="171" t="s">
        <v>2165</v>
      </c>
      <c r="B254" s="175">
        <v>46083</v>
      </c>
      <c r="C254" s="171" t="s">
        <v>110</v>
      </c>
      <c r="D254" s="171" t="s">
        <v>24</v>
      </c>
      <c r="E254" s="171" t="s">
        <v>78</v>
      </c>
      <c r="F254" s="171" t="s">
        <v>176</v>
      </c>
      <c r="G254" s="171" t="s">
        <v>177</v>
      </c>
      <c r="H254" s="176">
        <v>1</v>
      </c>
      <c r="I254" s="177">
        <v>6500</v>
      </c>
      <c r="J254" s="175">
        <v>46080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-263.19</v>
      </c>
    </row>
    <row r="255" spans="1:16" ht="19.5" hidden="1" customHeight="1">
      <c r="A255" s="171" t="s">
        <v>2165</v>
      </c>
      <c r="B255" s="175">
        <v>46083</v>
      </c>
      <c r="C255" s="171" t="s">
        <v>127</v>
      </c>
      <c r="D255" s="171" t="s">
        <v>128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6500</v>
      </c>
      <c r="J255" s="175">
        <v>46080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2740.11</v>
      </c>
    </row>
    <row r="256" spans="1:16" ht="19.5" hidden="1" customHeight="1">
      <c r="A256" s="171" t="s">
        <v>2165</v>
      </c>
      <c r="B256" s="175">
        <v>46083</v>
      </c>
      <c r="C256" s="171" t="s">
        <v>127</v>
      </c>
      <c r="D256" s="171" t="s">
        <v>129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6500</v>
      </c>
      <c r="J256" s="175">
        <v>46080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0</v>
      </c>
    </row>
    <row r="257" spans="1:16" ht="19.5" hidden="1" customHeight="1">
      <c r="A257" s="171" t="s">
        <v>2165</v>
      </c>
      <c r="B257" s="175">
        <v>46083</v>
      </c>
      <c r="C257" s="171" t="s">
        <v>127</v>
      </c>
      <c r="D257" s="171" t="s">
        <v>130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6500</v>
      </c>
      <c r="J257" s="175">
        <v>46080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3759.89</v>
      </c>
    </row>
    <row r="258" spans="1:16" ht="19.5" hidden="1" customHeight="1">
      <c r="A258" s="171" t="s">
        <v>2165</v>
      </c>
      <c r="B258" s="175">
        <v>46083</v>
      </c>
      <c r="C258" s="171" t="s">
        <v>131</v>
      </c>
      <c r="D258" s="171" t="s">
        <v>132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6500</v>
      </c>
      <c r="J258" s="175">
        <v>46080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-2795</v>
      </c>
    </row>
    <row r="259" spans="1:16" ht="19.5" hidden="1" customHeight="1">
      <c r="A259" s="171" t="s">
        <v>2165</v>
      </c>
      <c r="B259" s="175">
        <v>46083</v>
      </c>
      <c r="C259" s="171" t="s">
        <v>2119</v>
      </c>
      <c r="D259" s="171" t="s">
        <v>116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6500</v>
      </c>
      <c r="J259" s="175">
        <v>46080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-11.04</v>
      </c>
    </row>
    <row r="260" spans="1:16" ht="19.5" hidden="1" customHeight="1">
      <c r="A260" s="171" t="s">
        <v>2166</v>
      </c>
      <c r="B260" s="175">
        <v>46083</v>
      </c>
      <c r="C260" s="171" t="s">
        <v>2119</v>
      </c>
      <c r="D260" s="171" t="s">
        <v>135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46083</v>
      </c>
      <c r="K260" s="171" t="s">
        <v>125</v>
      </c>
      <c r="L260" s="171" t="s">
        <v>125</v>
      </c>
      <c r="M260" s="178">
        <v>0</v>
      </c>
      <c r="N260" s="176"/>
      <c r="O260" s="176"/>
      <c r="P260" s="179">
        <v>-6.48</v>
      </c>
    </row>
    <row r="261" spans="1:16" ht="19.5" hidden="1" customHeight="1">
      <c r="A261" s="171" t="s">
        <v>2167</v>
      </c>
      <c r="B261" s="175">
        <v>46083</v>
      </c>
      <c r="C261" s="171" t="s">
        <v>110</v>
      </c>
      <c r="D261" s="171" t="s">
        <v>24</v>
      </c>
      <c r="E261" s="171" t="s">
        <v>79</v>
      </c>
      <c r="F261" s="171" t="s">
        <v>441</v>
      </c>
      <c r="G261" s="171" t="s">
        <v>177</v>
      </c>
      <c r="H261" s="176">
        <v>1</v>
      </c>
      <c r="I261" s="177">
        <v>5000</v>
      </c>
      <c r="J261" s="175">
        <v>46080</v>
      </c>
      <c r="K261" s="171" t="s">
        <v>113</v>
      </c>
      <c r="L261" s="171" t="s">
        <v>114</v>
      </c>
      <c r="M261" s="178">
        <v>0.43</v>
      </c>
      <c r="N261" s="176"/>
      <c r="O261" s="176">
        <v>41</v>
      </c>
      <c r="P261" s="179">
        <v>-222.69</v>
      </c>
    </row>
    <row r="262" spans="1:16" ht="19.5" hidden="1" customHeight="1">
      <c r="A262" s="171" t="s">
        <v>2167</v>
      </c>
      <c r="B262" s="175">
        <v>46083</v>
      </c>
      <c r="C262" s="171" t="s">
        <v>127</v>
      </c>
      <c r="D262" s="171" t="s">
        <v>128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5000</v>
      </c>
      <c r="J262" s="175">
        <v>46080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1751.43</v>
      </c>
    </row>
    <row r="263" spans="1:16" ht="19.5" hidden="1" customHeight="1">
      <c r="A263" s="171" t="s">
        <v>2167</v>
      </c>
      <c r="B263" s="175">
        <v>46083</v>
      </c>
      <c r="C263" s="171" t="s">
        <v>127</v>
      </c>
      <c r="D263" s="171" t="s">
        <v>129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5000</v>
      </c>
      <c r="J263" s="175">
        <v>46080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17.510000000000002</v>
      </c>
    </row>
    <row r="264" spans="1:16" ht="19.5" hidden="1" customHeight="1">
      <c r="A264" s="171" t="s">
        <v>2167</v>
      </c>
      <c r="B264" s="175">
        <v>46083</v>
      </c>
      <c r="C264" s="171" t="s">
        <v>127</v>
      </c>
      <c r="D264" s="171" t="s">
        <v>130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5000</v>
      </c>
      <c r="J264" s="175">
        <v>46080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3231.06</v>
      </c>
    </row>
    <row r="265" spans="1:16" ht="19.5" hidden="1" customHeight="1">
      <c r="A265" s="171" t="s">
        <v>2167</v>
      </c>
      <c r="B265" s="175">
        <v>46083</v>
      </c>
      <c r="C265" s="171" t="s">
        <v>131</v>
      </c>
      <c r="D265" s="171" t="s">
        <v>132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5000</v>
      </c>
      <c r="J265" s="175">
        <v>46080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-2150</v>
      </c>
    </row>
    <row r="266" spans="1:16" ht="19.5" hidden="1" customHeight="1">
      <c r="A266" s="171" t="s">
        <v>2167</v>
      </c>
      <c r="B266" s="175">
        <v>46083</v>
      </c>
      <c r="C266" s="171" t="s">
        <v>2119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5000</v>
      </c>
      <c r="J266" s="175">
        <v>46080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-12.03</v>
      </c>
    </row>
    <row r="267" spans="1:16" ht="19.5" hidden="1" customHeight="1">
      <c r="A267" s="171" t="s">
        <v>2094</v>
      </c>
      <c r="B267" s="175">
        <v>46083</v>
      </c>
      <c r="C267" s="171" t="s">
        <v>2119</v>
      </c>
      <c r="D267" s="171" t="s">
        <v>135</v>
      </c>
      <c r="E267" s="171" t="s">
        <v>50</v>
      </c>
      <c r="F267" s="171" t="s">
        <v>413</v>
      </c>
      <c r="G267" s="171" t="s">
        <v>112</v>
      </c>
      <c r="H267" s="176">
        <v>1</v>
      </c>
      <c r="I267" s="177">
        <v>0</v>
      </c>
      <c r="J267" s="175">
        <v>46082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5.56</v>
      </c>
    </row>
    <row r="268" spans="1:16" ht="19.5" hidden="1" customHeight="1">
      <c r="A268" s="171" t="s">
        <v>2167</v>
      </c>
      <c r="B268" s="175">
        <v>46083</v>
      </c>
      <c r="C268" s="171" t="s">
        <v>2119</v>
      </c>
      <c r="D268" s="171" t="s">
        <v>135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46080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-33.28</v>
      </c>
    </row>
    <row r="269" spans="1:16" ht="19.5" hidden="1" customHeight="1">
      <c r="A269" s="171" t="s">
        <v>2168</v>
      </c>
      <c r="B269" s="175">
        <v>46083</v>
      </c>
      <c r="C269" s="171" t="s">
        <v>2119</v>
      </c>
      <c r="D269" s="171" t="s">
        <v>135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46083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-34.25</v>
      </c>
    </row>
    <row r="270" spans="1:16" ht="19.5" hidden="1" customHeight="1">
      <c r="A270" s="171" t="s">
        <v>2169</v>
      </c>
      <c r="B270" s="175">
        <v>46083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46072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2169</v>
      </c>
      <c r="B271" s="175">
        <v>46083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46072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2169</v>
      </c>
      <c r="B272" s="175">
        <v>46083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46072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2169</v>
      </c>
      <c r="B273" s="175">
        <v>46083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46072</v>
      </c>
      <c r="K273" s="171" t="s">
        <v>113</v>
      </c>
      <c r="L273" s="171" t="s">
        <v>114</v>
      </c>
      <c r="M273" s="178">
        <v>0</v>
      </c>
      <c r="N273" s="176"/>
      <c r="O273" s="176">
        <v>40</v>
      </c>
      <c r="P273" s="179">
        <v>-46.77</v>
      </c>
    </row>
    <row r="274" spans="1:16" ht="19.5" hidden="1" customHeight="1">
      <c r="A274" s="171" t="s">
        <v>2169</v>
      </c>
      <c r="B274" s="175">
        <v>46083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46072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-15.45</v>
      </c>
    </row>
    <row r="275" spans="1:16" ht="19.5" hidden="1" customHeight="1">
      <c r="A275" s="171" t="s">
        <v>2170</v>
      </c>
      <c r="B275" s="175">
        <v>46083</v>
      </c>
      <c r="C275" s="171" t="s">
        <v>110</v>
      </c>
      <c r="D275" s="171" t="s">
        <v>117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46079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0</v>
      </c>
    </row>
    <row r="276" spans="1:16" ht="19.5" hidden="1" customHeight="1">
      <c r="A276" s="171" t="s">
        <v>2170</v>
      </c>
      <c r="B276" s="175">
        <v>46083</v>
      </c>
      <c r="C276" s="171" t="s">
        <v>110</v>
      </c>
      <c r="D276" s="171" t="s">
        <v>118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46079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-46.77</v>
      </c>
    </row>
    <row r="277" spans="1:16" ht="19.5" hidden="1" customHeight="1">
      <c r="A277" s="171" t="s">
        <v>2170</v>
      </c>
      <c r="B277" s="175">
        <v>46083</v>
      </c>
      <c r="C277" s="171" t="s">
        <v>2119</v>
      </c>
      <c r="D277" s="171" t="s">
        <v>119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46079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-15</v>
      </c>
    </row>
    <row r="278" spans="1:16" ht="19.5" hidden="1" customHeight="1">
      <c r="A278" s="171" t="s">
        <v>2170</v>
      </c>
      <c r="B278" s="175">
        <v>46083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46079</v>
      </c>
      <c r="K278" s="171" t="s">
        <v>113</v>
      </c>
      <c r="L278" s="171" t="s">
        <v>114</v>
      </c>
      <c r="M278" s="178">
        <v>0</v>
      </c>
      <c r="N278" s="176"/>
      <c r="O278" s="176">
        <v>41</v>
      </c>
      <c r="P278" s="179">
        <v>-46.77</v>
      </c>
    </row>
    <row r="279" spans="1:16" ht="19.5" hidden="1" customHeight="1">
      <c r="A279" s="171" t="s">
        <v>2170</v>
      </c>
      <c r="B279" s="175">
        <v>46083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46079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-17.059999999999999</v>
      </c>
    </row>
    <row r="280" spans="1:16" ht="19.5" hidden="1" customHeight="1">
      <c r="A280" s="171" t="s">
        <v>2171</v>
      </c>
      <c r="B280" s="175">
        <v>46083</v>
      </c>
      <c r="C280" s="171" t="s">
        <v>2119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46083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-8.8699999999999992</v>
      </c>
    </row>
    <row r="281" spans="1:16" ht="19.5" hidden="1" customHeight="1">
      <c r="A281" s="171" t="s">
        <v>2172</v>
      </c>
      <c r="B281" s="175">
        <v>46083</v>
      </c>
      <c r="C281" s="171" t="s">
        <v>2119</v>
      </c>
      <c r="D281" s="171" t="s">
        <v>135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46083</v>
      </c>
      <c r="K281" s="171" t="s">
        <v>125</v>
      </c>
      <c r="L281" s="171" t="s">
        <v>125</v>
      </c>
      <c r="M281" s="178">
        <v>0</v>
      </c>
      <c r="N281" s="176"/>
      <c r="O281" s="176"/>
      <c r="P281" s="179">
        <v>-6.29</v>
      </c>
    </row>
    <row r="282" spans="1:16" ht="19.5" hidden="1" customHeight="1">
      <c r="A282" s="171" t="s">
        <v>2173</v>
      </c>
      <c r="B282" s="175">
        <v>46083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46077</v>
      </c>
      <c r="K282" s="171" t="s">
        <v>113</v>
      </c>
      <c r="L282" s="171" t="s">
        <v>114</v>
      </c>
      <c r="M282" s="178">
        <v>0</v>
      </c>
      <c r="N282" s="176"/>
      <c r="O282" s="176">
        <v>40</v>
      </c>
      <c r="P282" s="179">
        <v>-46.77</v>
      </c>
    </row>
    <row r="283" spans="1:16" ht="19.5" hidden="1" customHeight="1">
      <c r="A283" s="171" t="s">
        <v>2173</v>
      </c>
      <c r="B283" s="175">
        <v>46083</v>
      </c>
      <c r="C283" s="171" t="s">
        <v>2119</v>
      </c>
      <c r="D283" s="171" t="s">
        <v>116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46077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-18.190000000000001</v>
      </c>
    </row>
    <row r="284" spans="1:16" ht="19.5" hidden="1" customHeight="1">
      <c r="A284" s="171" t="s">
        <v>2173</v>
      </c>
      <c r="B284" s="175">
        <v>46083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46077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2173</v>
      </c>
      <c r="B285" s="175">
        <v>46083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46077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2173</v>
      </c>
      <c r="B286" s="175">
        <v>46083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46077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2174</v>
      </c>
      <c r="B287" s="175">
        <v>46083</v>
      </c>
      <c r="C287" s="171" t="s">
        <v>110</v>
      </c>
      <c r="D287" s="171" t="s">
        <v>24</v>
      </c>
      <c r="E287" s="171" t="s">
        <v>50</v>
      </c>
      <c r="F287" s="171" t="s">
        <v>413</v>
      </c>
      <c r="G287" s="171" t="s">
        <v>112</v>
      </c>
      <c r="H287" s="176">
        <v>1</v>
      </c>
      <c r="I287" s="177">
        <v>0</v>
      </c>
      <c r="J287" s="175">
        <v>46076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2174</v>
      </c>
      <c r="B288" s="175">
        <v>46083</v>
      </c>
      <c r="C288" s="171" t="s">
        <v>2119</v>
      </c>
      <c r="D288" s="171" t="s">
        <v>116</v>
      </c>
      <c r="E288" s="171" t="s">
        <v>50</v>
      </c>
      <c r="F288" s="171" t="s">
        <v>413</v>
      </c>
      <c r="G288" s="171" t="s">
        <v>112</v>
      </c>
      <c r="H288" s="176">
        <v>1</v>
      </c>
      <c r="I288" s="177">
        <v>0</v>
      </c>
      <c r="J288" s="175">
        <v>46076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-14.28</v>
      </c>
    </row>
    <row r="289" spans="1:16" ht="19.5" hidden="1" customHeight="1">
      <c r="A289" s="171" t="s">
        <v>2174</v>
      </c>
      <c r="B289" s="175">
        <v>46083</v>
      </c>
      <c r="C289" s="171" t="s">
        <v>110</v>
      </c>
      <c r="D289" s="171" t="s">
        <v>117</v>
      </c>
      <c r="E289" s="171" t="s">
        <v>50</v>
      </c>
      <c r="F289" s="171" t="s">
        <v>413</v>
      </c>
      <c r="G289" s="171" t="s">
        <v>112</v>
      </c>
      <c r="H289" s="176">
        <v>1</v>
      </c>
      <c r="I289" s="177">
        <v>0</v>
      </c>
      <c r="J289" s="175">
        <v>46076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2174</v>
      </c>
      <c r="B290" s="175">
        <v>46083</v>
      </c>
      <c r="C290" s="171" t="s">
        <v>110</v>
      </c>
      <c r="D290" s="171" t="s">
        <v>118</v>
      </c>
      <c r="E290" s="171" t="s">
        <v>50</v>
      </c>
      <c r="F290" s="171" t="s">
        <v>413</v>
      </c>
      <c r="G290" s="171" t="s">
        <v>112</v>
      </c>
      <c r="H290" s="176">
        <v>1</v>
      </c>
      <c r="I290" s="177">
        <v>0</v>
      </c>
      <c r="J290" s="175">
        <v>46076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2174</v>
      </c>
      <c r="B291" s="175">
        <v>46083</v>
      </c>
      <c r="C291" s="171" t="s">
        <v>2119</v>
      </c>
      <c r="D291" s="171" t="s">
        <v>119</v>
      </c>
      <c r="E291" s="171" t="s">
        <v>50</v>
      </c>
      <c r="F291" s="171" t="s">
        <v>413</v>
      </c>
      <c r="G291" s="171" t="s">
        <v>112</v>
      </c>
      <c r="H291" s="176">
        <v>1</v>
      </c>
      <c r="I291" s="177">
        <v>0</v>
      </c>
      <c r="J291" s="175">
        <v>46076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2004</v>
      </c>
      <c r="B292" s="175">
        <v>46083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46083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-279.29000000000002</v>
      </c>
    </row>
    <row r="293" spans="1:16" ht="19.5" hidden="1" customHeight="1">
      <c r="A293" s="171" t="s">
        <v>1547</v>
      </c>
      <c r="B293" s="175">
        <v>46083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46083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-1000</v>
      </c>
    </row>
    <row r="294" spans="1:16" ht="19.5" hidden="1" customHeight="1">
      <c r="A294" s="171" t="s">
        <v>1546</v>
      </c>
      <c r="B294" s="175">
        <v>46083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46083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-286.04000000000002</v>
      </c>
    </row>
    <row r="295" spans="1:16" ht="19.5" hidden="1" customHeight="1">
      <c r="A295" s="171" t="s">
        <v>1386</v>
      </c>
      <c r="B295" s="175">
        <v>46083</v>
      </c>
      <c r="C295" s="171" t="s">
        <v>151</v>
      </c>
      <c r="D295" s="171" t="s">
        <v>152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46083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-729.93</v>
      </c>
    </row>
    <row r="296" spans="1:16" ht="19.5" hidden="1" customHeight="1">
      <c r="A296" s="171" t="s">
        <v>150</v>
      </c>
      <c r="B296" s="175">
        <v>46083</v>
      </c>
      <c r="C296" s="171" t="s">
        <v>151</v>
      </c>
      <c r="D296" s="171" t="s">
        <v>152</v>
      </c>
      <c r="E296" s="171" t="s">
        <v>125</v>
      </c>
      <c r="F296" s="171" t="s">
        <v>125</v>
      </c>
      <c r="G296" s="171" t="s">
        <v>125</v>
      </c>
      <c r="H296" s="176">
        <v>0</v>
      </c>
      <c r="I296" s="177">
        <v>0</v>
      </c>
      <c r="J296" s="175">
        <v>46083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-1289.06</v>
      </c>
    </row>
    <row r="297" spans="1:16" ht="19.5" hidden="1" customHeight="1">
      <c r="A297" s="171" t="s">
        <v>155</v>
      </c>
      <c r="B297" s="175">
        <v>46083</v>
      </c>
      <c r="C297" s="171" t="s">
        <v>151</v>
      </c>
      <c r="D297" s="171" t="s">
        <v>156</v>
      </c>
      <c r="E297" s="171" t="s">
        <v>125</v>
      </c>
      <c r="F297" s="171" t="s">
        <v>125</v>
      </c>
      <c r="G297" s="171" t="s">
        <v>125</v>
      </c>
      <c r="H297" s="176">
        <v>0</v>
      </c>
      <c r="I297" s="177">
        <v>0</v>
      </c>
      <c r="J297" s="175">
        <v>46083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-9963.64</v>
      </c>
    </row>
    <row r="298" spans="1:16" ht="19.5" hidden="1" customHeight="1">
      <c r="A298" s="171" t="s">
        <v>2175</v>
      </c>
      <c r="B298" s="175">
        <v>46084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46078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2175</v>
      </c>
      <c r="B299" s="175">
        <v>46084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46078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2175</v>
      </c>
      <c r="B300" s="175">
        <v>46084</v>
      </c>
      <c r="C300" s="171" t="s">
        <v>2119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46078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2175</v>
      </c>
      <c r="B301" s="175">
        <v>46084</v>
      </c>
      <c r="C301" s="171" t="s">
        <v>110</v>
      </c>
      <c r="D301" s="171" t="s">
        <v>24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46078</v>
      </c>
      <c r="K301" s="171" t="s">
        <v>113</v>
      </c>
      <c r="L301" s="171" t="s">
        <v>114</v>
      </c>
      <c r="M301" s="178">
        <v>0</v>
      </c>
      <c r="N301" s="176"/>
      <c r="O301" s="176">
        <v>40</v>
      </c>
      <c r="P301" s="179">
        <v>-46.77</v>
      </c>
    </row>
    <row r="302" spans="1:16" ht="19.5" hidden="1" customHeight="1">
      <c r="A302" s="171" t="s">
        <v>2175</v>
      </c>
      <c r="B302" s="175">
        <v>46084</v>
      </c>
      <c r="C302" s="171" t="s">
        <v>2119</v>
      </c>
      <c r="D302" s="171" t="s">
        <v>116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46078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-12.42</v>
      </c>
    </row>
    <row r="303" spans="1:16" ht="19.5" hidden="1" customHeight="1">
      <c r="A303" s="171" t="s">
        <v>2176</v>
      </c>
      <c r="B303" s="175">
        <v>46084</v>
      </c>
      <c r="C303" s="171" t="s">
        <v>110</v>
      </c>
      <c r="D303" s="171" t="s">
        <v>24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0</v>
      </c>
      <c r="J303" s="175">
        <v>46078</v>
      </c>
      <c r="K303" s="171" t="s">
        <v>113</v>
      </c>
      <c r="L303" s="171" t="s">
        <v>114</v>
      </c>
      <c r="M303" s="178">
        <v>0</v>
      </c>
      <c r="N303" s="176"/>
      <c r="O303" s="176">
        <v>40</v>
      </c>
      <c r="P303" s="179">
        <v>-56.94</v>
      </c>
    </row>
    <row r="304" spans="1:16" ht="19.5" hidden="1" customHeight="1">
      <c r="A304" s="171" t="s">
        <v>2176</v>
      </c>
      <c r="B304" s="175">
        <v>46084</v>
      </c>
      <c r="C304" s="171" t="s">
        <v>110</v>
      </c>
      <c r="D304" s="171" t="s">
        <v>117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0</v>
      </c>
      <c r="J304" s="175">
        <v>46078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0</v>
      </c>
    </row>
    <row r="305" spans="1:16" ht="19.5" hidden="1" customHeight="1">
      <c r="A305" s="171" t="s">
        <v>2176</v>
      </c>
      <c r="B305" s="175">
        <v>46084</v>
      </c>
      <c r="C305" s="171" t="s">
        <v>110</v>
      </c>
      <c r="D305" s="171" t="s">
        <v>118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0</v>
      </c>
      <c r="J305" s="175">
        <v>46078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-56.94</v>
      </c>
    </row>
    <row r="306" spans="1:16" ht="19.5" hidden="1" customHeight="1">
      <c r="A306" s="171" t="s">
        <v>1720</v>
      </c>
      <c r="B306" s="175">
        <v>46084</v>
      </c>
      <c r="C306" s="171" t="s">
        <v>110</v>
      </c>
      <c r="D306" s="171" t="s">
        <v>121</v>
      </c>
      <c r="E306" s="171" t="s">
        <v>42</v>
      </c>
      <c r="F306" s="171" t="s">
        <v>248</v>
      </c>
      <c r="G306" s="171" t="s">
        <v>112</v>
      </c>
      <c r="H306" s="176">
        <v>1</v>
      </c>
      <c r="I306" s="177">
        <v>0</v>
      </c>
      <c r="J306" s="175">
        <v>46072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0</v>
      </c>
    </row>
    <row r="307" spans="1:16" ht="19.5" hidden="1" customHeight="1">
      <c r="A307" s="171" t="s">
        <v>1720</v>
      </c>
      <c r="B307" s="175">
        <v>46084</v>
      </c>
      <c r="C307" s="171" t="s">
        <v>110</v>
      </c>
      <c r="D307" s="171" t="s">
        <v>118</v>
      </c>
      <c r="E307" s="171" t="s">
        <v>42</v>
      </c>
      <c r="F307" s="171" t="s">
        <v>248</v>
      </c>
      <c r="G307" s="171" t="s">
        <v>112</v>
      </c>
      <c r="H307" s="176">
        <v>1</v>
      </c>
      <c r="I307" s="177">
        <v>0</v>
      </c>
      <c r="J307" s="175">
        <v>46072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-46.77</v>
      </c>
    </row>
    <row r="308" spans="1:16" ht="19.5" hidden="1" customHeight="1">
      <c r="A308" s="171" t="s">
        <v>1720</v>
      </c>
      <c r="B308" s="175">
        <v>46084</v>
      </c>
      <c r="C308" s="171" t="s">
        <v>2119</v>
      </c>
      <c r="D308" s="171" t="s">
        <v>119</v>
      </c>
      <c r="E308" s="171" t="s">
        <v>42</v>
      </c>
      <c r="F308" s="171" t="s">
        <v>248</v>
      </c>
      <c r="G308" s="171" t="s">
        <v>112</v>
      </c>
      <c r="H308" s="176">
        <v>1</v>
      </c>
      <c r="I308" s="177">
        <v>0</v>
      </c>
      <c r="J308" s="175">
        <v>46072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-15</v>
      </c>
    </row>
    <row r="309" spans="1:16" ht="19.5" hidden="1" customHeight="1">
      <c r="A309" s="171" t="s">
        <v>2177</v>
      </c>
      <c r="B309" s="175">
        <v>46084</v>
      </c>
      <c r="C309" s="171" t="s">
        <v>110</v>
      </c>
      <c r="D309" s="171" t="s">
        <v>117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46080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2177</v>
      </c>
      <c r="B310" s="175">
        <v>46084</v>
      </c>
      <c r="C310" s="171" t="s">
        <v>110</v>
      </c>
      <c r="D310" s="171" t="s">
        <v>118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46080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-46.77</v>
      </c>
    </row>
    <row r="311" spans="1:16" ht="19.5" hidden="1" customHeight="1">
      <c r="A311" s="171" t="s">
        <v>2177</v>
      </c>
      <c r="B311" s="175">
        <v>46084</v>
      </c>
      <c r="C311" s="171" t="s">
        <v>2119</v>
      </c>
      <c r="D311" s="171" t="s">
        <v>119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46080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-15</v>
      </c>
    </row>
    <row r="312" spans="1:16" ht="19.5" hidden="1" customHeight="1">
      <c r="A312" s="171" t="s">
        <v>2177</v>
      </c>
      <c r="B312" s="175">
        <v>46084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46080</v>
      </c>
      <c r="K312" s="171" t="s">
        <v>113</v>
      </c>
      <c r="L312" s="171" t="s">
        <v>114</v>
      </c>
      <c r="M312" s="178">
        <v>0</v>
      </c>
      <c r="N312" s="176"/>
      <c r="O312" s="176">
        <v>41</v>
      </c>
      <c r="P312" s="179">
        <v>-46.77</v>
      </c>
    </row>
    <row r="313" spans="1:16" ht="19.5" hidden="1" customHeight="1">
      <c r="A313" s="171" t="s">
        <v>2177</v>
      </c>
      <c r="B313" s="175">
        <v>46084</v>
      </c>
      <c r="C313" s="171" t="s">
        <v>2119</v>
      </c>
      <c r="D313" s="171" t="s">
        <v>116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46080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-13.58</v>
      </c>
    </row>
    <row r="314" spans="1:16" ht="19.5" hidden="1" customHeight="1">
      <c r="A314" s="171" t="s">
        <v>2178</v>
      </c>
      <c r="B314" s="175">
        <v>46084</v>
      </c>
      <c r="C314" s="171" t="s">
        <v>110</v>
      </c>
      <c r="D314" s="171" t="s">
        <v>24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46077</v>
      </c>
      <c r="K314" s="171" t="s">
        <v>113</v>
      </c>
      <c r="L314" s="171" t="s">
        <v>114</v>
      </c>
      <c r="M314" s="178">
        <v>0</v>
      </c>
      <c r="N314" s="176"/>
      <c r="O314" s="176">
        <v>40</v>
      </c>
      <c r="P314" s="179">
        <v>-46.77</v>
      </c>
    </row>
    <row r="315" spans="1:16" ht="19.5" hidden="1" customHeight="1">
      <c r="A315" s="171" t="s">
        <v>2178</v>
      </c>
      <c r="B315" s="175">
        <v>46084</v>
      </c>
      <c r="C315" s="171" t="s">
        <v>2119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46077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-18.28</v>
      </c>
    </row>
    <row r="316" spans="1:16" ht="19.5" hidden="1" customHeight="1">
      <c r="A316" s="171" t="s">
        <v>2178</v>
      </c>
      <c r="B316" s="175">
        <v>46084</v>
      </c>
      <c r="C316" s="171" t="s">
        <v>110</v>
      </c>
      <c r="D316" s="171" t="s">
        <v>117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46077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0</v>
      </c>
    </row>
    <row r="317" spans="1:16" ht="19.5" hidden="1" customHeight="1">
      <c r="A317" s="171" t="s">
        <v>2178</v>
      </c>
      <c r="B317" s="175">
        <v>46084</v>
      </c>
      <c r="C317" s="171" t="s">
        <v>110</v>
      </c>
      <c r="D317" s="171" t="s">
        <v>118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46077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-46.77</v>
      </c>
    </row>
    <row r="318" spans="1:16" ht="19.5" hidden="1" customHeight="1">
      <c r="A318" s="171" t="s">
        <v>2178</v>
      </c>
      <c r="B318" s="175">
        <v>46084</v>
      </c>
      <c r="C318" s="171" t="s">
        <v>2119</v>
      </c>
      <c r="D318" s="171" t="s">
        <v>119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46077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-15</v>
      </c>
    </row>
    <row r="319" spans="1:16" ht="19.5" hidden="1" customHeight="1">
      <c r="A319" s="171" t="s">
        <v>2179</v>
      </c>
      <c r="B319" s="175">
        <v>46084</v>
      </c>
      <c r="C319" s="171" t="s">
        <v>2119</v>
      </c>
      <c r="D319" s="171" t="s">
        <v>135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46084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-22.42</v>
      </c>
    </row>
    <row r="320" spans="1:16" ht="19.5" hidden="1" customHeight="1">
      <c r="A320" s="171" t="s">
        <v>2180</v>
      </c>
      <c r="B320" s="175">
        <v>46084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46077</v>
      </c>
      <c r="K320" s="171" t="s">
        <v>113</v>
      </c>
      <c r="L320" s="171" t="s">
        <v>114</v>
      </c>
      <c r="M320" s="178">
        <v>0</v>
      </c>
      <c r="N320" s="176"/>
      <c r="O320" s="176">
        <v>40</v>
      </c>
      <c r="P320" s="179">
        <v>-46.77</v>
      </c>
    </row>
    <row r="321" spans="1:16" ht="19.5" hidden="1" customHeight="1">
      <c r="A321" s="171" t="s">
        <v>2180</v>
      </c>
      <c r="B321" s="175">
        <v>46084</v>
      </c>
      <c r="C321" s="171" t="s">
        <v>2119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46077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-13.25</v>
      </c>
    </row>
    <row r="322" spans="1:16" ht="19.5" hidden="1" customHeight="1">
      <c r="A322" s="171" t="s">
        <v>2180</v>
      </c>
      <c r="B322" s="175">
        <v>46084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46077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2180</v>
      </c>
      <c r="B323" s="175">
        <v>46084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46077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-46.77</v>
      </c>
    </row>
    <row r="324" spans="1:16" ht="19.5" hidden="1" customHeight="1">
      <c r="A324" s="171" t="s">
        <v>2180</v>
      </c>
      <c r="B324" s="175">
        <v>46084</v>
      </c>
      <c r="C324" s="171" t="s">
        <v>2119</v>
      </c>
      <c r="D324" s="171" t="s">
        <v>119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-15</v>
      </c>
    </row>
    <row r="325" spans="1:16" ht="19.5" hidden="1" customHeight="1">
      <c r="A325" s="171" t="s">
        <v>2181</v>
      </c>
      <c r="B325" s="175">
        <v>46084</v>
      </c>
      <c r="C325" s="171" t="s">
        <v>110</v>
      </c>
      <c r="D325" s="171" t="s">
        <v>24</v>
      </c>
      <c r="E325" s="171" t="s">
        <v>77</v>
      </c>
      <c r="F325" s="171" t="s">
        <v>194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>
        <v>42</v>
      </c>
      <c r="P325" s="179">
        <v>-56.94</v>
      </c>
    </row>
    <row r="326" spans="1:16" ht="19.5" hidden="1" customHeight="1">
      <c r="A326" s="171" t="s">
        <v>2181</v>
      </c>
      <c r="B326" s="175">
        <v>46084</v>
      </c>
      <c r="C326" s="171" t="s">
        <v>2119</v>
      </c>
      <c r="D326" s="171" t="s">
        <v>116</v>
      </c>
      <c r="E326" s="171" t="s">
        <v>77</v>
      </c>
      <c r="F326" s="171" t="s">
        <v>194</v>
      </c>
      <c r="G326" s="171" t="s">
        <v>177</v>
      </c>
      <c r="H326" s="176">
        <v>1</v>
      </c>
      <c r="I326" s="177">
        <v>0</v>
      </c>
      <c r="J326" s="175">
        <v>46081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-12.43</v>
      </c>
    </row>
    <row r="327" spans="1:16" ht="19.5" hidden="1" customHeight="1">
      <c r="A327" s="171" t="s">
        <v>2181</v>
      </c>
      <c r="B327" s="175">
        <v>46084</v>
      </c>
      <c r="C327" s="171" t="s">
        <v>110</v>
      </c>
      <c r="D327" s="171" t="s">
        <v>117</v>
      </c>
      <c r="E327" s="171" t="s">
        <v>77</v>
      </c>
      <c r="F327" s="171" t="s">
        <v>194</v>
      </c>
      <c r="G327" s="171" t="s">
        <v>177</v>
      </c>
      <c r="H327" s="176">
        <v>1</v>
      </c>
      <c r="I327" s="177">
        <v>0</v>
      </c>
      <c r="J327" s="175">
        <v>46081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hidden="1" customHeight="1">
      <c r="A328" s="171" t="s">
        <v>2181</v>
      </c>
      <c r="B328" s="175">
        <v>46084</v>
      </c>
      <c r="C328" s="171" t="s">
        <v>110</v>
      </c>
      <c r="D328" s="171" t="s">
        <v>118</v>
      </c>
      <c r="E328" s="171" t="s">
        <v>77</v>
      </c>
      <c r="F328" s="171" t="s">
        <v>194</v>
      </c>
      <c r="G328" s="171" t="s">
        <v>177</v>
      </c>
      <c r="H328" s="176">
        <v>1</v>
      </c>
      <c r="I328" s="177">
        <v>0</v>
      </c>
      <c r="J328" s="175">
        <v>46081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hidden="1" customHeight="1">
      <c r="A329" s="171" t="s">
        <v>2182</v>
      </c>
      <c r="B329" s="175">
        <v>46084</v>
      </c>
      <c r="C329" s="171" t="s">
        <v>110</v>
      </c>
      <c r="D329" s="171" t="s">
        <v>24</v>
      </c>
      <c r="E329" s="171" t="s">
        <v>78</v>
      </c>
      <c r="F329" s="171" t="s">
        <v>176</v>
      </c>
      <c r="G329" s="171" t="s">
        <v>177</v>
      </c>
      <c r="H329" s="176">
        <v>1</v>
      </c>
      <c r="I329" s="177">
        <v>0</v>
      </c>
      <c r="J329" s="175">
        <v>46069</v>
      </c>
      <c r="K329" s="171" t="s">
        <v>113</v>
      </c>
      <c r="L329" s="171" t="s">
        <v>114</v>
      </c>
      <c r="M329" s="178">
        <v>0</v>
      </c>
      <c r="N329" s="176"/>
      <c r="O329" s="176">
        <v>40</v>
      </c>
      <c r="P329" s="179">
        <v>-56.94</v>
      </c>
    </row>
    <row r="330" spans="1:16" ht="19.5" hidden="1" customHeight="1">
      <c r="A330" s="171" t="s">
        <v>2182</v>
      </c>
      <c r="B330" s="175">
        <v>46084</v>
      </c>
      <c r="C330" s="171" t="s">
        <v>2119</v>
      </c>
      <c r="D330" s="171" t="s">
        <v>116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46069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-10.28</v>
      </c>
    </row>
    <row r="331" spans="1:16" ht="19.5" hidden="1" customHeight="1">
      <c r="A331" s="171" t="s">
        <v>2182</v>
      </c>
      <c r="B331" s="175">
        <v>46084</v>
      </c>
      <c r="C331" s="171" t="s">
        <v>110</v>
      </c>
      <c r="D331" s="171" t="s">
        <v>117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46069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2182</v>
      </c>
      <c r="B332" s="175">
        <v>46084</v>
      </c>
      <c r="C332" s="171" t="s">
        <v>110</v>
      </c>
      <c r="D332" s="171" t="s">
        <v>118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46069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-56.94</v>
      </c>
    </row>
    <row r="333" spans="1:16" ht="19.5" hidden="1" customHeight="1">
      <c r="A333" s="171" t="s">
        <v>2182</v>
      </c>
      <c r="B333" s="175">
        <v>46084</v>
      </c>
      <c r="C333" s="171" t="s">
        <v>2119</v>
      </c>
      <c r="D333" s="171" t="s">
        <v>119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46069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2183</v>
      </c>
      <c r="B334" s="175">
        <v>46084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46084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-14.64</v>
      </c>
    </row>
    <row r="335" spans="1:16" ht="19.5" hidden="1" customHeight="1">
      <c r="A335" s="171" t="s">
        <v>2184</v>
      </c>
      <c r="B335" s="175">
        <v>46084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46068</v>
      </c>
      <c r="K335" s="171" t="s">
        <v>113</v>
      </c>
      <c r="L335" s="171" t="s">
        <v>114</v>
      </c>
      <c r="M335" s="178">
        <v>0</v>
      </c>
      <c r="N335" s="176"/>
      <c r="O335" s="176">
        <v>41</v>
      </c>
      <c r="P335" s="179">
        <v>-46.77</v>
      </c>
    </row>
    <row r="336" spans="1:16" ht="19.5" hidden="1" customHeight="1">
      <c r="A336" s="171" t="s">
        <v>2184</v>
      </c>
      <c r="B336" s="175">
        <v>46084</v>
      </c>
      <c r="C336" s="171" t="s">
        <v>110</v>
      </c>
      <c r="D336" s="171" t="s">
        <v>117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46068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2184</v>
      </c>
      <c r="B337" s="175">
        <v>46084</v>
      </c>
      <c r="C337" s="171" t="s">
        <v>110</v>
      </c>
      <c r="D337" s="171" t="s">
        <v>118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46068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2185</v>
      </c>
      <c r="B338" s="175">
        <v>46084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46084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-22.4</v>
      </c>
    </row>
    <row r="339" spans="1:16" ht="19.5" hidden="1" customHeight="1">
      <c r="A339" s="171" t="s">
        <v>2186</v>
      </c>
      <c r="B339" s="175">
        <v>46084</v>
      </c>
      <c r="C339" s="171" t="s">
        <v>110</v>
      </c>
      <c r="D339" s="171" t="s">
        <v>24</v>
      </c>
      <c r="E339" s="171" t="s">
        <v>50</v>
      </c>
      <c r="F339" s="171" t="s">
        <v>413</v>
      </c>
      <c r="G339" s="171" t="s">
        <v>112</v>
      </c>
      <c r="H339" s="176">
        <v>1</v>
      </c>
      <c r="I339" s="177">
        <v>0</v>
      </c>
      <c r="J339" s="175">
        <v>46077</v>
      </c>
      <c r="K339" s="171" t="s">
        <v>113</v>
      </c>
      <c r="L339" s="171" t="s">
        <v>114</v>
      </c>
      <c r="M339" s="178">
        <v>0</v>
      </c>
      <c r="N339" s="176"/>
      <c r="O339" s="176">
        <v>40</v>
      </c>
      <c r="P339" s="179">
        <v>-46.77</v>
      </c>
    </row>
    <row r="340" spans="1:16" ht="19.5" hidden="1" customHeight="1">
      <c r="A340" s="171" t="s">
        <v>2186</v>
      </c>
      <c r="B340" s="175">
        <v>46084</v>
      </c>
      <c r="C340" s="171" t="s">
        <v>2119</v>
      </c>
      <c r="D340" s="171" t="s">
        <v>116</v>
      </c>
      <c r="E340" s="171" t="s">
        <v>50</v>
      </c>
      <c r="F340" s="171" t="s">
        <v>413</v>
      </c>
      <c r="G340" s="171" t="s">
        <v>112</v>
      </c>
      <c r="H340" s="176">
        <v>1</v>
      </c>
      <c r="I340" s="177">
        <v>0</v>
      </c>
      <c r="J340" s="175">
        <v>46077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-5.04</v>
      </c>
    </row>
    <row r="341" spans="1:16" ht="19.5" hidden="1" customHeight="1">
      <c r="A341" s="171" t="s">
        <v>2186</v>
      </c>
      <c r="B341" s="175">
        <v>46084</v>
      </c>
      <c r="C341" s="171" t="s">
        <v>110</v>
      </c>
      <c r="D341" s="171" t="s">
        <v>117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46077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hidden="1" customHeight="1">
      <c r="A342" s="171" t="s">
        <v>2186</v>
      </c>
      <c r="B342" s="175">
        <v>46084</v>
      </c>
      <c r="C342" s="171" t="s">
        <v>110</v>
      </c>
      <c r="D342" s="171" t="s">
        <v>118</v>
      </c>
      <c r="E342" s="171" t="s">
        <v>50</v>
      </c>
      <c r="F342" s="171" t="s">
        <v>413</v>
      </c>
      <c r="G342" s="171" t="s">
        <v>112</v>
      </c>
      <c r="H342" s="176">
        <v>1</v>
      </c>
      <c r="I342" s="177">
        <v>0</v>
      </c>
      <c r="J342" s="175">
        <v>46077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-46.77</v>
      </c>
    </row>
    <row r="343" spans="1:16" ht="19.5" hidden="1" customHeight="1">
      <c r="A343" s="171" t="s">
        <v>2186</v>
      </c>
      <c r="B343" s="175">
        <v>46084</v>
      </c>
      <c r="C343" s="171" t="s">
        <v>2119</v>
      </c>
      <c r="D343" s="171" t="s">
        <v>119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0</v>
      </c>
      <c r="J343" s="175">
        <v>46077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-15</v>
      </c>
    </row>
    <row r="344" spans="1:16" ht="19.5" hidden="1" customHeight="1">
      <c r="A344" s="171" t="s">
        <v>2187</v>
      </c>
      <c r="B344" s="175">
        <v>46084</v>
      </c>
      <c r="C344" s="171" t="s">
        <v>110</v>
      </c>
      <c r="D344" s="171" t="s">
        <v>24</v>
      </c>
      <c r="E344" s="171" t="s">
        <v>40</v>
      </c>
      <c r="F344" s="171" t="s">
        <v>149</v>
      </c>
      <c r="G344" s="171" t="s">
        <v>112</v>
      </c>
      <c r="H344" s="176">
        <v>1</v>
      </c>
      <c r="I344" s="177">
        <v>0</v>
      </c>
      <c r="J344" s="175">
        <v>46076</v>
      </c>
      <c r="K344" s="171" t="s">
        <v>113</v>
      </c>
      <c r="L344" s="171" t="s">
        <v>114</v>
      </c>
      <c r="M344" s="178">
        <v>0</v>
      </c>
      <c r="N344" s="176"/>
      <c r="O344" s="176">
        <v>41</v>
      </c>
      <c r="P344" s="179">
        <v>-46.77</v>
      </c>
    </row>
    <row r="345" spans="1:16" ht="19.5" hidden="1" customHeight="1">
      <c r="A345" s="171" t="s">
        <v>2187</v>
      </c>
      <c r="B345" s="175">
        <v>46084</v>
      </c>
      <c r="C345" s="171" t="s">
        <v>2119</v>
      </c>
      <c r="D345" s="171" t="s">
        <v>116</v>
      </c>
      <c r="E345" s="171" t="s">
        <v>40</v>
      </c>
      <c r="F345" s="171" t="s">
        <v>149</v>
      </c>
      <c r="G345" s="171" t="s">
        <v>112</v>
      </c>
      <c r="H345" s="176">
        <v>1</v>
      </c>
      <c r="I345" s="177">
        <v>0</v>
      </c>
      <c r="J345" s="175">
        <v>46076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-13.65</v>
      </c>
    </row>
    <row r="346" spans="1:16" ht="19.5" hidden="1" customHeight="1">
      <c r="A346" s="171" t="s">
        <v>2187</v>
      </c>
      <c r="B346" s="175">
        <v>46084</v>
      </c>
      <c r="C346" s="171" t="s">
        <v>110</v>
      </c>
      <c r="D346" s="171" t="s">
        <v>117</v>
      </c>
      <c r="E346" s="171" t="s">
        <v>40</v>
      </c>
      <c r="F346" s="171" t="s">
        <v>149</v>
      </c>
      <c r="G346" s="171" t="s">
        <v>112</v>
      </c>
      <c r="H346" s="176">
        <v>1</v>
      </c>
      <c r="I346" s="177">
        <v>0</v>
      </c>
      <c r="J346" s="175">
        <v>46076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hidden="1" customHeight="1">
      <c r="A347" s="171" t="s">
        <v>2187</v>
      </c>
      <c r="B347" s="175">
        <v>46084</v>
      </c>
      <c r="C347" s="171" t="s">
        <v>110</v>
      </c>
      <c r="D347" s="171" t="s">
        <v>118</v>
      </c>
      <c r="E347" s="171" t="s">
        <v>40</v>
      </c>
      <c r="F347" s="171" t="s">
        <v>149</v>
      </c>
      <c r="G347" s="171" t="s">
        <v>112</v>
      </c>
      <c r="H347" s="176">
        <v>1</v>
      </c>
      <c r="I347" s="177">
        <v>0</v>
      </c>
      <c r="J347" s="175">
        <v>46076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hidden="1" customHeight="1">
      <c r="A348" s="171" t="s">
        <v>2187</v>
      </c>
      <c r="B348" s="175">
        <v>46084</v>
      </c>
      <c r="C348" s="171" t="s">
        <v>2119</v>
      </c>
      <c r="D348" s="171" t="s">
        <v>119</v>
      </c>
      <c r="E348" s="171" t="s">
        <v>40</v>
      </c>
      <c r="F348" s="171" t="s">
        <v>149</v>
      </c>
      <c r="G348" s="171" t="s">
        <v>112</v>
      </c>
      <c r="H348" s="176">
        <v>1</v>
      </c>
      <c r="I348" s="177">
        <v>0</v>
      </c>
      <c r="J348" s="175">
        <v>46076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hidden="1" customHeight="1">
      <c r="A349" s="171" t="s">
        <v>2188</v>
      </c>
      <c r="B349" s="175">
        <v>46084</v>
      </c>
      <c r="C349" s="171" t="s">
        <v>110</v>
      </c>
      <c r="D349" s="171" t="s">
        <v>24</v>
      </c>
      <c r="E349" s="171" t="s">
        <v>79</v>
      </c>
      <c r="F349" s="171" t="s">
        <v>441</v>
      </c>
      <c r="G349" s="171" t="s">
        <v>177</v>
      </c>
      <c r="H349" s="176">
        <v>1</v>
      </c>
      <c r="I349" s="177">
        <v>5000</v>
      </c>
      <c r="J349" s="175">
        <v>46082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-231.9</v>
      </c>
    </row>
    <row r="350" spans="1:16" ht="19.5" hidden="1" customHeight="1">
      <c r="A350" s="171" t="s">
        <v>2188</v>
      </c>
      <c r="B350" s="175">
        <v>46084</v>
      </c>
      <c r="C350" s="171" t="s">
        <v>127</v>
      </c>
      <c r="D350" s="171" t="s">
        <v>128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5000</v>
      </c>
      <c r="J350" s="175">
        <v>46082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1933.46</v>
      </c>
    </row>
    <row r="351" spans="1:16" ht="19.5" hidden="1" customHeight="1">
      <c r="A351" s="171" t="s">
        <v>2188</v>
      </c>
      <c r="B351" s="175">
        <v>46084</v>
      </c>
      <c r="C351" s="171" t="s">
        <v>127</v>
      </c>
      <c r="D351" s="171" t="s">
        <v>129</v>
      </c>
      <c r="E351" s="171" t="s">
        <v>79</v>
      </c>
      <c r="F351" s="171" t="s">
        <v>441</v>
      </c>
      <c r="G351" s="171" t="s">
        <v>177</v>
      </c>
      <c r="H351" s="176">
        <v>1</v>
      </c>
      <c r="I351" s="177">
        <v>5000</v>
      </c>
      <c r="J351" s="175">
        <v>46082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2188</v>
      </c>
      <c r="B352" s="175">
        <v>46084</v>
      </c>
      <c r="C352" s="171" t="s">
        <v>127</v>
      </c>
      <c r="D352" s="171" t="s">
        <v>130</v>
      </c>
      <c r="E352" s="171" t="s">
        <v>79</v>
      </c>
      <c r="F352" s="171" t="s">
        <v>441</v>
      </c>
      <c r="G352" s="171" t="s">
        <v>177</v>
      </c>
      <c r="H352" s="176">
        <v>1</v>
      </c>
      <c r="I352" s="177">
        <v>5000</v>
      </c>
      <c r="J352" s="175">
        <v>46082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3066.54</v>
      </c>
    </row>
    <row r="353" spans="1:16" ht="19.5" hidden="1" customHeight="1">
      <c r="A353" s="171" t="s">
        <v>2188</v>
      </c>
      <c r="B353" s="175">
        <v>46084</v>
      </c>
      <c r="C353" s="171" t="s">
        <v>131</v>
      </c>
      <c r="D353" s="171" t="s">
        <v>132</v>
      </c>
      <c r="E353" s="171" t="s">
        <v>79</v>
      </c>
      <c r="F353" s="171" t="s">
        <v>441</v>
      </c>
      <c r="G353" s="171" t="s">
        <v>177</v>
      </c>
      <c r="H353" s="176">
        <v>1</v>
      </c>
      <c r="I353" s="177">
        <v>5000</v>
      </c>
      <c r="J353" s="175">
        <v>46082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-2150</v>
      </c>
    </row>
    <row r="354" spans="1:16" ht="19.5" hidden="1" customHeight="1">
      <c r="A354" s="171" t="s">
        <v>2188</v>
      </c>
      <c r="B354" s="175">
        <v>46084</v>
      </c>
      <c r="C354" s="171" t="s">
        <v>2119</v>
      </c>
      <c r="D354" s="171" t="s">
        <v>116</v>
      </c>
      <c r="E354" s="171" t="s">
        <v>79</v>
      </c>
      <c r="F354" s="171" t="s">
        <v>441</v>
      </c>
      <c r="G354" s="171" t="s">
        <v>177</v>
      </c>
      <c r="H354" s="176">
        <v>1</v>
      </c>
      <c r="I354" s="177">
        <v>5000</v>
      </c>
      <c r="J354" s="175">
        <v>46082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-14.04</v>
      </c>
    </row>
    <row r="355" spans="1:16" ht="19.5" hidden="1" customHeight="1">
      <c r="A355" s="171" t="s">
        <v>2189</v>
      </c>
      <c r="B355" s="175">
        <v>46084</v>
      </c>
      <c r="C355" s="171" t="s">
        <v>110</v>
      </c>
      <c r="D355" s="171" t="s">
        <v>24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46076</v>
      </c>
      <c r="K355" s="171" t="s">
        <v>113</v>
      </c>
      <c r="L355" s="171" t="s">
        <v>114</v>
      </c>
      <c r="M355" s="178">
        <v>0</v>
      </c>
      <c r="N355" s="176"/>
      <c r="O355" s="176">
        <v>41</v>
      </c>
      <c r="P355" s="179">
        <v>-46.77</v>
      </c>
    </row>
    <row r="356" spans="1:16" ht="19.5" hidden="1" customHeight="1">
      <c r="A356" s="171" t="s">
        <v>2189</v>
      </c>
      <c r="B356" s="175">
        <v>46084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46076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-18.760000000000002</v>
      </c>
    </row>
    <row r="357" spans="1:16" ht="19.5" hidden="1" customHeight="1">
      <c r="A357" s="171" t="s">
        <v>2188</v>
      </c>
      <c r="B357" s="175">
        <v>46084</v>
      </c>
      <c r="C357" s="171" t="s">
        <v>2119</v>
      </c>
      <c r="D357" s="171" t="s">
        <v>135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46082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-10.25</v>
      </c>
    </row>
    <row r="358" spans="1:16" ht="19.5" hidden="1" customHeight="1">
      <c r="A358" s="171" t="s">
        <v>2189</v>
      </c>
      <c r="B358" s="175">
        <v>46084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46076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2189</v>
      </c>
      <c r="B359" s="175">
        <v>46084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46076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2189</v>
      </c>
      <c r="B360" s="175">
        <v>46084</v>
      </c>
      <c r="C360" s="171" t="s">
        <v>2119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46076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2097</v>
      </c>
      <c r="B361" s="175">
        <v>46084</v>
      </c>
      <c r="C361" s="171" t="s">
        <v>308</v>
      </c>
      <c r="D361" s="171" t="s">
        <v>419</v>
      </c>
      <c r="E361" s="171" t="s">
        <v>50</v>
      </c>
      <c r="F361" s="171" t="s">
        <v>413</v>
      </c>
      <c r="G361" s="171" t="s">
        <v>112</v>
      </c>
      <c r="H361" s="176">
        <v>1</v>
      </c>
      <c r="I361" s="177">
        <v>-1200</v>
      </c>
      <c r="J361" s="175">
        <v>46075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-627.62</v>
      </c>
    </row>
    <row r="362" spans="1:16" ht="19.5" hidden="1" customHeight="1">
      <c r="A362" s="171" t="s">
        <v>2097</v>
      </c>
      <c r="B362" s="175">
        <v>46084</v>
      </c>
      <c r="C362" s="171" t="s">
        <v>308</v>
      </c>
      <c r="D362" s="171" t="s">
        <v>129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-1200</v>
      </c>
      <c r="J362" s="175">
        <v>46075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-6.28</v>
      </c>
    </row>
    <row r="363" spans="1:16" ht="19.5" hidden="1" customHeight="1">
      <c r="A363" s="171" t="s">
        <v>2097</v>
      </c>
      <c r="B363" s="175">
        <v>46084</v>
      </c>
      <c r="C363" s="171" t="s">
        <v>308</v>
      </c>
      <c r="D363" s="171" t="s">
        <v>130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-1200</v>
      </c>
      <c r="J363" s="175">
        <v>46075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-566.1</v>
      </c>
    </row>
    <row r="364" spans="1:16" ht="19.5" hidden="1" customHeight="1">
      <c r="A364" s="171" t="s">
        <v>2097</v>
      </c>
      <c r="B364" s="175">
        <v>46084</v>
      </c>
      <c r="C364" s="171" t="s">
        <v>131</v>
      </c>
      <c r="D364" s="171" t="s">
        <v>420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-1200</v>
      </c>
      <c r="J364" s="175">
        <v>46075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516</v>
      </c>
    </row>
    <row r="365" spans="1:16" ht="19.5" hidden="1" customHeight="1">
      <c r="A365" s="171" t="s">
        <v>2098</v>
      </c>
      <c r="B365" s="175">
        <v>46084</v>
      </c>
      <c r="C365" s="171" t="s">
        <v>308</v>
      </c>
      <c r="D365" s="171" t="s">
        <v>419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-1200</v>
      </c>
      <c r="J365" s="175">
        <v>46077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-561.9</v>
      </c>
    </row>
    <row r="366" spans="1:16" ht="19.5" hidden="1" customHeight="1">
      <c r="A366" s="171" t="s">
        <v>2098</v>
      </c>
      <c r="B366" s="175">
        <v>46084</v>
      </c>
      <c r="C366" s="171" t="s">
        <v>308</v>
      </c>
      <c r="D366" s="171" t="s">
        <v>129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-1200</v>
      </c>
      <c r="J366" s="175">
        <v>46077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-5.62</v>
      </c>
    </row>
    <row r="367" spans="1:16" ht="19.5" hidden="1" customHeight="1">
      <c r="A367" s="171" t="s">
        <v>2098</v>
      </c>
      <c r="B367" s="175">
        <v>46084</v>
      </c>
      <c r="C367" s="171" t="s">
        <v>308</v>
      </c>
      <c r="D367" s="171" t="s">
        <v>130</v>
      </c>
      <c r="E367" s="171" t="s">
        <v>50</v>
      </c>
      <c r="F367" s="171" t="s">
        <v>413</v>
      </c>
      <c r="G367" s="171" t="s">
        <v>112</v>
      </c>
      <c r="H367" s="176">
        <v>1</v>
      </c>
      <c r="I367" s="177">
        <v>-1200</v>
      </c>
      <c r="J367" s="175">
        <v>46077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-632.48</v>
      </c>
    </row>
    <row r="368" spans="1:16" ht="19.5" hidden="1" customHeight="1">
      <c r="A368" s="171" t="s">
        <v>2098</v>
      </c>
      <c r="B368" s="175">
        <v>46084</v>
      </c>
      <c r="C368" s="171" t="s">
        <v>131</v>
      </c>
      <c r="D368" s="171" t="s">
        <v>420</v>
      </c>
      <c r="E368" s="171" t="s">
        <v>50</v>
      </c>
      <c r="F368" s="171" t="s">
        <v>413</v>
      </c>
      <c r="G368" s="171" t="s">
        <v>112</v>
      </c>
      <c r="H368" s="176">
        <v>1</v>
      </c>
      <c r="I368" s="177">
        <v>-1200</v>
      </c>
      <c r="J368" s="175">
        <v>46077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516</v>
      </c>
    </row>
    <row r="369" spans="1:16" ht="19.5" hidden="1" customHeight="1">
      <c r="A369" s="171" t="s">
        <v>2190</v>
      </c>
      <c r="B369" s="175">
        <v>46084</v>
      </c>
      <c r="C369" s="171" t="s">
        <v>110</v>
      </c>
      <c r="D369" s="171" t="s">
        <v>24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2650</v>
      </c>
      <c r="J369" s="175">
        <v>46082</v>
      </c>
      <c r="K369" s="171" t="s">
        <v>113</v>
      </c>
      <c r="L369" s="171" t="s">
        <v>114</v>
      </c>
      <c r="M369" s="178">
        <v>0.43</v>
      </c>
      <c r="N369" s="176"/>
      <c r="O369" s="176">
        <v>42</v>
      </c>
      <c r="P369" s="179">
        <v>-148.96</v>
      </c>
    </row>
    <row r="370" spans="1:16" ht="19.5" hidden="1" customHeight="1">
      <c r="A370" s="171" t="s">
        <v>2190</v>
      </c>
      <c r="B370" s="175">
        <v>46084</v>
      </c>
      <c r="C370" s="171" t="s">
        <v>127</v>
      </c>
      <c r="D370" s="171" t="s">
        <v>128</v>
      </c>
      <c r="E370" s="171" t="s">
        <v>42</v>
      </c>
      <c r="F370" s="171" t="s">
        <v>248</v>
      </c>
      <c r="G370" s="171" t="s">
        <v>112</v>
      </c>
      <c r="H370" s="176">
        <v>1</v>
      </c>
      <c r="I370" s="177">
        <v>2650</v>
      </c>
      <c r="J370" s="175">
        <v>46082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1010.48</v>
      </c>
    </row>
    <row r="371" spans="1:16" ht="19.5" hidden="1" customHeight="1">
      <c r="A371" s="171" t="s">
        <v>2190</v>
      </c>
      <c r="B371" s="175">
        <v>46084</v>
      </c>
      <c r="C371" s="171" t="s">
        <v>127</v>
      </c>
      <c r="D371" s="171" t="s">
        <v>129</v>
      </c>
      <c r="E371" s="171" t="s">
        <v>42</v>
      </c>
      <c r="F371" s="171" t="s">
        <v>248</v>
      </c>
      <c r="G371" s="171" t="s">
        <v>112</v>
      </c>
      <c r="H371" s="176">
        <v>1</v>
      </c>
      <c r="I371" s="177">
        <v>2650</v>
      </c>
      <c r="J371" s="175">
        <v>46082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10.1</v>
      </c>
    </row>
    <row r="372" spans="1:16" ht="19.5" hidden="1" customHeight="1">
      <c r="A372" s="171" t="s">
        <v>2190</v>
      </c>
      <c r="B372" s="175">
        <v>46084</v>
      </c>
      <c r="C372" s="171" t="s">
        <v>127</v>
      </c>
      <c r="D372" s="171" t="s">
        <v>130</v>
      </c>
      <c r="E372" s="171" t="s">
        <v>42</v>
      </c>
      <c r="F372" s="171" t="s">
        <v>248</v>
      </c>
      <c r="G372" s="171" t="s">
        <v>112</v>
      </c>
      <c r="H372" s="176">
        <v>1</v>
      </c>
      <c r="I372" s="177">
        <v>2650</v>
      </c>
      <c r="J372" s="175">
        <v>46082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1629.42</v>
      </c>
    </row>
    <row r="373" spans="1:16" ht="19.5" hidden="1" customHeight="1">
      <c r="A373" s="171" t="s">
        <v>2190</v>
      </c>
      <c r="B373" s="175">
        <v>46084</v>
      </c>
      <c r="C373" s="171" t="s">
        <v>131</v>
      </c>
      <c r="D373" s="171" t="s">
        <v>132</v>
      </c>
      <c r="E373" s="171" t="s">
        <v>42</v>
      </c>
      <c r="F373" s="171" t="s">
        <v>248</v>
      </c>
      <c r="G373" s="171" t="s">
        <v>112</v>
      </c>
      <c r="H373" s="176">
        <v>1</v>
      </c>
      <c r="I373" s="177">
        <v>2650</v>
      </c>
      <c r="J373" s="175">
        <v>46082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-1139.5</v>
      </c>
    </row>
    <row r="374" spans="1:16" ht="19.5" hidden="1" customHeight="1">
      <c r="A374" s="171" t="s">
        <v>2191</v>
      </c>
      <c r="B374" s="175">
        <v>46084</v>
      </c>
      <c r="C374" s="171" t="s">
        <v>110</v>
      </c>
      <c r="D374" s="171" t="s">
        <v>24</v>
      </c>
      <c r="E374" s="171" t="s">
        <v>41</v>
      </c>
      <c r="F374" s="171" t="s">
        <v>138</v>
      </c>
      <c r="G374" s="171" t="s">
        <v>112</v>
      </c>
      <c r="H374" s="176">
        <v>1</v>
      </c>
      <c r="I374" s="177">
        <v>2400</v>
      </c>
      <c r="J374" s="175">
        <v>46077</v>
      </c>
      <c r="K374" s="171" t="s">
        <v>113</v>
      </c>
      <c r="L374" s="171" t="s">
        <v>114</v>
      </c>
      <c r="M374" s="178">
        <v>0.43</v>
      </c>
      <c r="N374" s="176"/>
      <c r="O374" s="176">
        <v>40</v>
      </c>
      <c r="P374" s="179">
        <v>-131.82</v>
      </c>
    </row>
    <row r="375" spans="1:16" ht="19.5" hidden="1" customHeight="1">
      <c r="A375" s="171" t="s">
        <v>2191</v>
      </c>
      <c r="B375" s="175">
        <v>46084</v>
      </c>
      <c r="C375" s="171" t="s">
        <v>127</v>
      </c>
      <c r="D375" s="171" t="s">
        <v>128</v>
      </c>
      <c r="E375" s="171" t="s">
        <v>41</v>
      </c>
      <c r="F375" s="171" t="s">
        <v>138</v>
      </c>
      <c r="G375" s="171" t="s">
        <v>112</v>
      </c>
      <c r="H375" s="176">
        <v>1</v>
      </c>
      <c r="I375" s="177">
        <v>2400</v>
      </c>
      <c r="J375" s="175">
        <v>46077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1111.43</v>
      </c>
    </row>
    <row r="376" spans="1:16" ht="19.5" hidden="1" customHeight="1">
      <c r="A376" s="171" t="s">
        <v>2191</v>
      </c>
      <c r="B376" s="175">
        <v>46084</v>
      </c>
      <c r="C376" s="171" t="s">
        <v>127</v>
      </c>
      <c r="D376" s="171" t="s">
        <v>129</v>
      </c>
      <c r="E376" s="171" t="s">
        <v>41</v>
      </c>
      <c r="F376" s="171" t="s">
        <v>138</v>
      </c>
      <c r="G376" s="171" t="s">
        <v>112</v>
      </c>
      <c r="H376" s="176">
        <v>1</v>
      </c>
      <c r="I376" s="177">
        <v>2400</v>
      </c>
      <c r="J376" s="175">
        <v>46077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11.11</v>
      </c>
    </row>
    <row r="377" spans="1:16" ht="19.5" hidden="1" customHeight="1">
      <c r="A377" s="171" t="s">
        <v>2191</v>
      </c>
      <c r="B377" s="175">
        <v>46084</v>
      </c>
      <c r="C377" s="171" t="s">
        <v>127</v>
      </c>
      <c r="D377" s="171" t="s">
        <v>130</v>
      </c>
      <c r="E377" s="171" t="s">
        <v>41</v>
      </c>
      <c r="F377" s="171" t="s">
        <v>138</v>
      </c>
      <c r="G377" s="171" t="s">
        <v>112</v>
      </c>
      <c r="H377" s="176">
        <v>1</v>
      </c>
      <c r="I377" s="177">
        <v>2400</v>
      </c>
      <c r="J377" s="175">
        <v>46077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1277.46</v>
      </c>
    </row>
    <row r="378" spans="1:16" ht="19.5" hidden="1" customHeight="1">
      <c r="A378" s="171" t="s">
        <v>2191</v>
      </c>
      <c r="B378" s="175">
        <v>46084</v>
      </c>
      <c r="C378" s="171" t="s">
        <v>131</v>
      </c>
      <c r="D378" s="171" t="s">
        <v>132</v>
      </c>
      <c r="E378" s="171" t="s">
        <v>41</v>
      </c>
      <c r="F378" s="171" t="s">
        <v>138</v>
      </c>
      <c r="G378" s="171" t="s">
        <v>112</v>
      </c>
      <c r="H378" s="176">
        <v>1</v>
      </c>
      <c r="I378" s="177">
        <v>2400</v>
      </c>
      <c r="J378" s="175">
        <v>46077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-1032</v>
      </c>
    </row>
    <row r="379" spans="1:16" ht="19.5" hidden="1" customHeight="1">
      <c r="A379" s="171" t="s">
        <v>2191</v>
      </c>
      <c r="B379" s="175">
        <v>46084</v>
      </c>
      <c r="C379" s="171" t="s">
        <v>2119</v>
      </c>
      <c r="D379" s="171" t="s">
        <v>116</v>
      </c>
      <c r="E379" s="171" t="s">
        <v>41</v>
      </c>
      <c r="F379" s="171" t="s">
        <v>138</v>
      </c>
      <c r="G379" s="171" t="s">
        <v>112</v>
      </c>
      <c r="H379" s="176">
        <v>1</v>
      </c>
      <c r="I379" s="177">
        <v>2400</v>
      </c>
      <c r="J379" s="175">
        <v>46077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-11.4</v>
      </c>
    </row>
    <row r="380" spans="1:16" ht="19.5" hidden="1" customHeight="1">
      <c r="A380" s="171" t="s">
        <v>2097</v>
      </c>
      <c r="B380" s="175">
        <v>46084</v>
      </c>
      <c r="C380" s="171" t="s">
        <v>2119</v>
      </c>
      <c r="D380" s="171" t="s">
        <v>135</v>
      </c>
      <c r="E380" s="171" t="s">
        <v>50</v>
      </c>
      <c r="F380" s="171" t="s">
        <v>413</v>
      </c>
      <c r="G380" s="171" t="s">
        <v>112</v>
      </c>
      <c r="H380" s="176">
        <v>1</v>
      </c>
      <c r="I380" s="177">
        <v>0</v>
      </c>
      <c r="J380" s="175">
        <v>46075</v>
      </c>
      <c r="K380" s="171" t="s">
        <v>125</v>
      </c>
      <c r="L380" s="171" t="s">
        <v>125</v>
      </c>
      <c r="M380" s="178">
        <v>0</v>
      </c>
      <c r="N380" s="176"/>
      <c r="O380" s="176"/>
      <c r="P380" s="179">
        <v>11.92</v>
      </c>
    </row>
    <row r="381" spans="1:16" ht="19.5" hidden="1" customHeight="1">
      <c r="A381" s="171" t="s">
        <v>2098</v>
      </c>
      <c r="B381" s="175">
        <v>46084</v>
      </c>
      <c r="C381" s="171" t="s">
        <v>2119</v>
      </c>
      <c r="D381" s="171" t="s">
        <v>135</v>
      </c>
      <c r="E381" s="171" t="s">
        <v>50</v>
      </c>
      <c r="F381" s="171" t="s">
        <v>413</v>
      </c>
      <c r="G381" s="171" t="s">
        <v>112</v>
      </c>
      <c r="H381" s="176">
        <v>1</v>
      </c>
      <c r="I381" s="177">
        <v>0</v>
      </c>
      <c r="J381" s="175">
        <v>46077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10.68</v>
      </c>
    </row>
    <row r="382" spans="1:16" ht="19.5" hidden="1" customHeight="1">
      <c r="A382" s="171" t="s">
        <v>2192</v>
      </c>
      <c r="B382" s="175">
        <v>46084</v>
      </c>
      <c r="C382" s="171" t="s">
        <v>110</v>
      </c>
      <c r="D382" s="171" t="s">
        <v>24</v>
      </c>
      <c r="E382" s="171" t="s">
        <v>51</v>
      </c>
      <c r="F382" s="171" t="s">
        <v>227</v>
      </c>
      <c r="G382" s="171" t="s">
        <v>112</v>
      </c>
      <c r="H382" s="176">
        <v>1</v>
      </c>
      <c r="I382" s="177">
        <v>1643</v>
      </c>
      <c r="J382" s="175">
        <v>46075</v>
      </c>
      <c r="K382" s="171" t="s">
        <v>113</v>
      </c>
      <c r="L382" s="171" t="s">
        <v>114</v>
      </c>
      <c r="M382" s="178">
        <v>0.43</v>
      </c>
      <c r="N382" s="176"/>
      <c r="O382" s="176">
        <v>41</v>
      </c>
      <c r="P382" s="179">
        <v>-116.39</v>
      </c>
    </row>
    <row r="383" spans="1:16" ht="19.5" hidden="1" customHeight="1">
      <c r="A383" s="171" t="s">
        <v>2192</v>
      </c>
      <c r="B383" s="175">
        <v>46084</v>
      </c>
      <c r="C383" s="171" t="s">
        <v>127</v>
      </c>
      <c r="D383" s="171" t="s">
        <v>128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1643</v>
      </c>
      <c r="J383" s="175">
        <v>46075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776.19</v>
      </c>
    </row>
    <row r="384" spans="1:16" ht="19.5" hidden="1" customHeight="1">
      <c r="A384" s="171" t="s">
        <v>2192</v>
      </c>
      <c r="B384" s="175">
        <v>46084</v>
      </c>
      <c r="C384" s="171" t="s">
        <v>127</v>
      </c>
      <c r="D384" s="171" t="s">
        <v>129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1643</v>
      </c>
      <c r="J384" s="175">
        <v>46075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7.76</v>
      </c>
    </row>
    <row r="385" spans="1:16" ht="19.5" hidden="1" customHeight="1">
      <c r="A385" s="171" t="s">
        <v>2192</v>
      </c>
      <c r="B385" s="175">
        <v>46084</v>
      </c>
      <c r="C385" s="171" t="s">
        <v>127</v>
      </c>
      <c r="D385" s="171" t="s">
        <v>130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1643</v>
      </c>
      <c r="J385" s="175">
        <v>46075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859.05</v>
      </c>
    </row>
    <row r="386" spans="1:16" ht="19.5" hidden="1" customHeight="1">
      <c r="A386" s="171" t="s">
        <v>2192</v>
      </c>
      <c r="B386" s="175">
        <v>46084</v>
      </c>
      <c r="C386" s="171" t="s">
        <v>131</v>
      </c>
      <c r="D386" s="171" t="s">
        <v>132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1643</v>
      </c>
      <c r="J386" s="175">
        <v>46075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-706.49</v>
      </c>
    </row>
    <row r="387" spans="1:16" ht="19.5" hidden="1" customHeight="1">
      <c r="A387" s="171" t="s">
        <v>2192</v>
      </c>
      <c r="B387" s="175">
        <v>46084</v>
      </c>
      <c r="C387" s="171" t="s">
        <v>2119</v>
      </c>
      <c r="D387" s="171" t="s">
        <v>116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1643</v>
      </c>
      <c r="J387" s="175">
        <v>46075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-9.1</v>
      </c>
    </row>
    <row r="388" spans="1:16" ht="19.5" hidden="1" customHeight="1">
      <c r="A388" s="171" t="s">
        <v>2193</v>
      </c>
      <c r="B388" s="175">
        <v>46084</v>
      </c>
      <c r="C388" s="171" t="s">
        <v>110</v>
      </c>
      <c r="D388" s="171" t="s">
        <v>24</v>
      </c>
      <c r="E388" s="171" t="s">
        <v>45</v>
      </c>
      <c r="F388" s="171" t="s">
        <v>162</v>
      </c>
      <c r="G388" s="171" t="s">
        <v>163</v>
      </c>
      <c r="H388" s="176">
        <v>1</v>
      </c>
      <c r="I388" s="177">
        <v>2400</v>
      </c>
      <c r="J388" s="175">
        <v>46079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-136.83000000000001</v>
      </c>
    </row>
    <row r="389" spans="1:16" ht="19.5" hidden="1" customHeight="1">
      <c r="A389" s="171" t="s">
        <v>2193</v>
      </c>
      <c r="B389" s="175">
        <v>46084</v>
      </c>
      <c r="C389" s="171" t="s">
        <v>127</v>
      </c>
      <c r="D389" s="171" t="s">
        <v>128</v>
      </c>
      <c r="E389" s="171" t="s">
        <v>45</v>
      </c>
      <c r="F389" s="171" t="s">
        <v>162</v>
      </c>
      <c r="G389" s="171" t="s">
        <v>163</v>
      </c>
      <c r="H389" s="176">
        <v>1</v>
      </c>
      <c r="I389" s="177">
        <v>2400</v>
      </c>
      <c r="J389" s="175">
        <v>46079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1026.6199999999999</v>
      </c>
    </row>
    <row r="390" spans="1:16" ht="19.5" hidden="1" customHeight="1">
      <c r="A390" s="171" t="s">
        <v>2193</v>
      </c>
      <c r="B390" s="175">
        <v>46084</v>
      </c>
      <c r="C390" s="171" t="s">
        <v>127</v>
      </c>
      <c r="D390" s="171" t="s">
        <v>129</v>
      </c>
      <c r="E390" s="171" t="s">
        <v>45</v>
      </c>
      <c r="F390" s="171" t="s">
        <v>162</v>
      </c>
      <c r="G390" s="171" t="s">
        <v>163</v>
      </c>
      <c r="H390" s="176">
        <v>1</v>
      </c>
      <c r="I390" s="177">
        <v>2400</v>
      </c>
      <c r="J390" s="175">
        <v>46079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10.27</v>
      </c>
    </row>
    <row r="391" spans="1:16" ht="19.5" hidden="1" customHeight="1">
      <c r="A391" s="171" t="s">
        <v>2193</v>
      </c>
      <c r="B391" s="175">
        <v>46084</v>
      </c>
      <c r="C391" s="171" t="s">
        <v>127</v>
      </c>
      <c r="D391" s="171" t="s">
        <v>130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46079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1363.11</v>
      </c>
    </row>
    <row r="392" spans="1:16" ht="19.5" hidden="1" customHeight="1">
      <c r="A392" s="171" t="s">
        <v>2193</v>
      </c>
      <c r="B392" s="175">
        <v>46084</v>
      </c>
      <c r="C392" s="171" t="s">
        <v>131</v>
      </c>
      <c r="D392" s="171" t="s">
        <v>132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46079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-1032</v>
      </c>
    </row>
    <row r="393" spans="1:16" ht="19.5" hidden="1" customHeight="1">
      <c r="A393" s="171" t="s">
        <v>2193</v>
      </c>
      <c r="B393" s="175">
        <v>46084</v>
      </c>
      <c r="C393" s="171" t="s">
        <v>2119</v>
      </c>
      <c r="D393" s="171" t="s">
        <v>116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46079</v>
      </c>
      <c r="K393" s="171" t="s">
        <v>113</v>
      </c>
      <c r="L393" s="171" t="s">
        <v>114</v>
      </c>
      <c r="M393" s="178">
        <v>0.43</v>
      </c>
      <c r="N393" s="176"/>
      <c r="O393" s="176"/>
      <c r="P393" s="179">
        <v>-11.13</v>
      </c>
    </row>
    <row r="394" spans="1:16" ht="19.5" hidden="1" customHeight="1">
      <c r="A394" s="171" t="s">
        <v>2191</v>
      </c>
      <c r="B394" s="175">
        <v>46084</v>
      </c>
      <c r="C394" s="171" t="s">
        <v>2119</v>
      </c>
      <c r="D394" s="171" t="s">
        <v>135</v>
      </c>
      <c r="E394" s="171" t="s">
        <v>41</v>
      </c>
      <c r="F394" s="171" t="s">
        <v>138</v>
      </c>
      <c r="G394" s="171" t="s">
        <v>112</v>
      </c>
      <c r="H394" s="176">
        <v>1</v>
      </c>
      <c r="I394" s="177">
        <v>0</v>
      </c>
      <c r="J394" s="175">
        <v>46077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-21.12</v>
      </c>
    </row>
    <row r="395" spans="1:16" ht="19.5" hidden="1" customHeight="1">
      <c r="A395" s="171" t="s">
        <v>2192</v>
      </c>
      <c r="B395" s="175">
        <v>46084</v>
      </c>
      <c r="C395" s="171" t="s">
        <v>2119</v>
      </c>
      <c r="D395" s="171" t="s">
        <v>135</v>
      </c>
      <c r="E395" s="171" t="s">
        <v>51</v>
      </c>
      <c r="F395" s="171" t="s">
        <v>227</v>
      </c>
      <c r="G395" s="171" t="s">
        <v>112</v>
      </c>
      <c r="H395" s="176">
        <v>1</v>
      </c>
      <c r="I395" s="177">
        <v>0</v>
      </c>
      <c r="J395" s="175">
        <v>46075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-14.75</v>
      </c>
    </row>
    <row r="396" spans="1:16" ht="19.5" hidden="1" customHeight="1">
      <c r="A396" s="171" t="s">
        <v>2193</v>
      </c>
      <c r="B396" s="175">
        <v>46084</v>
      </c>
      <c r="C396" s="171" t="s">
        <v>2119</v>
      </c>
      <c r="D396" s="171" t="s">
        <v>135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46079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-19.510000000000002</v>
      </c>
    </row>
    <row r="397" spans="1:16" ht="19.5" hidden="1" customHeight="1">
      <c r="A397" s="171" t="s">
        <v>2194</v>
      </c>
      <c r="B397" s="175">
        <v>46084</v>
      </c>
      <c r="C397" s="171" t="s">
        <v>110</v>
      </c>
      <c r="D397" s="171" t="s">
        <v>24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2650</v>
      </c>
      <c r="J397" s="175">
        <v>46081</v>
      </c>
      <c r="K397" s="171" t="s">
        <v>113</v>
      </c>
      <c r="L397" s="171" t="s">
        <v>114</v>
      </c>
      <c r="M397" s="178">
        <v>0.43</v>
      </c>
      <c r="N397" s="176"/>
      <c r="O397" s="176">
        <v>42</v>
      </c>
      <c r="P397" s="179">
        <v>-148.96</v>
      </c>
    </row>
    <row r="398" spans="1:16" ht="19.5" hidden="1" customHeight="1">
      <c r="A398" s="171" t="s">
        <v>2194</v>
      </c>
      <c r="B398" s="175">
        <v>46084</v>
      </c>
      <c r="C398" s="171" t="s">
        <v>127</v>
      </c>
      <c r="D398" s="171" t="s">
        <v>128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2650</v>
      </c>
      <c r="J398" s="175">
        <v>46081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1038.02</v>
      </c>
    </row>
    <row r="399" spans="1:16" ht="19.5" hidden="1" customHeight="1">
      <c r="A399" s="171" t="s">
        <v>2194</v>
      </c>
      <c r="B399" s="175">
        <v>46084</v>
      </c>
      <c r="C399" s="171" t="s">
        <v>127</v>
      </c>
      <c r="D399" s="171" t="s">
        <v>129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2650</v>
      </c>
      <c r="J399" s="175">
        <v>46081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10.38</v>
      </c>
    </row>
    <row r="400" spans="1:16" ht="19.5" hidden="1" customHeight="1">
      <c r="A400" s="171" t="s">
        <v>2194</v>
      </c>
      <c r="B400" s="175">
        <v>46084</v>
      </c>
      <c r="C400" s="171" t="s">
        <v>127</v>
      </c>
      <c r="D400" s="171" t="s">
        <v>130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2650</v>
      </c>
      <c r="J400" s="175">
        <v>46081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1601.6</v>
      </c>
    </row>
    <row r="401" spans="1:16" ht="19.5" hidden="1" customHeight="1">
      <c r="A401" s="171" t="s">
        <v>2194</v>
      </c>
      <c r="B401" s="175">
        <v>46084</v>
      </c>
      <c r="C401" s="171" t="s">
        <v>131</v>
      </c>
      <c r="D401" s="171" t="s">
        <v>132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2650</v>
      </c>
      <c r="J401" s="175">
        <v>46081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-1139.5</v>
      </c>
    </row>
    <row r="402" spans="1:16" ht="19.5" hidden="1" customHeight="1">
      <c r="A402" s="171" t="s">
        <v>2194</v>
      </c>
      <c r="B402" s="175">
        <v>46084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2650</v>
      </c>
      <c r="J402" s="175">
        <v>46081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-11.77</v>
      </c>
    </row>
    <row r="403" spans="1:16" ht="19.5" hidden="1" customHeight="1">
      <c r="A403" s="171" t="s">
        <v>2195</v>
      </c>
      <c r="B403" s="175">
        <v>46084</v>
      </c>
      <c r="C403" s="171" t="s">
        <v>110</v>
      </c>
      <c r="D403" s="171" t="s">
        <v>24</v>
      </c>
      <c r="E403" s="171" t="s">
        <v>79</v>
      </c>
      <c r="F403" s="171" t="s">
        <v>441</v>
      </c>
      <c r="G403" s="171" t="s">
        <v>177</v>
      </c>
      <c r="H403" s="176">
        <v>1</v>
      </c>
      <c r="I403" s="177">
        <v>5000</v>
      </c>
      <c r="J403" s="175">
        <v>46079</v>
      </c>
      <c r="K403" s="171" t="s">
        <v>113</v>
      </c>
      <c r="L403" s="171" t="s">
        <v>114</v>
      </c>
      <c r="M403" s="178">
        <v>0.43</v>
      </c>
      <c r="N403" s="176"/>
      <c r="O403" s="176">
        <v>41</v>
      </c>
      <c r="P403" s="179">
        <v>-222.69</v>
      </c>
    </row>
    <row r="404" spans="1:16" ht="19.5" hidden="1" customHeight="1">
      <c r="A404" s="171" t="s">
        <v>2195</v>
      </c>
      <c r="B404" s="175">
        <v>46084</v>
      </c>
      <c r="C404" s="171" t="s">
        <v>127</v>
      </c>
      <c r="D404" s="171" t="s">
        <v>128</v>
      </c>
      <c r="E404" s="171" t="s">
        <v>79</v>
      </c>
      <c r="F404" s="171" t="s">
        <v>441</v>
      </c>
      <c r="G404" s="171" t="s">
        <v>177</v>
      </c>
      <c r="H404" s="176">
        <v>1</v>
      </c>
      <c r="I404" s="177">
        <v>5000</v>
      </c>
      <c r="J404" s="175">
        <v>46079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1839</v>
      </c>
    </row>
    <row r="405" spans="1:16" ht="19.5" hidden="1" customHeight="1">
      <c r="A405" s="171" t="s">
        <v>2195</v>
      </c>
      <c r="B405" s="175">
        <v>46084</v>
      </c>
      <c r="C405" s="171" t="s">
        <v>127</v>
      </c>
      <c r="D405" s="171" t="s">
        <v>129</v>
      </c>
      <c r="E405" s="171" t="s">
        <v>79</v>
      </c>
      <c r="F405" s="171" t="s">
        <v>441</v>
      </c>
      <c r="G405" s="171" t="s">
        <v>177</v>
      </c>
      <c r="H405" s="176">
        <v>1</v>
      </c>
      <c r="I405" s="177">
        <v>5000</v>
      </c>
      <c r="J405" s="175">
        <v>46079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18.39</v>
      </c>
    </row>
    <row r="406" spans="1:16" ht="19.5" hidden="1" customHeight="1">
      <c r="A406" s="171" t="s">
        <v>2195</v>
      </c>
      <c r="B406" s="175">
        <v>46084</v>
      </c>
      <c r="C406" s="171" t="s">
        <v>127</v>
      </c>
      <c r="D406" s="171" t="s">
        <v>130</v>
      </c>
      <c r="E406" s="171" t="s">
        <v>79</v>
      </c>
      <c r="F406" s="171" t="s">
        <v>441</v>
      </c>
      <c r="G406" s="171" t="s">
        <v>177</v>
      </c>
      <c r="H406" s="176">
        <v>1</v>
      </c>
      <c r="I406" s="177">
        <v>5000</v>
      </c>
      <c r="J406" s="175">
        <v>46079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3142.61</v>
      </c>
    </row>
    <row r="407" spans="1:16" ht="19.5" hidden="1" customHeight="1">
      <c r="A407" s="171" t="s">
        <v>2195</v>
      </c>
      <c r="B407" s="175">
        <v>46084</v>
      </c>
      <c r="C407" s="171" t="s">
        <v>131</v>
      </c>
      <c r="D407" s="171" t="s">
        <v>132</v>
      </c>
      <c r="E407" s="171" t="s">
        <v>79</v>
      </c>
      <c r="F407" s="171" t="s">
        <v>441</v>
      </c>
      <c r="G407" s="171" t="s">
        <v>177</v>
      </c>
      <c r="H407" s="176">
        <v>1</v>
      </c>
      <c r="I407" s="177">
        <v>5000</v>
      </c>
      <c r="J407" s="175">
        <v>46079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-2150</v>
      </c>
    </row>
    <row r="408" spans="1:16" ht="19.5" hidden="1" customHeight="1">
      <c r="A408" s="171" t="s">
        <v>2195</v>
      </c>
      <c r="B408" s="175">
        <v>46084</v>
      </c>
      <c r="C408" s="171" t="s">
        <v>2119</v>
      </c>
      <c r="D408" s="171" t="s">
        <v>116</v>
      </c>
      <c r="E408" s="171" t="s">
        <v>79</v>
      </c>
      <c r="F408" s="171" t="s">
        <v>441</v>
      </c>
      <c r="G408" s="171" t="s">
        <v>177</v>
      </c>
      <c r="H408" s="176">
        <v>1</v>
      </c>
      <c r="I408" s="177">
        <v>5000</v>
      </c>
      <c r="J408" s="175">
        <v>46079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-10.87</v>
      </c>
    </row>
    <row r="409" spans="1:16" ht="19.5" hidden="1" customHeight="1">
      <c r="A409" s="171" t="s">
        <v>2196</v>
      </c>
      <c r="B409" s="175">
        <v>46084</v>
      </c>
      <c r="C409" s="171" t="s">
        <v>110</v>
      </c>
      <c r="D409" s="171" t="s">
        <v>24</v>
      </c>
      <c r="E409" s="171" t="s">
        <v>45</v>
      </c>
      <c r="F409" s="171" t="s">
        <v>162</v>
      </c>
      <c r="G409" s="171" t="s">
        <v>163</v>
      </c>
      <c r="H409" s="176">
        <v>1</v>
      </c>
      <c r="I409" s="177">
        <v>2650</v>
      </c>
      <c r="J409" s="175">
        <v>46083</v>
      </c>
      <c r="K409" s="171" t="s">
        <v>113</v>
      </c>
      <c r="L409" s="171" t="s">
        <v>114</v>
      </c>
      <c r="M409" s="178">
        <v>0.43</v>
      </c>
      <c r="N409" s="176"/>
      <c r="O409" s="176">
        <v>43</v>
      </c>
      <c r="P409" s="179">
        <v>-154.33000000000001</v>
      </c>
    </row>
    <row r="410" spans="1:16" ht="19.5" hidden="1" customHeight="1">
      <c r="A410" s="171" t="s">
        <v>2196</v>
      </c>
      <c r="B410" s="175">
        <v>46084</v>
      </c>
      <c r="C410" s="171" t="s">
        <v>127</v>
      </c>
      <c r="D410" s="171" t="s">
        <v>128</v>
      </c>
      <c r="E410" s="171" t="s">
        <v>45</v>
      </c>
      <c r="F410" s="171" t="s">
        <v>162</v>
      </c>
      <c r="G410" s="171" t="s">
        <v>163</v>
      </c>
      <c r="H410" s="176">
        <v>1</v>
      </c>
      <c r="I410" s="177">
        <v>2650</v>
      </c>
      <c r="J410" s="175">
        <v>46083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1088.57</v>
      </c>
    </row>
    <row r="411" spans="1:16" ht="19.5" hidden="1" customHeight="1">
      <c r="A411" s="171" t="s">
        <v>2196</v>
      </c>
      <c r="B411" s="175">
        <v>46084</v>
      </c>
      <c r="C411" s="171" t="s">
        <v>127</v>
      </c>
      <c r="D411" s="171" t="s">
        <v>129</v>
      </c>
      <c r="E411" s="171" t="s">
        <v>45</v>
      </c>
      <c r="F411" s="171" t="s">
        <v>162</v>
      </c>
      <c r="G411" s="171" t="s">
        <v>163</v>
      </c>
      <c r="H411" s="176">
        <v>1</v>
      </c>
      <c r="I411" s="177">
        <v>2650</v>
      </c>
      <c r="J411" s="175">
        <v>46083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10.89</v>
      </c>
    </row>
    <row r="412" spans="1:16" ht="19.5" hidden="1" customHeight="1">
      <c r="A412" s="171" t="s">
        <v>2196</v>
      </c>
      <c r="B412" s="175">
        <v>46084</v>
      </c>
      <c r="C412" s="171" t="s">
        <v>127</v>
      </c>
      <c r="D412" s="171" t="s">
        <v>130</v>
      </c>
      <c r="E412" s="171" t="s">
        <v>45</v>
      </c>
      <c r="F412" s="171" t="s">
        <v>162</v>
      </c>
      <c r="G412" s="171" t="s">
        <v>163</v>
      </c>
      <c r="H412" s="176">
        <v>1</v>
      </c>
      <c r="I412" s="177">
        <v>2650</v>
      </c>
      <c r="J412" s="175">
        <v>46083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1550.54</v>
      </c>
    </row>
    <row r="413" spans="1:16" ht="19.5" hidden="1" customHeight="1">
      <c r="A413" s="171" t="s">
        <v>2196</v>
      </c>
      <c r="B413" s="175">
        <v>46084</v>
      </c>
      <c r="C413" s="171" t="s">
        <v>131</v>
      </c>
      <c r="D413" s="171" t="s">
        <v>132</v>
      </c>
      <c r="E413" s="171" t="s">
        <v>45</v>
      </c>
      <c r="F413" s="171" t="s">
        <v>162</v>
      </c>
      <c r="G413" s="171" t="s">
        <v>163</v>
      </c>
      <c r="H413" s="176">
        <v>1</v>
      </c>
      <c r="I413" s="177">
        <v>2650</v>
      </c>
      <c r="J413" s="175">
        <v>46083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-1139.5</v>
      </c>
    </row>
    <row r="414" spans="1:16" ht="19.5" hidden="1" customHeight="1">
      <c r="A414" s="171" t="s">
        <v>2196</v>
      </c>
      <c r="B414" s="175">
        <v>46084</v>
      </c>
      <c r="C414" s="171" t="s">
        <v>2119</v>
      </c>
      <c r="D414" s="171" t="s">
        <v>116</v>
      </c>
      <c r="E414" s="171" t="s">
        <v>45</v>
      </c>
      <c r="F414" s="171" t="s">
        <v>162</v>
      </c>
      <c r="G414" s="171" t="s">
        <v>163</v>
      </c>
      <c r="H414" s="176">
        <v>1</v>
      </c>
      <c r="I414" s="177">
        <v>2650</v>
      </c>
      <c r="J414" s="175">
        <v>46083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-17.7</v>
      </c>
    </row>
    <row r="415" spans="1:16" ht="19.5" hidden="1" customHeight="1">
      <c r="A415" s="171" t="s">
        <v>2197</v>
      </c>
      <c r="B415" s="175">
        <v>46084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2400</v>
      </c>
      <c r="J415" s="175">
        <v>46080</v>
      </c>
      <c r="K415" s="171" t="s">
        <v>113</v>
      </c>
      <c r="L415" s="171" t="s">
        <v>114</v>
      </c>
      <c r="M415" s="178">
        <v>0.43</v>
      </c>
      <c r="N415" s="176"/>
      <c r="O415" s="176">
        <v>41</v>
      </c>
      <c r="P415" s="179">
        <v>-136.83000000000001</v>
      </c>
    </row>
    <row r="416" spans="1:16" ht="19.5" hidden="1" customHeight="1">
      <c r="A416" s="171" t="s">
        <v>2197</v>
      </c>
      <c r="B416" s="175">
        <v>46084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46080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932.38</v>
      </c>
    </row>
    <row r="417" spans="1:16" ht="19.5" hidden="1" customHeight="1">
      <c r="A417" s="171" t="s">
        <v>2197</v>
      </c>
      <c r="B417" s="175">
        <v>46084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46080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0</v>
      </c>
    </row>
    <row r="418" spans="1:16" ht="19.5" hidden="1" customHeight="1">
      <c r="A418" s="171" t="s">
        <v>2197</v>
      </c>
      <c r="B418" s="175">
        <v>46084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46080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1467.62</v>
      </c>
    </row>
    <row r="419" spans="1:16" ht="19.5" hidden="1" customHeight="1">
      <c r="A419" s="171" t="s">
        <v>2197</v>
      </c>
      <c r="B419" s="175">
        <v>46084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46080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-1032</v>
      </c>
    </row>
    <row r="420" spans="1:16" ht="19.5" hidden="1" customHeight="1">
      <c r="A420" s="171" t="s">
        <v>2196</v>
      </c>
      <c r="B420" s="175">
        <v>46084</v>
      </c>
      <c r="C420" s="171" t="s">
        <v>2119</v>
      </c>
      <c r="D420" s="171" t="s">
        <v>135</v>
      </c>
      <c r="E420" s="171" t="s">
        <v>45</v>
      </c>
      <c r="F420" s="171" t="s">
        <v>162</v>
      </c>
      <c r="G420" s="171" t="s">
        <v>163</v>
      </c>
      <c r="H420" s="176">
        <v>1</v>
      </c>
      <c r="I420" s="177">
        <v>0</v>
      </c>
      <c r="J420" s="175">
        <v>46083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-20.68</v>
      </c>
    </row>
    <row r="421" spans="1:16" ht="19.5" hidden="1" customHeight="1">
      <c r="A421" s="171" t="s">
        <v>2198</v>
      </c>
      <c r="B421" s="175">
        <v>46084</v>
      </c>
      <c r="C421" s="171" t="s">
        <v>110</v>
      </c>
      <c r="D421" s="171" t="s">
        <v>24</v>
      </c>
      <c r="E421" s="171" t="s">
        <v>39</v>
      </c>
      <c r="F421" s="171" t="s">
        <v>141</v>
      </c>
      <c r="G421" s="171" t="s">
        <v>112</v>
      </c>
      <c r="H421" s="176">
        <v>1</v>
      </c>
      <c r="I421" s="177">
        <v>0</v>
      </c>
      <c r="J421" s="175">
        <v>46074</v>
      </c>
      <c r="K421" s="171" t="s">
        <v>113</v>
      </c>
      <c r="L421" s="171" t="s">
        <v>114</v>
      </c>
      <c r="M421" s="178">
        <v>0</v>
      </c>
      <c r="N421" s="176"/>
      <c r="O421" s="176">
        <v>42</v>
      </c>
      <c r="P421" s="179">
        <v>-46.77</v>
      </c>
    </row>
    <row r="422" spans="1:16" ht="19.5" hidden="1" customHeight="1">
      <c r="A422" s="171" t="s">
        <v>2198</v>
      </c>
      <c r="B422" s="175">
        <v>46084</v>
      </c>
      <c r="C422" s="171" t="s">
        <v>2119</v>
      </c>
      <c r="D422" s="171" t="s">
        <v>116</v>
      </c>
      <c r="E422" s="171" t="s">
        <v>39</v>
      </c>
      <c r="F422" s="171" t="s">
        <v>141</v>
      </c>
      <c r="G422" s="171" t="s">
        <v>112</v>
      </c>
      <c r="H422" s="176">
        <v>1</v>
      </c>
      <c r="I422" s="177">
        <v>0</v>
      </c>
      <c r="J422" s="175">
        <v>46074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-10.08</v>
      </c>
    </row>
    <row r="423" spans="1:16" ht="19.5" hidden="1" customHeight="1">
      <c r="A423" s="171" t="s">
        <v>2199</v>
      </c>
      <c r="B423" s="175">
        <v>46084</v>
      </c>
      <c r="C423" s="171" t="s">
        <v>110</v>
      </c>
      <c r="D423" s="171" t="s">
        <v>24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46074</v>
      </c>
      <c r="K423" s="171" t="s">
        <v>113</v>
      </c>
      <c r="L423" s="171" t="s">
        <v>114</v>
      </c>
      <c r="M423" s="178">
        <v>0</v>
      </c>
      <c r="N423" s="176"/>
      <c r="O423" s="176">
        <v>42</v>
      </c>
      <c r="P423" s="179">
        <v>-46.77</v>
      </c>
    </row>
    <row r="424" spans="1:16" ht="19.5" hidden="1" customHeight="1">
      <c r="A424" s="171" t="s">
        <v>2199</v>
      </c>
      <c r="B424" s="175">
        <v>46084</v>
      </c>
      <c r="C424" s="171" t="s">
        <v>2119</v>
      </c>
      <c r="D424" s="171" t="s">
        <v>116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46074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-10.08</v>
      </c>
    </row>
    <row r="425" spans="1:16" ht="19.5" hidden="1" customHeight="1">
      <c r="A425" s="171" t="s">
        <v>2198</v>
      </c>
      <c r="B425" s="175">
        <v>46084</v>
      </c>
      <c r="C425" s="171" t="s">
        <v>110</v>
      </c>
      <c r="D425" s="171" t="s">
        <v>117</v>
      </c>
      <c r="E425" s="171" t="s">
        <v>39</v>
      </c>
      <c r="F425" s="171" t="s">
        <v>141</v>
      </c>
      <c r="G425" s="171" t="s">
        <v>112</v>
      </c>
      <c r="H425" s="176">
        <v>1</v>
      </c>
      <c r="I425" s="177">
        <v>0</v>
      </c>
      <c r="J425" s="175">
        <v>46074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0</v>
      </c>
    </row>
    <row r="426" spans="1:16" ht="19.5" hidden="1" customHeight="1">
      <c r="A426" s="171" t="s">
        <v>2198</v>
      </c>
      <c r="B426" s="175">
        <v>46084</v>
      </c>
      <c r="C426" s="171" t="s">
        <v>110</v>
      </c>
      <c r="D426" s="171" t="s">
        <v>118</v>
      </c>
      <c r="E426" s="171" t="s">
        <v>39</v>
      </c>
      <c r="F426" s="171" t="s">
        <v>141</v>
      </c>
      <c r="G426" s="171" t="s">
        <v>112</v>
      </c>
      <c r="H426" s="176">
        <v>1</v>
      </c>
      <c r="I426" s="177">
        <v>0</v>
      </c>
      <c r="J426" s="175">
        <v>46074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-46.77</v>
      </c>
    </row>
    <row r="427" spans="1:16" ht="19.5" hidden="1" customHeight="1">
      <c r="A427" s="171" t="s">
        <v>2198</v>
      </c>
      <c r="B427" s="175">
        <v>46084</v>
      </c>
      <c r="C427" s="171" t="s">
        <v>2119</v>
      </c>
      <c r="D427" s="171" t="s">
        <v>119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46074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-15</v>
      </c>
    </row>
    <row r="428" spans="1:16" ht="19.5" hidden="1" customHeight="1">
      <c r="A428" s="171" t="s">
        <v>2199</v>
      </c>
      <c r="B428" s="175">
        <v>46084</v>
      </c>
      <c r="C428" s="171" t="s">
        <v>110</v>
      </c>
      <c r="D428" s="171" t="s">
        <v>117</v>
      </c>
      <c r="E428" s="171" t="s">
        <v>39</v>
      </c>
      <c r="F428" s="171" t="s">
        <v>141</v>
      </c>
      <c r="G428" s="171" t="s">
        <v>112</v>
      </c>
      <c r="H428" s="176">
        <v>1</v>
      </c>
      <c r="I428" s="177">
        <v>0</v>
      </c>
      <c r="J428" s="175">
        <v>46074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0</v>
      </c>
    </row>
    <row r="429" spans="1:16" ht="19.5" hidden="1" customHeight="1">
      <c r="A429" s="171" t="s">
        <v>2199</v>
      </c>
      <c r="B429" s="175">
        <v>46084</v>
      </c>
      <c r="C429" s="171" t="s">
        <v>110</v>
      </c>
      <c r="D429" s="171" t="s">
        <v>118</v>
      </c>
      <c r="E429" s="171" t="s">
        <v>39</v>
      </c>
      <c r="F429" s="171" t="s">
        <v>141</v>
      </c>
      <c r="G429" s="171" t="s">
        <v>112</v>
      </c>
      <c r="H429" s="176">
        <v>1</v>
      </c>
      <c r="I429" s="177">
        <v>0</v>
      </c>
      <c r="J429" s="175">
        <v>46074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-46.77</v>
      </c>
    </row>
    <row r="430" spans="1:16" ht="19.5" hidden="1" customHeight="1">
      <c r="A430" s="171" t="s">
        <v>2199</v>
      </c>
      <c r="B430" s="175">
        <v>46084</v>
      </c>
      <c r="C430" s="171" t="s">
        <v>2119</v>
      </c>
      <c r="D430" s="171" t="s">
        <v>119</v>
      </c>
      <c r="E430" s="171" t="s">
        <v>39</v>
      </c>
      <c r="F430" s="171" t="s">
        <v>141</v>
      </c>
      <c r="G430" s="171" t="s">
        <v>112</v>
      </c>
      <c r="H430" s="176">
        <v>1</v>
      </c>
      <c r="I430" s="177">
        <v>0</v>
      </c>
      <c r="J430" s="175">
        <v>46074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-15</v>
      </c>
    </row>
    <row r="431" spans="1:16" ht="19.5" hidden="1" customHeight="1">
      <c r="A431" s="171" t="s">
        <v>2200</v>
      </c>
      <c r="B431" s="175">
        <v>46084</v>
      </c>
      <c r="C431" s="171" t="s">
        <v>1315</v>
      </c>
      <c r="D431" s="171" t="s">
        <v>508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0</v>
      </c>
      <c r="J431" s="175">
        <v>46081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-5</v>
      </c>
    </row>
    <row r="432" spans="1:16" ht="19.5" hidden="1" customHeight="1">
      <c r="A432" s="171" t="s">
        <v>2200</v>
      </c>
      <c r="B432" s="175">
        <v>46084</v>
      </c>
      <c r="C432" s="171" t="s">
        <v>2119</v>
      </c>
      <c r="D432" s="171" t="s">
        <v>510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46081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-10</v>
      </c>
    </row>
    <row r="433" spans="1:16" ht="19.5" hidden="1" customHeight="1">
      <c r="A433" s="171" t="s">
        <v>2201</v>
      </c>
      <c r="B433" s="175">
        <v>46084</v>
      </c>
      <c r="C433" s="171" t="s">
        <v>1315</v>
      </c>
      <c r="D433" s="171" t="s">
        <v>508</v>
      </c>
      <c r="E433" s="171" t="s">
        <v>77</v>
      </c>
      <c r="F433" s="171" t="s">
        <v>194</v>
      </c>
      <c r="G433" s="171" t="s">
        <v>177</v>
      </c>
      <c r="H433" s="176">
        <v>1</v>
      </c>
      <c r="I433" s="177">
        <v>0</v>
      </c>
      <c r="J433" s="175">
        <v>46081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-5</v>
      </c>
    </row>
    <row r="434" spans="1:16" ht="19.5" hidden="1" customHeight="1">
      <c r="A434" s="171" t="s">
        <v>2201</v>
      </c>
      <c r="B434" s="175">
        <v>46084</v>
      </c>
      <c r="C434" s="171" t="s">
        <v>2119</v>
      </c>
      <c r="D434" s="171" t="s">
        <v>510</v>
      </c>
      <c r="E434" s="171" t="s">
        <v>77</v>
      </c>
      <c r="F434" s="171" t="s">
        <v>194</v>
      </c>
      <c r="G434" s="171" t="s">
        <v>177</v>
      </c>
      <c r="H434" s="176">
        <v>1</v>
      </c>
      <c r="I434" s="177">
        <v>0</v>
      </c>
      <c r="J434" s="175">
        <v>46081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-10</v>
      </c>
    </row>
    <row r="435" spans="1:16" ht="19.5" hidden="1" customHeight="1">
      <c r="A435" s="171" t="s">
        <v>2202</v>
      </c>
      <c r="B435" s="175">
        <v>46084</v>
      </c>
      <c r="C435" s="171" t="s">
        <v>2119</v>
      </c>
      <c r="D435" s="171" t="s">
        <v>135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46084</v>
      </c>
      <c r="K435" s="171" t="s">
        <v>125</v>
      </c>
      <c r="L435" s="171" t="s">
        <v>125</v>
      </c>
      <c r="M435" s="178">
        <v>0</v>
      </c>
      <c r="N435" s="176"/>
      <c r="O435" s="176"/>
      <c r="P435" s="179">
        <v>-21.79</v>
      </c>
    </row>
    <row r="436" spans="1:16" ht="19.5" hidden="1" customHeight="1">
      <c r="A436" s="171" t="s">
        <v>2160</v>
      </c>
      <c r="B436" s="175">
        <v>46084</v>
      </c>
      <c r="C436" s="171" t="s">
        <v>308</v>
      </c>
      <c r="D436" s="171" t="s">
        <v>419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-2650</v>
      </c>
      <c r="J436" s="175">
        <v>46081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-1098.0999999999999</v>
      </c>
    </row>
    <row r="437" spans="1:16" ht="19.5" hidden="1" customHeight="1">
      <c r="A437" s="171" t="s">
        <v>2160</v>
      </c>
      <c r="B437" s="175">
        <v>46084</v>
      </c>
      <c r="C437" s="171" t="s">
        <v>308</v>
      </c>
      <c r="D437" s="171" t="s">
        <v>129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-2650</v>
      </c>
      <c r="J437" s="175">
        <v>46081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-10.98</v>
      </c>
    </row>
    <row r="438" spans="1:16" ht="19.5" hidden="1" customHeight="1">
      <c r="A438" s="171" t="s">
        <v>2160</v>
      </c>
      <c r="B438" s="175">
        <v>46084</v>
      </c>
      <c r="C438" s="171" t="s">
        <v>308</v>
      </c>
      <c r="D438" s="171" t="s">
        <v>130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-2650</v>
      </c>
      <c r="J438" s="175">
        <v>46081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-1540.92</v>
      </c>
    </row>
    <row r="439" spans="1:16" ht="19.5" hidden="1" customHeight="1">
      <c r="A439" s="171" t="s">
        <v>2160</v>
      </c>
      <c r="B439" s="175">
        <v>46084</v>
      </c>
      <c r="C439" s="171" t="s">
        <v>131</v>
      </c>
      <c r="D439" s="171" t="s">
        <v>420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-2650</v>
      </c>
      <c r="J439" s="175">
        <v>46081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1139.5</v>
      </c>
    </row>
    <row r="440" spans="1:16" ht="19.5" hidden="1" customHeight="1">
      <c r="A440" s="171" t="s">
        <v>2022</v>
      </c>
      <c r="B440" s="175">
        <v>46084</v>
      </c>
      <c r="C440" s="171" t="s">
        <v>2119</v>
      </c>
      <c r="D440" s="171" t="s">
        <v>135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46081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20.86</v>
      </c>
    </row>
    <row r="441" spans="1:16" ht="19.5" hidden="1" customHeight="1">
      <c r="A441" s="171" t="s">
        <v>2203</v>
      </c>
      <c r="B441" s="175">
        <v>46084</v>
      </c>
      <c r="C441" s="171" t="s">
        <v>2119</v>
      </c>
      <c r="D441" s="171" t="s">
        <v>135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46084</v>
      </c>
      <c r="K441" s="171" t="s">
        <v>125</v>
      </c>
      <c r="L441" s="171" t="s">
        <v>125</v>
      </c>
      <c r="M441" s="178">
        <v>0</v>
      </c>
      <c r="N441" s="176"/>
      <c r="O441" s="176"/>
      <c r="P441" s="179">
        <v>-21.32</v>
      </c>
    </row>
    <row r="442" spans="1:16" ht="19.5" hidden="1" customHeight="1">
      <c r="A442" s="171" t="s">
        <v>2204</v>
      </c>
      <c r="B442" s="175">
        <v>46084</v>
      </c>
      <c r="C442" s="171" t="s">
        <v>110</v>
      </c>
      <c r="D442" s="171" t="s">
        <v>24</v>
      </c>
      <c r="E442" s="171" t="s">
        <v>66</v>
      </c>
      <c r="F442" s="171" t="s">
        <v>601</v>
      </c>
      <c r="G442" s="171" t="s">
        <v>177</v>
      </c>
      <c r="H442" s="176">
        <v>1</v>
      </c>
      <c r="I442" s="177">
        <v>4110</v>
      </c>
      <c r="J442" s="175">
        <v>46082</v>
      </c>
      <c r="K442" s="171" t="s">
        <v>113</v>
      </c>
      <c r="L442" s="171" t="s">
        <v>114</v>
      </c>
      <c r="M442" s="178">
        <v>0.43</v>
      </c>
      <c r="N442" s="176"/>
      <c r="O442" s="176">
        <v>42</v>
      </c>
      <c r="P442" s="179">
        <v>-206.54</v>
      </c>
    </row>
    <row r="443" spans="1:16" ht="19.5" hidden="1" customHeight="1">
      <c r="A443" s="171" t="s">
        <v>2204</v>
      </c>
      <c r="B443" s="175">
        <v>46084</v>
      </c>
      <c r="C443" s="171" t="s">
        <v>127</v>
      </c>
      <c r="D443" s="171" t="s">
        <v>128</v>
      </c>
      <c r="E443" s="171" t="s">
        <v>66</v>
      </c>
      <c r="F443" s="171" t="s">
        <v>601</v>
      </c>
      <c r="G443" s="171" t="s">
        <v>177</v>
      </c>
      <c r="H443" s="176">
        <v>1</v>
      </c>
      <c r="I443" s="177">
        <v>4110</v>
      </c>
      <c r="J443" s="175">
        <v>46082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1438.21</v>
      </c>
    </row>
    <row r="444" spans="1:16" ht="19.5" hidden="1" customHeight="1">
      <c r="A444" s="171" t="s">
        <v>2204</v>
      </c>
      <c r="B444" s="175">
        <v>46084</v>
      </c>
      <c r="C444" s="171" t="s">
        <v>127</v>
      </c>
      <c r="D444" s="171" t="s">
        <v>129</v>
      </c>
      <c r="E444" s="171" t="s">
        <v>66</v>
      </c>
      <c r="F444" s="171" t="s">
        <v>601</v>
      </c>
      <c r="G444" s="171" t="s">
        <v>177</v>
      </c>
      <c r="H444" s="176">
        <v>1</v>
      </c>
      <c r="I444" s="177">
        <v>4110</v>
      </c>
      <c r="J444" s="175">
        <v>46082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14.38</v>
      </c>
    </row>
    <row r="445" spans="1:16" ht="19.5" hidden="1" customHeight="1">
      <c r="A445" s="171" t="s">
        <v>2204</v>
      </c>
      <c r="B445" s="175">
        <v>46084</v>
      </c>
      <c r="C445" s="171" t="s">
        <v>127</v>
      </c>
      <c r="D445" s="171" t="s">
        <v>130</v>
      </c>
      <c r="E445" s="171" t="s">
        <v>66</v>
      </c>
      <c r="F445" s="171" t="s">
        <v>601</v>
      </c>
      <c r="G445" s="171" t="s">
        <v>177</v>
      </c>
      <c r="H445" s="176">
        <v>1</v>
      </c>
      <c r="I445" s="177">
        <v>4110</v>
      </c>
      <c r="J445" s="175">
        <v>46082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2657.41</v>
      </c>
    </row>
    <row r="446" spans="1:16" ht="19.5" hidden="1" customHeight="1">
      <c r="A446" s="171" t="s">
        <v>2204</v>
      </c>
      <c r="B446" s="175">
        <v>46084</v>
      </c>
      <c r="C446" s="171" t="s">
        <v>131</v>
      </c>
      <c r="D446" s="171" t="s">
        <v>132</v>
      </c>
      <c r="E446" s="171" t="s">
        <v>66</v>
      </c>
      <c r="F446" s="171" t="s">
        <v>601</v>
      </c>
      <c r="G446" s="171" t="s">
        <v>177</v>
      </c>
      <c r="H446" s="176">
        <v>1</v>
      </c>
      <c r="I446" s="177">
        <v>4110</v>
      </c>
      <c r="J446" s="175">
        <v>46082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-1767.3</v>
      </c>
    </row>
    <row r="447" spans="1:16" ht="19.5" hidden="1" customHeight="1">
      <c r="A447" s="171" t="s">
        <v>2204</v>
      </c>
      <c r="B447" s="175">
        <v>46084</v>
      </c>
      <c r="C447" s="171" t="s">
        <v>2119</v>
      </c>
      <c r="D447" s="171" t="s">
        <v>116</v>
      </c>
      <c r="E447" s="171" t="s">
        <v>66</v>
      </c>
      <c r="F447" s="171" t="s">
        <v>601</v>
      </c>
      <c r="G447" s="171" t="s">
        <v>177</v>
      </c>
      <c r="H447" s="176">
        <v>1</v>
      </c>
      <c r="I447" s="177">
        <v>4110</v>
      </c>
      <c r="J447" s="175">
        <v>46082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-11.01</v>
      </c>
    </row>
    <row r="448" spans="1:16" ht="19.5" hidden="1" customHeight="1">
      <c r="A448" s="171" t="s">
        <v>2205</v>
      </c>
      <c r="B448" s="175">
        <v>46084</v>
      </c>
      <c r="C448" s="171" t="s">
        <v>110</v>
      </c>
      <c r="D448" s="171" t="s">
        <v>24</v>
      </c>
      <c r="E448" s="171" t="s">
        <v>72</v>
      </c>
      <c r="F448" s="171" t="s">
        <v>718</v>
      </c>
      <c r="G448" s="171" t="s">
        <v>177</v>
      </c>
      <c r="H448" s="176">
        <v>1</v>
      </c>
      <c r="I448" s="177">
        <v>5500</v>
      </c>
      <c r="J448" s="175">
        <v>46081</v>
      </c>
      <c r="K448" s="171" t="s">
        <v>113</v>
      </c>
      <c r="L448" s="171" t="s">
        <v>114</v>
      </c>
      <c r="M448" s="178">
        <v>0.43</v>
      </c>
      <c r="N448" s="176"/>
      <c r="O448" s="176">
        <v>42</v>
      </c>
      <c r="P448" s="179">
        <v>-246.15</v>
      </c>
    </row>
    <row r="449" spans="1:16" ht="19.5" hidden="1" customHeight="1">
      <c r="A449" s="171" t="s">
        <v>2205</v>
      </c>
      <c r="B449" s="175">
        <v>46084</v>
      </c>
      <c r="C449" s="171" t="s">
        <v>127</v>
      </c>
      <c r="D449" s="171" t="s">
        <v>128</v>
      </c>
      <c r="E449" s="171" t="s">
        <v>72</v>
      </c>
      <c r="F449" s="171" t="s">
        <v>718</v>
      </c>
      <c r="G449" s="171" t="s">
        <v>177</v>
      </c>
      <c r="H449" s="176">
        <v>1</v>
      </c>
      <c r="I449" s="177">
        <v>5500</v>
      </c>
      <c r="J449" s="175">
        <v>46081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3129.4</v>
      </c>
    </row>
    <row r="450" spans="1:16" ht="19.5" hidden="1" customHeight="1">
      <c r="A450" s="171" t="s">
        <v>2205</v>
      </c>
      <c r="B450" s="175">
        <v>46084</v>
      </c>
      <c r="C450" s="171" t="s">
        <v>127</v>
      </c>
      <c r="D450" s="171" t="s">
        <v>129</v>
      </c>
      <c r="E450" s="171" t="s">
        <v>72</v>
      </c>
      <c r="F450" s="171" t="s">
        <v>718</v>
      </c>
      <c r="G450" s="171" t="s">
        <v>177</v>
      </c>
      <c r="H450" s="176">
        <v>1</v>
      </c>
      <c r="I450" s="177">
        <v>5500</v>
      </c>
      <c r="J450" s="175">
        <v>46081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2205</v>
      </c>
      <c r="B451" s="175">
        <v>46084</v>
      </c>
      <c r="C451" s="171" t="s">
        <v>127</v>
      </c>
      <c r="D451" s="171" t="s">
        <v>130</v>
      </c>
      <c r="E451" s="171" t="s">
        <v>72</v>
      </c>
      <c r="F451" s="171" t="s">
        <v>718</v>
      </c>
      <c r="G451" s="171" t="s">
        <v>177</v>
      </c>
      <c r="H451" s="176">
        <v>1</v>
      </c>
      <c r="I451" s="177">
        <v>5500</v>
      </c>
      <c r="J451" s="175">
        <v>46081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2370.6</v>
      </c>
    </row>
    <row r="452" spans="1:16" ht="19.5" hidden="1" customHeight="1">
      <c r="A452" s="171" t="s">
        <v>2205</v>
      </c>
      <c r="B452" s="175">
        <v>46084</v>
      </c>
      <c r="C452" s="171" t="s">
        <v>131</v>
      </c>
      <c r="D452" s="171" t="s">
        <v>132</v>
      </c>
      <c r="E452" s="171" t="s">
        <v>72</v>
      </c>
      <c r="F452" s="171" t="s">
        <v>718</v>
      </c>
      <c r="G452" s="171" t="s">
        <v>177</v>
      </c>
      <c r="H452" s="176">
        <v>1</v>
      </c>
      <c r="I452" s="177">
        <v>5500</v>
      </c>
      <c r="J452" s="175">
        <v>46081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-2365</v>
      </c>
    </row>
    <row r="453" spans="1:16" ht="19.5" hidden="1" customHeight="1">
      <c r="A453" s="171" t="s">
        <v>2205</v>
      </c>
      <c r="B453" s="175">
        <v>46084</v>
      </c>
      <c r="C453" s="171" t="s">
        <v>2119</v>
      </c>
      <c r="D453" s="171" t="s">
        <v>116</v>
      </c>
      <c r="E453" s="171" t="s">
        <v>72</v>
      </c>
      <c r="F453" s="171" t="s">
        <v>718</v>
      </c>
      <c r="G453" s="171" t="s">
        <v>177</v>
      </c>
      <c r="H453" s="176">
        <v>1</v>
      </c>
      <c r="I453" s="177">
        <v>5500</v>
      </c>
      <c r="J453" s="175">
        <v>46081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-14.14</v>
      </c>
    </row>
    <row r="454" spans="1:16" ht="19.5" hidden="1" customHeight="1">
      <c r="A454" s="171" t="s">
        <v>2016</v>
      </c>
      <c r="B454" s="175">
        <v>46084</v>
      </c>
      <c r="C454" s="171" t="s">
        <v>2119</v>
      </c>
      <c r="D454" s="171" t="s">
        <v>135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0</v>
      </c>
      <c r="J454" s="175">
        <v>46081</v>
      </c>
      <c r="K454" s="171" t="s">
        <v>125</v>
      </c>
      <c r="L454" s="171" t="s">
        <v>125</v>
      </c>
      <c r="M454" s="178">
        <v>0</v>
      </c>
      <c r="N454" s="176"/>
      <c r="O454" s="176"/>
      <c r="P454" s="179">
        <v>48.85</v>
      </c>
    </row>
    <row r="455" spans="1:16" ht="19.5" hidden="1" customHeight="1">
      <c r="A455" s="171" t="s">
        <v>2016</v>
      </c>
      <c r="B455" s="175">
        <v>46084</v>
      </c>
      <c r="C455" s="171" t="s">
        <v>2119</v>
      </c>
      <c r="D455" s="171" t="s">
        <v>135</v>
      </c>
      <c r="E455" s="171" t="s">
        <v>78</v>
      </c>
      <c r="F455" s="171" t="s">
        <v>176</v>
      </c>
      <c r="G455" s="171" t="s">
        <v>177</v>
      </c>
      <c r="H455" s="176">
        <v>1</v>
      </c>
      <c r="I455" s="177">
        <v>0</v>
      </c>
      <c r="J455" s="175">
        <v>46081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48.85</v>
      </c>
    </row>
    <row r="456" spans="1:16" ht="19.5" hidden="1" customHeight="1">
      <c r="A456" s="171" t="s">
        <v>2204</v>
      </c>
      <c r="B456" s="175">
        <v>46084</v>
      </c>
      <c r="C456" s="171" t="s">
        <v>2119</v>
      </c>
      <c r="D456" s="171" t="s">
        <v>135</v>
      </c>
      <c r="E456" s="171" t="s">
        <v>66</v>
      </c>
      <c r="F456" s="171" t="s">
        <v>601</v>
      </c>
      <c r="G456" s="171" t="s">
        <v>177</v>
      </c>
      <c r="H456" s="176">
        <v>1</v>
      </c>
      <c r="I456" s="177">
        <v>0</v>
      </c>
      <c r="J456" s="175">
        <v>46082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-27.33</v>
      </c>
    </row>
    <row r="457" spans="1:16" ht="19.5" hidden="1" customHeight="1">
      <c r="A457" s="171" t="s">
        <v>2206</v>
      </c>
      <c r="B457" s="175">
        <v>46084</v>
      </c>
      <c r="C457" s="171" t="s">
        <v>110</v>
      </c>
      <c r="D457" s="171" t="s">
        <v>24</v>
      </c>
      <c r="E457" s="171" t="s">
        <v>41</v>
      </c>
      <c r="F457" s="171" t="s">
        <v>138</v>
      </c>
      <c r="G457" s="171" t="s">
        <v>112</v>
      </c>
      <c r="H457" s="176">
        <v>1</v>
      </c>
      <c r="I457" s="177">
        <v>2650</v>
      </c>
      <c r="J457" s="175">
        <v>46083</v>
      </c>
      <c r="K457" s="171" t="s">
        <v>113</v>
      </c>
      <c r="L457" s="171" t="s">
        <v>114</v>
      </c>
      <c r="M457" s="178">
        <v>0.43</v>
      </c>
      <c r="N457" s="176"/>
      <c r="O457" s="176">
        <v>43</v>
      </c>
      <c r="P457" s="179">
        <v>-154.33000000000001</v>
      </c>
    </row>
    <row r="458" spans="1:16" ht="19.5" hidden="1" customHeight="1">
      <c r="A458" s="171" t="s">
        <v>2206</v>
      </c>
      <c r="B458" s="175">
        <v>46084</v>
      </c>
      <c r="C458" s="171" t="s">
        <v>127</v>
      </c>
      <c r="D458" s="171" t="s">
        <v>128</v>
      </c>
      <c r="E458" s="171" t="s">
        <v>41</v>
      </c>
      <c r="F458" s="171" t="s">
        <v>138</v>
      </c>
      <c r="G458" s="171" t="s">
        <v>112</v>
      </c>
      <c r="H458" s="176">
        <v>1</v>
      </c>
      <c r="I458" s="177">
        <v>2650</v>
      </c>
      <c r="J458" s="175">
        <v>46083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1166.67</v>
      </c>
    </row>
    <row r="459" spans="1:16" ht="19.5" hidden="1" customHeight="1">
      <c r="A459" s="171" t="s">
        <v>2206</v>
      </c>
      <c r="B459" s="175">
        <v>46084</v>
      </c>
      <c r="C459" s="171" t="s">
        <v>127</v>
      </c>
      <c r="D459" s="171" t="s">
        <v>129</v>
      </c>
      <c r="E459" s="171" t="s">
        <v>41</v>
      </c>
      <c r="F459" s="171" t="s">
        <v>138</v>
      </c>
      <c r="G459" s="171" t="s">
        <v>112</v>
      </c>
      <c r="H459" s="176">
        <v>1</v>
      </c>
      <c r="I459" s="177">
        <v>2650</v>
      </c>
      <c r="J459" s="175">
        <v>46083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2206</v>
      </c>
      <c r="B460" s="175">
        <v>46084</v>
      </c>
      <c r="C460" s="171" t="s">
        <v>127</v>
      </c>
      <c r="D460" s="171" t="s">
        <v>130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2650</v>
      </c>
      <c r="J460" s="175">
        <v>46083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1483.33</v>
      </c>
    </row>
    <row r="461" spans="1:16" ht="19.5" hidden="1" customHeight="1">
      <c r="A461" s="171" t="s">
        <v>2206</v>
      </c>
      <c r="B461" s="175">
        <v>46084</v>
      </c>
      <c r="C461" s="171" t="s">
        <v>131</v>
      </c>
      <c r="D461" s="171" t="s">
        <v>132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2650</v>
      </c>
      <c r="J461" s="175">
        <v>46083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-1139.5</v>
      </c>
    </row>
    <row r="462" spans="1:16" ht="19.5" hidden="1" customHeight="1">
      <c r="A462" s="171" t="s">
        <v>2206</v>
      </c>
      <c r="B462" s="175">
        <v>46084</v>
      </c>
      <c r="C462" s="171" t="s">
        <v>2119</v>
      </c>
      <c r="D462" s="171" t="s">
        <v>116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2650</v>
      </c>
      <c r="J462" s="175">
        <v>46083</v>
      </c>
      <c r="K462" s="171" t="s">
        <v>113</v>
      </c>
      <c r="L462" s="171" t="s">
        <v>114</v>
      </c>
      <c r="M462" s="178">
        <v>0.43</v>
      </c>
      <c r="N462" s="176"/>
      <c r="O462" s="176"/>
      <c r="P462" s="179">
        <v>-18.27</v>
      </c>
    </row>
    <row r="463" spans="1:16" ht="19.5" hidden="1" customHeight="1">
      <c r="A463" s="171" t="s">
        <v>2207</v>
      </c>
      <c r="B463" s="175">
        <v>46084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2650</v>
      </c>
      <c r="J463" s="175">
        <v>46083</v>
      </c>
      <c r="K463" s="171" t="s">
        <v>113</v>
      </c>
      <c r="L463" s="171" t="s">
        <v>114</v>
      </c>
      <c r="M463" s="178">
        <v>0.43</v>
      </c>
      <c r="N463" s="176"/>
      <c r="O463" s="176">
        <v>43</v>
      </c>
      <c r="P463" s="179">
        <v>-154.33000000000001</v>
      </c>
    </row>
    <row r="464" spans="1:16" ht="19.5" hidden="1" customHeight="1">
      <c r="A464" s="171" t="s">
        <v>2207</v>
      </c>
      <c r="B464" s="175">
        <v>46084</v>
      </c>
      <c r="C464" s="171" t="s">
        <v>127</v>
      </c>
      <c r="D464" s="171" t="s">
        <v>128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2650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1039.05</v>
      </c>
    </row>
    <row r="465" spans="1:16" ht="19.5" hidden="1" customHeight="1">
      <c r="A465" s="171" t="s">
        <v>2207</v>
      </c>
      <c r="B465" s="175">
        <v>46084</v>
      </c>
      <c r="C465" s="171" t="s">
        <v>127</v>
      </c>
      <c r="D465" s="171" t="s">
        <v>129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2650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2207</v>
      </c>
      <c r="B466" s="175">
        <v>46084</v>
      </c>
      <c r="C466" s="171" t="s">
        <v>127</v>
      </c>
      <c r="D466" s="171" t="s">
        <v>130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2650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1610.95</v>
      </c>
    </row>
    <row r="467" spans="1:16" ht="19.5" hidden="1" customHeight="1">
      <c r="A467" s="171" t="s">
        <v>2207</v>
      </c>
      <c r="B467" s="175">
        <v>46084</v>
      </c>
      <c r="C467" s="171" t="s">
        <v>131</v>
      </c>
      <c r="D467" s="171" t="s">
        <v>132</v>
      </c>
      <c r="E467" s="171" t="s">
        <v>45</v>
      </c>
      <c r="F467" s="171" t="s">
        <v>162</v>
      </c>
      <c r="G467" s="171" t="s">
        <v>163</v>
      </c>
      <c r="H467" s="176">
        <v>1</v>
      </c>
      <c r="I467" s="177">
        <v>2650</v>
      </c>
      <c r="J467" s="175">
        <v>46083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-1139.5</v>
      </c>
    </row>
    <row r="468" spans="1:16" ht="19.5" hidden="1" customHeight="1">
      <c r="A468" s="171" t="s">
        <v>2207</v>
      </c>
      <c r="B468" s="175">
        <v>46084</v>
      </c>
      <c r="C468" s="171" t="s">
        <v>2119</v>
      </c>
      <c r="D468" s="171" t="s">
        <v>116</v>
      </c>
      <c r="E468" s="171" t="s">
        <v>45</v>
      </c>
      <c r="F468" s="171" t="s">
        <v>162</v>
      </c>
      <c r="G468" s="171" t="s">
        <v>163</v>
      </c>
      <c r="H468" s="176">
        <v>1</v>
      </c>
      <c r="I468" s="177">
        <v>2650</v>
      </c>
      <c r="J468" s="175">
        <v>46083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-18.27</v>
      </c>
    </row>
    <row r="469" spans="1:16" ht="19.5" hidden="1" customHeight="1">
      <c r="A469" s="171" t="s">
        <v>2208</v>
      </c>
      <c r="B469" s="175">
        <v>46084</v>
      </c>
      <c r="C469" s="171" t="s">
        <v>110</v>
      </c>
      <c r="D469" s="171" t="s">
        <v>24</v>
      </c>
      <c r="E469" s="171" t="s">
        <v>45</v>
      </c>
      <c r="F469" s="171" t="s">
        <v>162</v>
      </c>
      <c r="G469" s="171" t="s">
        <v>163</v>
      </c>
      <c r="H469" s="176">
        <v>1</v>
      </c>
      <c r="I469" s="177">
        <v>2650</v>
      </c>
      <c r="J469" s="175">
        <v>46082</v>
      </c>
      <c r="K469" s="171" t="s">
        <v>113</v>
      </c>
      <c r="L469" s="171" t="s">
        <v>114</v>
      </c>
      <c r="M469" s="178">
        <v>0.43</v>
      </c>
      <c r="N469" s="176"/>
      <c r="O469" s="176">
        <v>42</v>
      </c>
      <c r="P469" s="179">
        <v>-148.96</v>
      </c>
    </row>
    <row r="470" spans="1:16" ht="19.5" hidden="1" customHeight="1">
      <c r="A470" s="171" t="s">
        <v>2208</v>
      </c>
      <c r="B470" s="175">
        <v>46084</v>
      </c>
      <c r="C470" s="171" t="s">
        <v>127</v>
      </c>
      <c r="D470" s="171" t="s">
        <v>128</v>
      </c>
      <c r="E470" s="171" t="s">
        <v>45</v>
      </c>
      <c r="F470" s="171" t="s">
        <v>162</v>
      </c>
      <c r="G470" s="171" t="s">
        <v>163</v>
      </c>
      <c r="H470" s="176">
        <v>1</v>
      </c>
      <c r="I470" s="177">
        <v>2650</v>
      </c>
      <c r="J470" s="175">
        <v>46082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1039.05</v>
      </c>
    </row>
    <row r="471" spans="1:16" ht="19.5" hidden="1" customHeight="1">
      <c r="A471" s="171" t="s">
        <v>2208</v>
      </c>
      <c r="B471" s="175">
        <v>46084</v>
      </c>
      <c r="C471" s="171" t="s">
        <v>127</v>
      </c>
      <c r="D471" s="171" t="s">
        <v>129</v>
      </c>
      <c r="E471" s="171" t="s">
        <v>45</v>
      </c>
      <c r="F471" s="171" t="s">
        <v>162</v>
      </c>
      <c r="G471" s="171" t="s">
        <v>163</v>
      </c>
      <c r="H471" s="176">
        <v>1</v>
      </c>
      <c r="I471" s="177">
        <v>2650</v>
      </c>
      <c r="J471" s="175">
        <v>46082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hidden="1" customHeight="1">
      <c r="A472" s="171" t="s">
        <v>2208</v>
      </c>
      <c r="B472" s="175">
        <v>46084</v>
      </c>
      <c r="C472" s="171" t="s">
        <v>127</v>
      </c>
      <c r="D472" s="171" t="s">
        <v>130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2650</v>
      </c>
      <c r="J472" s="175">
        <v>46082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1610.95</v>
      </c>
    </row>
    <row r="473" spans="1:16" ht="19.5" hidden="1" customHeight="1">
      <c r="A473" s="171" t="s">
        <v>2208</v>
      </c>
      <c r="B473" s="175">
        <v>46084</v>
      </c>
      <c r="C473" s="171" t="s">
        <v>131</v>
      </c>
      <c r="D473" s="171" t="s">
        <v>132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2650</v>
      </c>
      <c r="J473" s="175">
        <v>46082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-1139.5</v>
      </c>
    </row>
    <row r="474" spans="1:16" ht="19.5" hidden="1" customHeight="1">
      <c r="A474" s="171" t="s">
        <v>2208</v>
      </c>
      <c r="B474" s="175">
        <v>46084</v>
      </c>
      <c r="C474" s="171" t="s">
        <v>2119</v>
      </c>
      <c r="D474" s="171" t="s">
        <v>116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2650</v>
      </c>
      <c r="J474" s="175">
        <v>46082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-18.600000000000001</v>
      </c>
    </row>
    <row r="475" spans="1:16" ht="19.5" hidden="1" customHeight="1">
      <c r="A475" s="171" t="s">
        <v>2209</v>
      </c>
      <c r="B475" s="175">
        <v>46084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2650</v>
      </c>
      <c r="J475" s="175">
        <v>46083</v>
      </c>
      <c r="K475" s="171" t="s">
        <v>113</v>
      </c>
      <c r="L475" s="171" t="s">
        <v>114</v>
      </c>
      <c r="M475" s="178">
        <v>0.43</v>
      </c>
      <c r="N475" s="176"/>
      <c r="O475" s="176">
        <v>43</v>
      </c>
      <c r="P475" s="179">
        <v>-154.33000000000001</v>
      </c>
    </row>
    <row r="476" spans="1:16" ht="19.5" hidden="1" customHeight="1">
      <c r="A476" s="171" t="s">
        <v>2209</v>
      </c>
      <c r="B476" s="175">
        <v>46084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2650</v>
      </c>
      <c r="J476" s="175">
        <v>46083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1285.71</v>
      </c>
    </row>
    <row r="477" spans="1:16" ht="19.5" hidden="1" customHeight="1">
      <c r="A477" s="171" t="s">
        <v>2209</v>
      </c>
      <c r="B477" s="175">
        <v>46084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2650</v>
      </c>
      <c r="J477" s="175">
        <v>46083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2209</v>
      </c>
      <c r="B478" s="175">
        <v>46084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2650</v>
      </c>
      <c r="J478" s="175">
        <v>46083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1364.29</v>
      </c>
    </row>
    <row r="479" spans="1:16" ht="19.5" hidden="1" customHeight="1">
      <c r="A479" s="171" t="s">
        <v>2209</v>
      </c>
      <c r="B479" s="175">
        <v>46084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2650</v>
      </c>
      <c r="J479" s="175">
        <v>46083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-1139.5</v>
      </c>
    </row>
    <row r="480" spans="1:16" ht="19.5" hidden="1" customHeight="1">
      <c r="A480" s="171" t="s">
        <v>2209</v>
      </c>
      <c r="B480" s="175">
        <v>46084</v>
      </c>
      <c r="C480" s="171" t="s">
        <v>2119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2650</v>
      </c>
      <c r="J480" s="175">
        <v>46083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-15.12</v>
      </c>
    </row>
    <row r="481" spans="1:16" ht="19.5" hidden="1" customHeight="1">
      <c r="A481" s="171" t="s">
        <v>2210</v>
      </c>
      <c r="B481" s="175">
        <v>46084</v>
      </c>
      <c r="C481" s="171" t="s">
        <v>110</v>
      </c>
      <c r="D481" s="171" t="s">
        <v>24</v>
      </c>
      <c r="E481" s="171" t="s">
        <v>42</v>
      </c>
      <c r="F481" s="171" t="s">
        <v>248</v>
      </c>
      <c r="G481" s="171" t="s">
        <v>112</v>
      </c>
      <c r="H481" s="176">
        <v>1</v>
      </c>
      <c r="I481" s="177">
        <v>2650</v>
      </c>
      <c r="J481" s="175">
        <v>46080</v>
      </c>
      <c r="K481" s="171" t="s">
        <v>113</v>
      </c>
      <c r="L481" s="171" t="s">
        <v>114</v>
      </c>
      <c r="M481" s="178">
        <v>0.43</v>
      </c>
      <c r="N481" s="176"/>
      <c r="O481" s="176">
        <v>41</v>
      </c>
      <c r="P481" s="179">
        <v>-143.58000000000001</v>
      </c>
    </row>
    <row r="482" spans="1:16" ht="19.5" hidden="1" customHeight="1">
      <c r="A482" s="171" t="s">
        <v>2210</v>
      </c>
      <c r="B482" s="175">
        <v>46084</v>
      </c>
      <c r="C482" s="171" t="s">
        <v>127</v>
      </c>
      <c r="D482" s="171" t="s">
        <v>128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2650</v>
      </c>
      <c r="J482" s="175">
        <v>46080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987.62</v>
      </c>
    </row>
    <row r="483" spans="1:16" ht="19.5" hidden="1" customHeight="1">
      <c r="A483" s="171" t="s">
        <v>2210</v>
      </c>
      <c r="B483" s="175">
        <v>46084</v>
      </c>
      <c r="C483" s="171" t="s">
        <v>127</v>
      </c>
      <c r="D483" s="171" t="s">
        <v>129</v>
      </c>
      <c r="E483" s="171" t="s">
        <v>42</v>
      </c>
      <c r="F483" s="171" t="s">
        <v>248</v>
      </c>
      <c r="G483" s="171" t="s">
        <v>112</v>
      </c>
      <c r="H483" s="176">
        <v>1</v>
      </c>
      <c r="I483" s="177">
        <v>2650</v>
      </c>
      <c r="J483" s="175">
        <v>46080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9.8800000000000008</v>
      </c>
    </row>
    <row r="484" spans="1:16" ht="19.5" hidden="1" customHeight="1">
      <c r="A484" s="171" t="s">
        <v>2210</v>
      </c>
      <c r="B484" s="175">
        <v>46084</v>
      </c>
      <c r="C484" s="171" t="s">
        <v>127</v>
      </c>
      <c r="D484" s="171" t="s">
        <v>130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2650</v>
      </c>
      <c r="J484" s="175">
        <v>46080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1652.5</v>
      </c>
    </row>
    <row r="485" spans="1:16" ht="19.5" hidden="1" customHeight="1">
      <c r="A485" s="171" t="s">
        <v>2210</v>
      </c>
      <c r="B485" s="175">
        <v>46084</v>
      </c>
      <c r="C485" s="171" t="s">
        <v>131</v>
      </c>
      <c r="D485" s="171" t="s">
        <v>132</v>
      </c>
      <c r="E485" s="171" t="s">
        <v>42</v>
      </c>
      <c r="F485" s="171" t="s">
        <v>248</v>
      </c>
      <c r="G485" s="171" t="s">
        <v>112</v>
      </c>
      <c r="H485" s="176">
        <v>1</v>
      </c>
      <c r="I485" s="177">
        <v>2650</v>
      </c>
      <c r="J485" s="175">
        <v>46080</v>
      </c>
      <c r="K485" s="171" t="s">
        <v>113</v>
      </c>
      <c r="L485" s="171" t="s">
        <v>114</v>
      </c>
      <c r="M485" s="178">
        <v>0.43</v>
      </c>
      <c r="N485" s="176"/>
      <c r="O485" s="176"/>
      <c r="P485" s="179">
        <v>-1139.5</v>
      </c>
    </row>
    <row r="486" spans="1:16" ht="19.5" hidden="1" customHeight="1">
      <c r="A486" s="171" t="s">
        <v>2210</v>
      </c>
      <c r="B486" s="175">
        <v>46084</v>
      </c>
      <c r="C486" s="171" t="s">
        <v>2119</v>
      </c>
      <c r="D486" s="171" t="s">
        <v>116</v>
      </c>
      <c r="E486" s="171" t="s">
        <v>42</v>
      </c>
      <c r="F486" s="171" t="s">
        <v>248</v>
      </c>
      <c r="G486" s="171" t="s">
        <v>112</v>
      </c>
      <c r="H486" s="176">
        <v>1</v>
      </c>
      <c r="I486" s="177">
        <v>2650</v>
      </c>
      <c r="J486" s="175">
        <v>46080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-23.95</v>
      </c>
    </row>
    <row r="487" spans="1:16" ht="19.5" hidden="1" customHeight="1">
      <c r="A487" s="171" t="s">
        <v>2208</v>
      </c>
      <c r="B487" s="175">
        <v>46084</v>
      </c>
      <c r="C487" s="171" t="s">
        <v>2119</v>
      </c>
      <c r="D487" s="171" t="s">
        <v>135</v>
      </c>
      <c r="E487" s="171" t="s">
        <v>45</v>
      </c>
      <c r="F487" s="171" t="s">
        <v>162</v>
      </c>
      <c r="G487" s="171" t="s">
        <v>163</v>
      </c>
      <c r="H487" s="176">
        <v>1</v>
      </c>
      <c r="I487" s="177">
        <v>0</v>
      </c>
      <c r="J487" s="175">
        <v>46082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-5.51</v>
      </c>
    </row>
    <row r="488" spans="1:16" ht="19.5" hidden="1" customHeight="1">
      <c r="A488" s="171" t="s">
        <v>2210</v>
      </c>
      <c r="B488" s="175">
        <v>46084</v>
      </c>
      <c r="C488" s="171" t="s">
        <v>2119</v>
      </c>
      <c r="D488" s="171" t="s">
        <v>135</v>
      </c>
      <c r="E488" s="171" t="s">
        <v>42</v>
      </c>
      <c r="F488" s="171" t="s">
        <v>248</v>
      </c>
      <c r="G488" s="171" t="s">
        <v>112</v>
      </c>
      <c r="H488" s="176">
        <v>1</v>
      </c>
      <c r="I488" s="177">
        <v>0</v>
      </c>
      <c r="J488" s="175">
        <v>46080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-18.760000000000002</v>
      </c>
    </row>
    <row r="489" spans="1:16" ht="19.5" hidden="1" customHeight="1">
      <c r="A489" s="171" t="s">
        <v>2211</v>
      </c>
      <c r="B489" s="175">
        <v>46084</v>
      </c>
      <c r="C489" s="171" t="s">
        <v>2119</v>
      </c>
      <c r="D489" s="171" t="s">
        <v>135</v>
      </c>
      <c r="E489" s="171" t="s">
        <v>79</v>
      </c>
      <c r="F489" s="171" t="s">
        <v>441</v>
      </c>
      <c r="G489" s="171" t="s">
        <v>177</v>
      </c>
      <c r="H489" s="176">
        <v>1</v>
      </c>
      <c r="I489" s="177">
        <v>0</v>
      </c>
      <c r="J489" s="175">
        <v>46084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-36.19</v>
      </c>
    </row>
    <row r="490" spans="1:16" ht="19.5" hidden="1" customHeight="1">
      <c r="A490" s="171" t="s">
        <v>2212</v>
      </c>
      <c r="B490" s="175">
        <v>46084</v>
      </c>
      <c r="C490" s="171" t="s">
        <v>110</v>
      </c>
      <c r="D490" s="171" t="s">
        <v>24</v>
      </c>
      <c r="E490" s="171" t="s">
        <v>69</v>
      </c>
      <c r="F490" s="171" t="s">
        <v>674</v>
      </c>
      <c r="G490" s="171" t="s">
        <v>177</v>
      </c>
      <c r="H490" s="176">
        <v>1</v>
      </c>
      <c r="I490" s="177">
        <v>4246</v>
      </c>
      <c r="J490" s="175">
        <v>46078</v>
      </c>
      <c r="K490" s="171" t="s">
        <v>113</v>
      </c>
      <c r="L490" s="171" t="s">
        <v>114</v>
      </c>
      <c r="M490" s="178">
        <v>0.43</v>
      </c>
      <c r="N490" s="176"/>
      <c r="O490" s="176">
        <v>40</v>
      </c>
      <c r="P490" s="179">
        <v>-194.25</v>
      </c>
    </row>
    <row r="491" spans="1:16" ht="19.5" hidden="1" customHeight="1">
      <c r="A491" s="171" t="s">
        <v>2212</v>
      </c>
      <c r="B491" s="175">
        <v>46084</v>
      </c>
      <c r="C491" s="171" t="s">
        <v>127</v>
      </c>
      <c r="D491" s="171" t="s">
        <v>128</v>
      </c>
      <c r="E491" s="171" t="s">
        <v>69</v>
      </c>
      <c r="F491" s="171" t="s">
        <v>674</v>
      </c>
      <c r="G491" s="171" t="s">
        <v>177</v>
      </c>
      <c r="H491" s="176">
        <v>1</v>
      </c>
      <c r="I491" s="177">
        <v>4246</v>
      </c>
      <c r="J491" s="175">
        <v>46078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2051.09</v>
      </c>
    </row>
    <row r="492" spans="1:16" ht="19.5" hidden="1" customHeight="1">
      <c r="A492" s="171" t="s">
        <v>2212</v>
      </c>
      <c r="B492" s="175">
        <v>46084</v>
      </c>
      <c r="C492" s="171" t="s">
        <v>127</v>
      </c>
      <c r="D492" s="171" t="s">
        <v>129</v>
      </c>
      <c r="E492" s="171" t="s">
        <v>69</v>
      </c>
      <c r="F492" s="171" t="s">
        <v>674</v>
      </c>
      <c r="G492" s="171" t="s">
        <v>177</v>
      </c>
      <c r="H492" s="176">
        <v>1</v>
      </c>
      <c r="I492" s="177">
        <v>4246</v>
      </c>
      <c r="J492" s="175">
        <v>46078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20.51</v>
      </c>
    </row>
    <row r="493" spans="1:16" ht="19.5" hidden="1" customHeight="1">
      <c r="A493" s="171" t="s">
        <v>2212</v>
      </c>
      <c r="B493" s="175">
        <v>46084</v>
      </c>
      <c r="C493" s="171" t="s">
        <v>127</v>
      </c>
      <c r="D493" s="171" t="s">
        <v>130</v>
      </c>
      <c r="E493" s="171" t="s">
        <v>69</v>
      </c>
      <c r="F493" s="171" t="s">
        <v>674</v>
      </c>
      <c r="G493" s="171" t="s">
        <v>177</v>
      </c>
      <c r="H493" s="176">
        <v>1</v>
      </c>
      <c r="I493" s="177">
        <v>4246</v>
      </c>
      <c r="J493" s="175">
        <v>46078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2174.4</v>
      </c>
    </row>
    <row r="494" spans="1:16" ht="19.5" hidden="1" customHeight="1">
      <c r="A494" s="171" t="s">
        <v>2212</v>
      </c>
      <c r="B494" s="175">
        <v>46084</v>
      </c>
      <c r="C494" s="171" t="s">
        <v>131</v>
      </c>
      <c r="D494" s="171" t="s">
        <v>132</v>
      </c>
      <c r="E494" s="171" t="s">
        <v>69</v>
      </c>
      <c r="F494" s="171" t="s">
        <v>674</v>
      </c>
      <c r="G494" s="171" t="s">
        <v>177</v>
      </c>
      <c r="H494" s="176">
        <v>1</v>
      </c>
      <c r="I494" s="177">
        <v>4246</v>
      </c>
      <c r="J494" s="175">
        <v>46078</v>
      </c>
      <c r="K494" s="171" t="s">
        <v>113</v>
      </c>
      <c r="L494" s="171" t="s">
        <v>114</v>
      </c>
      <c r="M494" s="178">
        <v>0.43</v>
      </c>
      <c r="N494" s="176"/>
      <c r="O494" s="176"/>
      <c r="P494" s="179">
        <v>-1825.78</v>
      </c>
    </row>
    <row r="495" spans="1:16" ht="19.5" hidden="1" customHeight="1">
      <c r="A495" s="171" t="s">
        <v>2212</v>
      </c>
      <c r="B495" s="175">
        <v>46084</v>
      </c>
      <c r="C495" s="171" t="s">
        <v>2119</v>
      </c>
      <c r="D495" s="171" t="s">
        <v>116</v>
      </c>
      <c r="E495" s="171" t="s">
        <v>69</v>
      </c>
      <c r="F495" s="171" t="s">
        <v>674</v>
      </c>
      <c r="G495" s="171" t="s">
        <v>177</v>
      </c>
      <c r="H495" s="176">
        <v>1</v>
      </c>
      <c r="I495" s="177">
        <v>4246</v>
      </c>
      <c r="J495" s="175">
        <v>46078</v>
      </c>
      <c r="K495" s="171" t="s">
        <v>113</v>
      </c>
      <c r="L495" s="171" t="s">
        <v>114</v>
      </c>
      <c r="M495" s="178">
        <v>0.43</v>
      </c>
      <c r="N495" s="176"/>
      <c r="O495" s="176"/>
      <c r="P495" s="179">
        <v>-12.86</v>
      </c>
    </row>
    <row r="496" spans="1:16" ht="19.5" hidden="1" customHeight="1">
      <c r="A496" s="171" t="s">
        <v>2212</v>
      </c>
      <c r="B496" s="175">
        <v>46084</v>
      </c>
      <c r="C496" s="171" t="s">
        <v>2119</v>
      </c>
      <c r="D496" s="171" t="s">
        <v>135</v>
      </c>
      <c r="E496" s="171" t="s">
        <v>69</v>
      </c>
      <c r="F496" s="171" t="s">
        <v>674</v>
      </c>
      <c r="G496" s="171" t="s">
        <v>177</v>
      </c>
      <c r="H496" s="176">
        <v>1</v>
      </c>
      <c r="I496" s="177">
        <v>0</v>
      </c>
      <c r="J496" s="175">
        <v>46078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-38.97</v>
      </c>
    </row>
    <row r="497" spans="1:16" ht="19.5" hidden="1" customHeight="1">
      <c r="A497" s="171" t="s">
        <v>2084</v>
      </c>
      <c r="B497" s="175">
        <v>46084</v>
      </c>
      <c r="C497" s="171" t="s">
        <v>308</v>
      </c>
      <c r="D497" s="171" t="s">
        <v>419</v>
      </c>
      <c r="E497" s="171" t="s">
        <v>78</v>
      </c>
      <c r="F497" s="171" t="s">
        <v>176</v>
      </c>
      <c r="G497" s="171" t="s">
        <v>177</v>
      </c>
      <c r="H497" s="176">
        <v>1</v>
      </c>
      <c r="I497" s="177">
        <v>-6500</v>
      </c>
      <c r="J497" s="175">
        <v>46079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-2556.7199999999998</v>
      </c>
    </row>
    <row r="498" spans="1:16" ht="19.5" hidden="1" customHeight="1">
      <c r="A498" s="171" t="s">
        <v>2084</v>
      </c>
      <c r="B498" s="175">
        <v>46084</v>
      </c>
      <c r="C498" s="171" t="s">
        <v>308</v>
      </c>
      <c r="D498" s="171" t="s">
        <v>129</v>
      </c>
      <c r="E498" s="171" t="s">
        <v>78</v>
      </c>
      <c r="F498" s="171" t="s">
        <v>176</v>
      </c>
      <c r="G498" s="171" t="s">
        <v>177</v>
      </c>
      <c r="H498" s="176">
        <v>1</v>
      </c>
      <c r="I498" s="177">
        <v>-6500</v>
      </c>
      <c r="J498" s="175">
        <v>46079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-25.57</v>
      </c>
    </row>
    <row r="499" spans="1:16" ht="19.5" hidden="1" customHeight="1">
      <c r="A499" s="171" t="s">
        <v>2084</v>
      </c>
      <c r="B499" s="175">
        <v>46084</v>
      </c>
      <c r="C499" s="171" t="s">
        <v>308</v>
      </c>
      <c r="D499" s="171" t="s">
        <v>130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-6500</v>
      </c>
      <c r="J499" s="175">
        <v>46079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-3917.71</v>
      </c>
    </row>
    <row r="500" spans="1:16" ht="19.5" hidden="1" customHeight="1">
      <c r="A500" s="171" t="s">
        <v>2084</v>
      </c>
      <c r="B500" s="175">
        <v>46084</v>
      </c>
      <c r="C500" s="171" t="s">
        <v>131</v>
      </c>
      <c r="D500" s="171" t="s">
        <v>420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-6500</v>
      </c>
      <c r="J500" s="175">
        <v>46079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2795</v>
      </c>
    </row>
    <row r="501" spans="1:16" ht="19.5" hidden="1" customHeight="1">
      <c r="A501" s="171" t="s">
        <v>2213</v>
      </c>
      <c r="B501" s="175">
        <v>46084</v>
      </c>
      <c r="C501" s="171" t="s">
        <v>2119</v>
      </c>
      <c r="D501" s="171" t="s">
        <v>135</v>
      </c>
      <c r="E501" s="171" t="s">
        <v>46</v>
      </c>
      <c r="F501" s="171" t="s">
        <v>680</v>
      </c>
      <c r="G501" s="171" t="s">
        <v>112</v>
      </c>
      <c r="H501" s="176">
        <v>1</v>
      </c>
      <c r="I501" s="177">
        <v>0</v>
      </c>
      <c r="J501" s="175">
        <v>46084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-15.27</v>
      </c>
    </row>
    <row r="502" spans="1:16" ht="19.5" hidden="1" customHeight="1">
      <c r="A502" s="171" t="s">
        <v>1919</v>
      </c>
      <c r="B502" s="175">
        <v>46084</v>
      </c>
      <c r="C502" s="171" t="s">
        <v>2119</v>
      </c>
      <c r="D502" s="171" t="s">
        <v>135</v>
      </c>
      <c r="E502" s="171" t="s">
        <v>78</v>
      </c>
      <c r="F502" s="171" t="s">
        <v>176</v>
      </c>
      <c r="G502" s="171" t="s">
        <v>177</v>
      </c>
      <c r="H502" s="176">
        <v>1</v>
      </c>
      <c r="I502" s="177">
        <v>0</v>
      </c>
      <c r="J502" s="175">
        <v>46079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48.58</v>
      </c>
    </row>
    <row r="503" spans="1:16" ht="19.5" hidden="1" customHeight="1">
      <c r="A503" s="171" t="s">
        <v>2214</v>
      </c>
      <c r="B503" s="175">
        <v>46084</v>
      </c>
      <c r="C503" s="171" t="s">
        <v>2119</v>
      </c>
      <c r="D503" s="171" t="s">
        <v>135</v>
      </c>
      <c r="E503" s="171" t="s">
        <v>40</v>
      </c>
      <c r="F503" s="171" t="s">
        <v>149</v>
      </c>
      <c r="G503" s="171" t="s">
        <v>112</v>
      </c>
      <c r="H503" s="176">
        <v>1</v>
      </c>
      <c r="I503" s="177">
        <v>0</v>
      </c>
      <c r="J503" s="175">
        <v>46084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-21.75</v>
      </c>
    </row>
    <row r="504" spans="1:16" ht="19.5" hidden="1" customHeight="1">
      <c r="A504" s="171" t="s">
        <v>2215</v>
      </c>
      <c r="B504" s="175">
        <v>46084</v>
      </c>
      <c r="C504" s="171" t="s">
        <v>110</v>
      </c>
      <c r="D504" s="171" t="s">
        <v>24</v>
      </c>
      <c r="E504" s="171" t="s">
        <v>63</v>
      </c>
      <c r="F504" s="171" t="s">
        <v>897</v>
      </c>
      <c r="G504" s="171" t="s">
        <v>177</v>
      </c>
      <c r="H504" s="176">
        <v>1</v>
      </c>
      <c r="I504" s="177">
        <v>4504</v>
      </c>
      <c r="J504" s="175">
        <v>46082</v>
      </c>
      <c r="K504" s="171" t="s">
        <v>113</v>
      </c>
      <c r="L504" s="171" t="s">
        <v>114</v>
      </c>
      <c r="M504" s="178">
        <v>0.43</v>
      </c>
      <c r="N504" s="176"/>
      <c r="O504" s="176">
        <v>42</v>
      </c>
      <c r="P504" s="179">
        <v>-217.76</v>
      </c>
    </row>
    <row r="505" spans="1:16" ht="19.5" hidden="1" customHeight="1">
      <c r="A505" s="171" t="s">
        <v>2215</v>
      </c>
      <c r="B505" s="175">
        <v>46084</v>
      </c>
      <c r="C505" s="171" t="s">
        <v>127</v>
      </c>
      <c r="D505" s="171" t="s">
        <v>128</v>
      </c>
      <c r="E505" s="171" t="s">
        <v>63</v>
      </c>
      <c r="F505" s="171" t="s">
        <v>897</v>
      </c>
      <c r="G505" s="171" t="s">
        <v>177</v>
      </c>
      <c r="H505" s="176">
        <v>1</v>
      </c>
      <c r="I505" s="177">
        <v>4504</v>
      </c>
      <c r="J505" s="175">
        <v>46082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1708.06</v>
      </c>
    </row>
    <row r="506" spans="1:16" ht="19.5" hidden="1" customHeight="1">
      <c r="A506" s="171" t="s">
        <v>2215</v>
      </c>
      <c r="B506" s="175">
        <v>46084</v>
      </c>
      <c r="C506" s="171" t="s">
        <v>127</v>
      </c>
      <c r="D506" s="171" t="s">
        <v>129</v>
      </c>
      <c r="E506" s="171" t="s">
        <v>63</v>
      </c>
      <c r="F506" s="171" t="s">
        <v>897</v>
      </c>
      <c r="G506" s="171" t="s">
        <v>177</v>
      </c>
      <c r="H506" s="176">
        <v>1</v>
      </c>
      <c r="I506" s="177">
        <v>4504</v>
      </c>
      <c r="J506" s="175">
        <v>46082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0</v>
      </c>
    </row>
    <row r="507" spans="1:16" ht="19.5" hidden="1" customHeight="1">
      <c r="A507" s="171" t="s">
        <v>2215</v>
      </c>
      <c r="B507" s="175">
        <v>46084</v>
      </c>
      <c r="C507" s="171" t="s">
        <v>127</v>
      </c>
      <c r="D507" s="171" t="s">
        <v>130</v>
      </c>
      <c r="E507" s="171" t="s">
        <v>63</v>
      </c>
      <c r="F507" s="171" t="s">
        <v>897</v>
      </c>
      <c r="G507" s="171" t="s">
        <v>177</v>
      </c>
      <c r="H507" s="176">
        <v>1</v>
      </c>
      <c r="I507" s="177">
        <v>4504</v>
      </c>
      <c r="J507" s="175">
        <v>46082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2795.94</v>
      </c>
    </row>
    <row r="508" spans="1:16" ht="19.5" hidden="1" customHeight="1">
      <c r="A508" s="171" t="s">
        <v>2215</v>
      </c>
      <c r="B508" s="175">
        <v>46084</v>
      </c>
      <c r="C508" s="171" t="s">
        <v>131</v>
      </c>
      <c r="D508" s="171" t="s">
        <v>132</v>
      </c>
      <c r="E508" s="171" t="s">
        <v>63</v>
      </c>
      <c r="F508" s="171" t="s">
        <v>897</v>
      </c>
      <c r="G508" s="171" t="s">
        <v>177</v>
      </c>
      <c r="H508" s="176">
        <v>1</v>
      </c>
      <c r="I508" s="177">
        <v>4504</v>
      </c>
      <c r="J508" s="175">
        <v>46082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-1936.72</v>
      </c>
    </row>
    <row r="509" spans="1:16" ht="19.5" hidden="1" customHeight="1">
      <c r="A509" s="171" t="s">
        <v>2215</v>
      </c>
      <c r="B509" s="175">
        <v>46084</v>
      </c>
      <c r="C509" s="171" t="s">
        <v>2119</v>
      </c>
      <c r="D509" s="171" t="s">
        <v>116</v>
      </c>
      <c r="E509" s="171" t="s">
        <v>63</v>
      </c>
      <c r="F509" s="171" t="s">
        <v>897</v>
      </c>
      <c r="G509" s="171" t="s">
        <v>177</v>
      </c>
      <c r="H509" s="176">
        <v>1</v>
      </c>
      <c r="I509" s="177">
        <v>4504</v>
      </c>
      <c r="J509" s="175">
        <v>46082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-11.05</v>
      </c>
    </row>
    <row r="510" spans="1:16" ht="19.5" hidden="1" customHeight="1">
      <c r="A510" s="171" t="s">
        <v>2215</v>
      </c>
      <c r="B510" s="175">
        <v>46084</v>
      </c>
      <c r="C510" s="171" t="s">
        <v>2119</v>
      </c>
      <c r="D510" s="171" t="s">
        <v>135</v>
      </c>
      <c r="E510" s="171" t="s">
        <v>63</v>
      </c>
      <c r="F510" s="171" t="s">
        <v>897</v>
      </c>
      <c r="G510" s="171" t="s">
        <v>177</v>
      </c>
      <c r="H510" s="176">
        <v>1</v>
      </c>
      <c r="I510" s="177">
        <v>0</v>
      </c>
      <c r="J510" s="175">
        <v>46082</v>
      </c>
      <c r="K510" s="171" t="s">
        <v>125</v>
      </c>
      <c r="L510" s="171" t="s">
        <v>125</v>
      </c>
      <c r="M510" s="178">
        <v>0</v>
      </c>
      <c r="N510" s="176"/>
      <c r="O510" s="176"/>
      <c r="P510" s="179">
        <v>-21.86</v>
      </c>
    </row>
    <row r="511" spans="1:16" ht="19.5" hidden="1" customHeight="1">
      <c r="A511" s="171" t="s">
        <v>2216</v>
      </c>
      <c r="B511" s="175">
        <v>46084</v>
      </c>
      <c r="C511" s="171" t="s">
        <v>2119</v>
      </c>
      <c r="D511" s="171" t="s">
        <v>135</v>
      </c>
      <c r="E511" s="171" t="s">
        <v>43</v>
      </c>
      <c r="F511" s="171" t="s">
        <v>481</v>
      </c>
      <c r="G511" s="171" t="s">
        <v>214</v>
      </c>
      <c r="H511" s="176">
        <v>1</v>
      </c>
      <c r="I511" s="177">
        <v>0</v>
      </c>
      <c r="J511" s="175">
        <v>46084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-9.3800000000000008</v>
      </c>
    </row>
    <row r="512" spans="1:16" ht="19.5" hidden="1" customHeight="1">
      <c r="A512" s="171" t="s">
        <v>2217</v>
      </c>
      <c r="B512" s="175">
        <v>46084</v>
      </c>
      <c r="C512" s="171" t="s">
        <v>2119</v>
      </c>
      <c r="D512" s="171" t="s">
        <v>135</v>
      </c>
      <c r="E512" s="171" t="s">
        <v>69</v>
      </c>
      <c r="F512" s="171" t="s">
        <v>674</v>
      </c>
      <c r="G512" s="171" t="s">
        <v>177</v>
      </c>
      <c r="H512" s="176">
        <v>1</v>
      </c>
      <c r="I512" s="177">
        <v>0</v>
      </c>
      <c r="J512" s="175">
        <v>46084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-25.66</v>
      </c>
    </row>
    <row r="513" spans="1:16" ht="19.5" hidden="1" customHeight="1">
      <c r="A513" s="171" t="s">
        <v>2218</v>
      </c>
      <c r="B513" s="175">
        <v>46084</v>
      </c>
      <c r="C513" s="171" t="s">
        <v>110</v>
      </c>
      <c r="D513" s="171" t="s">
        <v>117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46078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2218</v>
      </c>
      <c r="B514" s="175">
        <v>46084</v>
      </c>
      <c r="C514" s="171" t="s">
        <v>110</v>
      </c>
      <c r="D514" s="171" t="s">
        <v>118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46078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2218</v>
      </c>
      <c r="B515" s="175">
        <v>46084</v>
      </c>
      <c r="C515" s="171" t="s">
        <v>110</v>
      </c>
      <c r="D515" s="171" t="s">
        <v>24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46078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-46.77</v>
      </c>
    </row>
    <row r="516" spans="1:16" ht="19.5" hidden="1" customHeight="1">
      <c r="A516" s="171" t="s">
        <v>2219</v>
      </c>
      <c r="B516" s="175">
        <v>46084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46084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-6.58</v>
      </c>
    </row>
    <row r="517" spans="1:16" ht="19.5" hidden="1" customHeight="1">
      <c r="A517" s="171" t="s">
        <v>2220</v>
      </c>
      <c r="B517" s="175">
        <v>46084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46084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-21.85</v>
      </c>
    </row>
    <row r="518" spans="1:16" ht="19.5" hidden="1" customHeight="1">
      <c r="A518" s="171" t="s">
        <v>2221</v>
      </c>
      <c r="B518" s="175">
        <v>46084</v>
      </c>
      <c r="C518" s="171" t="s">
        <v>2119</v>
      </c>
      <c r="D518" s="171" t="s">
        <v>135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46084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-6.99</v>
      </c>
    </row>
    <row r="519" spans="1:16" ht="19.5" hidden="1" customHeight="1">
      <c r="A519" s="171" t="s">
        <v>125</v>
      </c>
      <c r="B519" s="175">
        <v>46084</v>
      </c>
      <c r="C519" s="171" t="s">
        <v>151</v>
      </c>
      <c r="D519" s="171" t="s">
        <v>746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46084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-219.6</v>
      </c>
    </row>
    <row r="520" spans="1:16" ht="19.5" hidden="1" customHeight="1">
      <c r="A520" s="171" t="s">
        <v>2004</v>
      </c>
      <c r="B520" s="175">
        <v>46084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46084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-259.99</v>
      </c>
    </row>
    <row r="521" spans="1:16" ht="19.5" hidden="1" customHeight="1">
      <c r="A521" s="171" t="s">
        <v>1546</v>
      </c>
      <c r="B521" s="175">
        <v>46084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46084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-275.93</v>
      </c>
    </row>
    <row r="522" spans="1:16" ht="19.5" hidden="1" customHeight="1">
      <c r="A522" s="171" t="s">
        <v>1547</v>
      </c>
      <c r="B522" s="175">
        <v>46084</v>
      </c>
      <c r="C522" s="171" t="s">
        <v>151</v>
      </c>
      <c r="D522" s="171" t="s">
        <v>152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46084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-564.79999999999995</v>
      </c>
    </row>
    <row r="523" spans="1:16" ht="19.5" hidden="1" customHeight="1">
      <c r="A523" s="171" t="s">
        <v>1386</v>
      </c>
      <c r="B523" s="175">
        <v>46084</v>
      </c>
      <c r="C523" s="171" t="s">
        <v>151</v>
      </c>
      <c r="D523" s="171" t="s">
        <v>152</v>
      </c>
      <c r="E523" s="171" t="s">
        <v>125</v>
      </c>
      <c r="F523" s="171" t="s">
        <v>125</v>
      </c>
      <c r="G523" s="171" t="s">
        <v>125</v>
      </c>
      <c r="H523" s="176">
        <v>0</v>
      </c>
      <c r="I523" s="177">
        <v>0</v>
      </c>
      <c r="J523" s="175">
        <v>46084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-687.19</v>
      </c>
    </row>
    <row r="524" spans="1:16" ht="19.5" hidden="1" customHeight="1">
      <c r="A524" s="171" t="s">
        <v>150</v>
      </c>
      <c r="B524" s="175">
        <v>46084</v>
      </c>
      <c r="C524" s="171" t="s">
        <v>151</v>
      </c>
      <c r="D524" s="171" t="s">
        <v>152</v>
      </c>
      <c r="E524" s="171" t="s">
        <v>125</v>
      </c>
      <c r="F524" s="171" t="s">
        <v>125</v>
      </c>
      <c r="G524" s="171" t="s">
        <v>125</v>
      </c>
      <c r="H524" s="176">
        <v>0</v>
      </c>
      <c r="I524" s="177">
        <v>0</v>
      </c>
      <c r="J524" s="175">
        <v>46084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-1282.33</v>
      </c>
    </row>
    <row r="525" spans="1:16" ht="19.5" hidden="1" customHeight="1">
      <c r="A525" s="171" t="s">
        <v>155</v>
      </c>
      <c r="B525" s="175">
        <v>46084</v>
      </c>
      <c r="C525" s="171" t="s">
        <v>151</v>
      </c>
      <c r="D525" s="171" t="s">
        <v>156</v>
      </c>
      <c r="E525" s="171" t="s">
        <v>125</v>
      </c>
      <c r="F525" s="171" t="s">
        <v>125</v>
      </c>
      <c r="G525" s="171" t="s">
        <v>125</v>
      </c>
      <c r="H525" s="176">
        <v>0</v>
      </c>
      <c r="I525" s="177">
        <v>0</v>
      </c>
      <c r="J525" s="175">
        <v>46084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-10935.17</v>
      </c>
    </row>
    <row r="526" spans="1:16" ht="19.5" hidden="1" customHeight="1">
      <c r="A526" s="171" t="s">
        <v>2222</v>
      </c>
      <c r="B526" s="175">
        <v>46085</v>
      </c>
      <c r="C526" s="171" t="s">
        <v>110</v>
      </c>
      <c r="D526" s="171" t="s">
        <v>24</v>
      </c>
      <c r="E526" s="171" t="s">
        <v>77</v>
      </c>
      <c r="F526" s="171" t="s">
        <v>194</v>
      </c>
      <c r="G526" s="171" t="s">
        <v>177</v>
      </c>
      <c r="H526" s="176">
        <v>1</v>
      </c>
      <c r="I526" s="177">
        <v>0</v>
      </c>
      <c r="J526" s="175">
        <v>46075</v>
      </c>
      <c r="K526" s="171" t="s">
        <v>113</v>
      </c>
      <c r="L526" s="171" t="s">
        <v>114</v>
      </c>
      <c r="M526" s="178">
        <v>0</v>
      </c>
      <c r="N526" s="176"/>
      <c r="O526" s="176">
        <v>41</v>
      </c>
      <c r="P526" s="179">
        <v>-56.94</v>
      </c>
    </row>
    <row r="527" spans="1:16" ht="19.5" hidden="1" customHeight="1">
      <c r="A527" s="171" t="s">
        <v>2222</v>
      </c>
      <c r="B527" s="175">
        <v>46085</v>
      </c>
      <c r="C527" s="171" t="s">
        <v>2119</v>
      </c>
      <c r="D527" s="171" t="s">
        <v>116</v>
      </c>
      <c r="E527" s="171" t="s">
        <v>77</v>
      </c>
      <c r="F527" s="171" t="s">
        <v>194</v>
      </c>
      <c r="G527" s="171" t="s">
        <v>177</v>
      </c>
      <c r="H527" s="176">
        <v>1</v>
      </c>
      <c r="I527" s="177">
        <v>0</v>
      </c>
      <c r="J527" s="175">
        <v>46075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-12.67</v>
      </c>
    </row>
    <row r="528" spans="1:16" ht="19.5" hidden="1" customHeight="1">
      <c r="A528" s="171" t="s">
        <v>2222</v>
      </c>
      <c r="B528" s="175">
        <v>46085</v>
      </c>
      <c r="C528" s="171" t="s">
        <v>110</v>
      </c>
      <c r="D528" s="171" t="s">
        <v>117</v>
      </c>
      <c r="E528" s="171" t="s">
        <v>77</v>
      </c>
      <c r="F528" s="171" t="s">
        <v>194</v>
      </c>
      <c r="G528" s="171" t="s">
        <v>177</v>
      </c>
      <c r="H528" s="176">
        <v>1</v>
      </c>
      <c r="I528" s="177">
        <v>0</v>
      </c>
      <c r="J528" s="175">
        <v>46075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2222</v>
      </c>
      <c r="B529" s="175">
        <v>46085</v>
      </c>
      <c r="C529" s="171" t="s">
        <v>110</v>
      </c>
      <c r="D529" s="171" t="s">
        <v>118</v>
      </c>
      <c r="E529" s="171" t="s">
        <v>77</v>
      </c>
      <c r="F529" s="171" t="s">
        <v>194</v>
      </c>
      <c r="G529" s="171" t="s">
        <v>177</v>
      </c>
      <c r="H529" s="176">
        <v>1</v>
      </c>
      <c r="I529" s="177">
        <v>0</v>
      </c>
      <c r="J529" s="175">
        <v>46075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-56.94</v>
      </c>
    </row>
    <row r="530" spans="1:16" ht="19.5" hidden="1" customHeight="1">
      <c r="A530" s="171" t="s">
        <v>2222</v>
      </c>
      <c r="B530" s="175">
        <v>46085</v>
      </c>
      <c r="C530" s="171" t="s">
        <v>2119</v>
      </c>
      <c r="D530" s="171" t="s">
        <v>119</v>
      </c>
      <c r="E530" s="171" t="s">
        <v>77</v>
      </c>
      <c r="F530" s="171" t="s">
        <v>194</v>
      </c>
      <c r="G530" s="171" t="s">
        <v>177</v>
      </c>
      <c r="H530" s="176">
        <v>1</v>
      </c>
      <c r="I530" s="177">
        <v>0</v>
      </c>
      <c r="J530" s="175">
        <v>46075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-15</v>
      </c>
    </row>
    <row r="531" spans="1:16" ht="19.5" hidden="1" customHeight="1">
      <c r="A531" s="171" t="s">
        <v>1488</v>
      </c>
      <c r="B531" s="175">
        <v>46085</v>
      </c>
      <c r="C531" s="171" t="s">
        <v>2119</v>
      </c>
      <c r="D531" s="171" t="s">
        <v>135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46069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22.36</v>
      </c>
    </row>
    <row r="532" spans="1:16" ht="19.5" hidden="1" customHeight="1">
      <c r="A532" s="171" t="s">
        <v>2223</v>
      </c>
      <c r="B532" s="175">
        <v>46085</v>
      </c>
      <c r="C532" s="171" t="s">
        <v>110</v>
      </c>
      <c r="D532" s="171" t="s">
        <v>24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46081</v>
      </c>
      <c r="K532" s="171" t="s">
        <v>113</v>
      </c>
      <c r="L532" s="171" t="s">
        <v>114</v>
      </c>
      <c r="M532" s="178">
        <v>0</v>
      </c>
      <c r="N532" s="176"/>
      <c r="O532" s="176">
        <v>42</v>
      </c>
      <c r="P532" s="179">
        <v>-46.77</v>
      </c>
    </row>
    <row r="533" spans="1:16" ht="19.5" hidden="1" customHeight="1">
      <c r="A533" s="171" t="s">
        <v>2223</v>
      </c>
      <c r="B533" s="175">
        <v>46085</v>
      </c>
      <c r="C533" s="171" t="s">
        <v>2119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46081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-11.19</v>
      </c>
    </row>
    <row r="534" spans="1:16" ht="19.5" hidden="1" customHeight="1">
      <c r="A534" s="171" t="s">
        <v>2223</v>
      </c>
      <c r="B534" s="175">
        <v>46085</v>
      </c>
      <c r="C534" s="171" t="s">
        <v>110</v>
      </c>
      <c r="D534" s="171" t="s">
        <v>117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0</v>
      </c>
      <c r="J534" s="175">
        <v>46081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2223</v>
      </c>
      <c r="B535" s="175">
        <v>46085</v>
      </c>
      <c r="C535" s="171" t="s">
        <v>110</v>
      </c>
      <c r="D535" s="171" t="s">
        <v>118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0</v>
      </c>
      <c r="J535" s="175">
        <v>46081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-46.77</v>
      </c>
    </row>
    <row r="536" spans="1:16" ht="19.5" hidden="1" customHeight="1">
      <c r="A536" s="171" t="s">
        <v>2223</v>
      </c>
      <c r="B536" s="175">
        <v>46085</v>
      </c>
      <c r="C536" s="171" t="s">
        <v>2119</v>
      </c>
      <c r="D536" s="171" t="s">
        <v>119</v>
      </c>
      <c r="E536" s="171" t="s">
        <v>42</v>
      </c>
      <c r="F536" s="171" t="s">
        <v>248</v>
      </c>
      <c r="G536" s="171" t="s">
        <v>112</v>
      </c>
      <c r="H536" s="176">
        <v>1</v>
      </c>
      <c r="I536" s="177">
        <v>0</v>
      </c>
      <c r="J536" s="175">
        <v>46081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-15</v>
      </c>
    </row>
    <row r="537" spans="1:16" ht="19.5" hidden="1" customHeight="1">
      <c r="A537" s="171" t="s">
        <v>2224</v>
      </c>
      <c r="B537" s="175">
        <v>46085</v>
      </c>
      <c r="C537" s="171" t="s">
        <v>1315</v>
      </c>
      <c r="D537" s="171" t="s">
        <v>508</v>
      </c>
      <c r="E537" s="171" t="s">
        <v>80</v>
      </c>
      <c r="F537" s="171" t="s">
        <v>1102</v>
      </c>
      <c r="G537" s="171" t="s">
        <v>177</v>
      </c>
      <c r="H537" s="176">
        <v>1</v>
      </c>
      <c r="I537" s="177">
        <v>0</v>
      </c>
      <c r="J537" s="175">
        <v>46064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-5</v>
      </c>
    </row>
    <row r="538" spans="1:16" ht="19.5" hidden="1" customHeight="1">
      <c r="A538" s="171" t="s">
        <v>2224</v>
      </c>
      <c r="B538" s="175">
        <v>46085</v>
      </c>
      <c r="C538" s="171" t="s">
        <v>2119</v>
      </c>
      <c r="D538" s="171" t="s">
        <v>510</v>
      </c>
      <c r="E538" s="171" t="s">
        <v>80</v>
      </c>
      <c r="F538" s="171" t="s">
        <v>1102</v>
      </c>
      <c r="G538" s="171" t="s">
        <v>177</v>
      </c>
      <c r="H538" s="176">
        <v>1</v>
      </c>
      <c r="I538" s="177">
        <v>0</v>
      </c>
      <c r="J538" s="175">
        <v>46064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-10</v>
      </c>
    </row>
    <row r="539" spans="1:16" ht="19.5" hidden="1" customHeight="1">
      <c r="A539" s="171" t="s">
        <v>2098</v>
      </c>
      <c r="B539" s="175">
        <v>46085</v>
      </c>
      <c r="C539" s="171" t="s">
        <v>110</v>
      </c>
      <c r="D539" s="171" t="s">
        <v>121</v>
      </c>
      <c r="E539" s="171" t="s">
        <v>50</v>
      </c>
      <c r="F539" s="171" t="s">
        <v>413</v>
      </c>
      <c r="G539" s="171" t="s">
        <v>112</v>
      </c>
      <c r="H539" s="176">
        <v>1</v>
      </c>
      <c r="I539" s="177">
        <v>0</v>
      </c>
      <c r="J539" s="175">
        <v>46077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0</v>
      </c>
    </row>
    <row r="540" spans="1:16" ht="19.5" hidden="1" customHeight="1">
      <c r="A540" s="171" t="s">
        <v>2098</v>
      </c>
      <c r="B540" s="175">
        <v>46085</v>
      </c>
      <c r="C540" s="171" t="s">
        <v>110</v>
      </c>
      <c r="D540" s="171" t="s">
        <v>118</v>
      </c>
      <c r="E540" s="171" t="s">
        <v>50</v>
      </c>
      <c r="F540" s="171" t="s">
        <v>413</v>
      </c>
      <c r="G540" s="171" t="s">
        <v>112</v>
      </c>
      <c r="H540" s="176">
        <v>1</v>
      </c>
      <c r="I540" s="177">
        <v>0</v>
      </c>
      <c r="J540" s="175">
        <v>46077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-46.77</v>
      </c>
    </row>
    <row r="541" spans="1:16" ht="19.5" hidden="1" customHeight="1">
      <c r="A541" s="171" t="s">
        <v>2098</v>
      </c>
      <c r="B541" s="175">
        <v>46085</v>
      </c>
      <c r="C541" s="171" t="s">
        <v>2119</v>
      </c>
      <c r="D541" s="171" t="s">
        <v>119</v>
      </c>
      <c r="E541" s="171" t="s">
        <v>50</v>
      </c>
      <c r="F541" s="171" t="s">
        <v>413</v>
      </c>
      <c r="G541" s="171" t="s">
        <v>112</v>
      </c>
      <c r="H541" s="176">
        <v>1</v>
      </c>
      <c r="I541" s="177">
        <v>0</v>
      </c>
      <c r="J541" s="175">
        <v>46077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-15</v>
      </c>
    </row>
    <row r="542" spans="1:16" ht="19.5" hidden="1" customHeight="1">
      <c r="A542" s="171" t="s">
        <v>2097</v>
      </c>
      <c r="B542" s="175">
        <v>46085</v>
      </c>
      <c r="C542" s="171" t="s">
        <v>110</v>
      </c>
      <c r="D542" s="171" t="s">
        <v>121</v>
      </c>
      <c r="E542" s="171" t="s">
        <v>50</v>
      </c>
      <c r="F542" s="171" t="s">
        <v>413</v>
      </c>
      <c r="G542" s="171" t="s">
        <v>112</v>
      </c>
      <c r="H542" s="176">
        <v>1</v>
      </c>
      <c r="I542" s="177">
        <v>0</v>
      </c>
      <c r="J542" s="175">
        <v>46075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2097</v>
      </c>
      <c r="B543" s="175">
        <v>46085</v>
      </c>
      <c r="C543" s="171" t="s">
        <v>110</v>
      </c>
      <c r="D543" s="171" t="s">
        <v>118</v>
      </c>
      <c r="E543" s="171" t="s">
        <v>50</v>
      </c>
      <c r="F543" s="171" t="s">
        <v>413</v>
      </c>
      <c r="G543" s="171" t="s">
        <v>112</v>
      </c>
      <c r="H543" s="176">
        <v>1</v>
      </c>
      <c r="I543" s="177">
        <v>0</v>
      </c>
      <c r="J543" s="175">
        <v>46075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2097</v>
      </c>
      <c r="B544" s="175">
        <v>46085</v>
      </c>
      <c r="C544" s="171" t="s">
        <v>2119</v>
      </c>
      <c r="D544" s="171" t="s">
        <v>119</v>
      </c>
      <c r="E544" s="171" t="s">
        <v>50</v>
      </c>
      <c r="F544" s="171" t="s">
        <v>413</v>
      </c>
      <c r="G544" s="171" t="s">
        <v>112</v>
      </c>
      <c r="H544" s="176">
        <v>1</v>
      </c>
      <c r="I544" s="177">
        <v>0</v>
      </c>
      <c r="J544" s="175">
        <v>46075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2225</v>
      </c>
      <c r="B545" s="175">
        <v>46085</v>
      </c>
      <c r="C545" s="171" t="s">
        <v>110</v>
      </c>
      <c r="D545" s="171" t="s">
        <v>117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0</v>
      </c>
      <c r="J545" s="175">
        <v>46077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2225</v>
      </c>
      <c r="B546" s="175">
        <v>46085</v>
      </c>
      <c r="C546" s="171" t="s">
        <v>110</v>
      </c>
      <c r="D546" s="171" t="s">
        <v>118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0</v>
      </c>
      <c r="J546" s="175">
        <v>46077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-56.94</v>
      </c>
    </row>
    <row r="547" spans="1:16" ht="19.5" hidden="1" customHeight="1">
      <c r="A547" s="171" t="s">
        <v>2225</v>
      </c>
      <c r="B547" s="175">
        <v>46085</v>
      </c>
      <c r="C547" s="171" t="s">
        <v>2119</v>
      </c>
      <c r="D547" s="171" t="s">
        <v>119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0</v>
      </c>
      <c r="J547" s="175">
        <v>46077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2225</v>
      </c>
      <c r="B548" s="175">
        <v>46085</v>
      </c>
      <c r="C548" s="171" t="s">
        <v>110</v>
      </c>
      <c r="D548" s="171" t="s">
        <v>24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0</v>
      </c>
      <c r="J548" s="175">
        <v>46077</v>
      </c>
      <c r="K548" s="171" t="s">
        <v>113</v>
      </c>
      <c r="L548" s="171" t="s">
        <v>114</v>
      </c>
      <c r="M548" s="178">
        <v>0</v>
      </c>
      <c r="N548" s="176"/>
      <c r="O548" s="176">
        <v>40</v>
      </c>
      <c r="P548" s="179">
        <v>-56.94</v>
      </c>
    </row>
    <row r="549" spans="1:16" ht="19.5" hidden="1" customHeight="1">
      <c r="A549" s="171" t="s">
        <v>2225</v>
      </c>
      <c r="B549" s="175">
        <v>46085</v>
      </c>
      <c r="C549" s="171" t="s">
        <v>2119</v>
      </c>
      <c r="D549" s="171" t="s">
        <v>116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0</v>
      </c>
      <c r="J549" s="175">
        <v>46077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-13</v>
      </c>
    </row>
    <row r="550" spans="1:16" ht="19.5" hidden="1" customHeight="1">
      <c r="A550" s="171" t="s">
        <v>2226</v>
      </c>
      <c r="B550" s="175">
        <v>46085</v>
      </c>
      <c r="C550" s="171" t="s">
        <v>110</v>
      </c>
      <c r="D550" s="171" t="s">
        <v>24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46079</v>
      </c>
      <c r="K550" s="171" t="s">
        <v>113</v>
      </c>
      <c r="L550" s="171" t="s">
        <v>114</v>
      </c>
      <c r="M550" s="178">
        <v>0</v>
      </c>
      <c r="N550" s="176"/>
      <c r="O550" s="176">
        <v>41</v>
      </c>
      <c r="P550" s="179">
        <v>-46.77</v>
      </c>
    </row>
    <row r="551" spans="1:16" ht="19.5" hidden="1" customHeight="1">
      <c r="A551" s="171" t="s">
        <v>2226</v>
      </c>
      <c r="B551" s="175">
        <v>46085</v>
      </c>
      <c r="C551" s="171" t="s">
        <v>2119</v>
      </c>
      <c r="D551" s="171" t="s">
        <v>116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46079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-12.77</v>
      </c>
    </row>
    <row r="552" spans="1:16" ht="19.5" hidden="1" customHeight="1">
      <c r="A552" s="171" t="s">
        <v>2226</v>
      </c>
      <c r="B552" s="175">
        <v>46085</v>
      </c>
      <c r="C552" s="171" t="s">
        <v>110</v>
      </c>
      <c r="D552" s="171" t="s">
        <v>117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46079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2226</v>
      </c>
      <c r="B553" s="175">
        <v>46085</v>
      </c>
      <c r="C553" s="171" t="s">
        <v>110</v>
      </c>
      <c r="D553" s="171" t="s">
        <v>118</v>
      </c>
      <c r="E553" s="171" t="s">
        <v>42</v>
      </c>
      <c r="F553" s="171" t="s">
        <v>248</v>
      </c>
      <c r="G553" s="171" t="s">
        <v>112</v>
      </c>
      <c r="H553" s="176">
        <v>1</v>
      </c>
      <c r="I553" s="177">
        <v>0</v>
      </c>
      <c r="J553" s="175">
        <v>46079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-46.77</v>
      </c>
    </row>
    <row r="554" spans="1:16" ht="19.5" hidden="1" customHeight="1">
      <c r="A554" s="171" t="s">
        <v>2226</v>
      </c>
      <c r="B554" s="175">
        <v>46085</v>
      </c>
      <c r="C554" s="171" t="s">
        <v>2119</v>
      </c>
      <c r="D554" s="171" t="s">
        <v>119</v>
      </c>
      <c r="E554" s="171" t="s">
        <v>42</v>
      </c>
      <c r="F554" s="171" t="s">
        <v>248</v>
      </c>
      <c r="G554" s="171" t="s">
        <v>112</v>
      </c>
      <c r="H554" s="176">
        <v>1</v>
      </c>
      <c r="I554" s="177">
        <v>0</v>
      </c>
      <c r="J554" s="175">
        <v>46079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2227</v>
      </c>
      <c r="B555" s="175">
        <v>46085</v>
      </c>
      <c r="C555" s="171" t="s">
        <v>110</v>
      </c>
      <c r="D555" s="171" t="s">
        <v>24</v>
      </c>
      <c r="E555" s="171" t="s">
        <v>44</v>
      </c>
      <c r="F555" s="171" t="s">
        <v>213</v>
      </c>
      <c r="G555" s="171" t="s">
        <v>214</v>
      </c>
      <c r="H555" s="176">
        <v>1</v>
      </c>
      <c r="I555" s="177">
        <v>1760</v>
      </c>
      <c r="J555" s="175">
        <v>46064</v>
      </c>
      <c r="K555" s="171" t="s">
        <v>113</v>
      </c>
      <c r="L555" s="171" t="s">
        <v>114</v>
      </c>
      <c r="M555" s="178">
        <v>0.43</v>
      </c>
      <c r="N555" s="176"/>
      <c r="O555" s="176">
        <v>45</v>
      </c>
      <c r="P555" s="179">
        <v>-135.72</v>
      </c>
    </row>
    <row r="556" spans="1:16" ht="19.5" hidden="1" customHeight="1">
      <c r="A556" s="171" t="s">
        <v>2227</v>
      </c>
      <c r="B556" s="175">
        <v>46085</v>
      </c>
      <c r="C556" s="171" t="s">
        <v>127</v>
      </c>
      <c r="D556" s="171" t="s">
        <v>128</v>
      </c>
      <c r="E556" s="171" t="s">
        <v>44</v>
      </c>
      <c r="F556" s="171" t="s">
        <v>213</v>
      </c>
      <c r="G556" s="171" t="s">
        <v>214</v>
      </c>
      <c r="H556" s="176">
        <v>1</v>
      </c>
      <c r="I556" s="177">
        <v>1760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900</v>
      </c>
    </row>
    <row r="557" spans="1:16" ht="19.5" hidden="1" customHeight="1">
      <c r="A557" s="171" t="s">
        <v>2227</v>
      </c>
      <c r="B557" s="175">
        <v>46085</v>
      </c>
      <c r="C557" s="171" t="s">
        <v>127</v>
      </c>
      <c r="D557" s="171" t="s">
        <v>129</v>
      </c>
      <c r="E557" s="171" t="s">
        <v>44</v>
      </c>
      <c r="F557" s="171" t="s">
        <v>213</v>
      </c>
      <c r="G557" s="171" t="s">
        <v>214</v>
      </c>
      <c r="H557" s="176">
        <v>1</v>
      </c>
      <c r="I557" s="177">
        <v>1760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9</v>
      </c>
    </row>
    <row r="558" spans="1:16" ht="19.5" hidden="1" customHeight="1">
      <c r="A558" s="171" t="s">
        <v>2227</v>
      </c>
      <c r="B558" s="175">
        <v>46085</v>
      </c>
      <c r="C558" s="171" t="s">
        <v>127</v>
      </c>
      <c r="D558" s="171" t="s">
        <v>130</v>
      </c>
      <c r="E558" s="171" t="s">
        <v>44</v>
      </c>
      <c r="F558" s="171" t="s">
        <v>213</v>
      </c>
      <c r="G558" s="171" t="s">
        <v>214</v>
      </c>
      <c r="H558" s="176">
        <v>1</v>
      </c>
      <c r="I558" s="177">
        <v>1760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851</v>
      </c>
    </row>
    <row r="559" spans="1:16" ht="19.5" hidden="1" customHeight="1">
      <c r="A559" s="171" t="s">
        <v>2227</v>
      </c>
      <c r="B559" s="175">
        <v>46085</v>
      </c>
      <c r="C559" s="171" t="s">
        <v>131</v>
      </c>
      <c r="D559" s="171" t="s">
        <v>132</v>
      </c>
      <c r="E559" s="171" t="s">
        <v>44</v>
      </c>
      <c r="F559" s="171" t="s">
        <v>213</v>
      </c>
      <c r="G559" s="171" t="s">
        <v>214</v>
      </c>
      <c r="H559" s="176">
        <v>1</v>
      </c>
      <c r="I559" s="177">
        <v>1760</v>
      </c>
      <c r="J559" s="175">
        <v>46064</v>
      </c>
      <c r="K559" s="171" t="s">
        <v>113</v>
      </c>
      <c r="L559" s="171" t="s">
        <v>114</v>
      </c>
      <c r="M559" s="178">
        <v>0.43</v>
      </c>
      <c r="N559" s="176"/>
      <c r="O559" s="176"/>
      <c r="P559" s="179">
        <v>-756.8</v>
      </c>
    </row>
    <row r="560" spans="1:16" ht="19.5" hidden="1" customHeight="1">
      <c r="A560" s="171" t="s">
        <v>2228</v>
      </c>
      <c r="B560" s="175">
        <v>46085</v>
      </c>
      <c r="C560" s="171" t="s">
        <v>110</v>
      </c>
      <c r="D560" s="171" t="s">
        <v>24</v>
      </c>
      <c r="E560" s="171" t="s">
        <v>51</v>
      </c>
      <c r="F560" s="171" t="s">
        <v>227</v>
      </c>
      <c r="G560" s="171" t="s">
        <v>112</v>
      </c>
      <c r="H560" s="176">
        <v>1</v>
      </c>
      <c r="I560" s="177">
        <v>0</v>
      </c>
      <c r="J560" s="175">
        <v>46076</v>
      </c>
      <c r="K560" s="171" t="s">
        <v>113</v>
      </c>
      <c r="L560" s="171" t="s">
        <v>114</v>
      </c>
      <c r="M560" s="178">
        <v>0</v>
      </c>
      <c r="N560" s="176"/>
      <c r="O560" s="176">
        <v>41</v>
      </c>
      <c r="P560" s="179">
        <v>-46.77</v>
      </c>
    </row>
    <row r="561" spans="1:16" ht="19.5" hidden="1" customHeight="1">
      <c r="A561" s="171" t="s">
        <v>2228</v>
      </c>
      <c r="B561" s="175">
        <v>46085</v>
      </c>
      <c r="C561" s="171" t="s">
        <v>2119</v>
      </c>
      <c r="D561" s="171" t="s">
        <v>116</v>
      </c>
      <c r="E561" s="171" t="s">
        <v>51</v>
      </c>
      <c r="F561" s="171" t="s">
        <v>227</v>
      </c>
      <c r="G561" s="171" t="s">
        <v>112</v>
      </c>
      <c r="H561" s="176">
        <v>1</v>
      </c>
      <c r="I561" s="177">
        <v>0</v>
      </c>
      <c r="J561" s="175">
        <v>46076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-18.239999999999998</v>
      </c>
    </row>
    <row r="562" spans="1:16" ht="19.5" hidden="1" customHeight="1">
      <c r="A562" s="171" t="s">
        <v>2229</v>
      </c>
      <c r="B562" s="175">
        <v>46085</v>
      </c>
      <c r="C562" s="171" t="s">
        <v>110</v>
      </c>
      <c r="D562" s="171" t="s">
        <v>24</v>
      </c>
      <c r="E562" s="171" t="s">
        <v>50</v>
      </c>
      <c r="F562" s="171" t="s">
        <v>413</v>
      </c>
      <c r="G562" s="171" t="s">
        <v>112</v>
      </c>
      <c r="H562" s="176">
        <v>1</v>
      </c>
      <c r="I562" s="177">
        <v>1408</v>
      </c>
      <c r="J562" s="175">
        <v>46082</v>
      </c>
      <c r="K562" s="171" t="s">
        <v>113</v>
      </c>
      <c r="L562" s="171" t="s">
        <v>114</v>
      </c>
      <c r="M562" s="178">
        <v>0.43</v>
      </c>
      <c r="N562" s="176"/>
      <c r="O562" s="176">
        <v>42</v>
      </c>
      <c r="P562" s="179">
        <v>-113.56</v>
      </c>
    </row>
    <row r="563" spans="1:16" ht="19.5" hidden="1" customHeight="1">
      <c r="A563" s="171" t="s">
        <v>2229</v>
      </c>
      <c r="B563" s="175">
        <v>46085</v>
      </c>
      <c r="C563" s="171" t="s">
        <v>127</v>
      </c>
      <c r="D563" s="171" t="s">
        <v>128</v>
      </c>
      <c r="E563" s="171" t="s">
        <v>50</v>
      </c>
      <c r="F563" s="171" t="s">
        <v>413</v>
      </c>
      <c r="G563" s="171" t="s">
        <v>112</v>
      </c>
      <c r="H563" s="176">
        <v>1</v>
      </c>
      <c r="I563" s="177">
        <v>1408</v>
      </c>
      <c r="J563" s="175">
        <v>46082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684.11</v>
      </c>
    </row>
    <row r="564" spans="1:16" ht="19.5" hidden="1" customHeight="1">
      <c r="A564" s="171" t="s">
        <v>2229</v>
      </c>
      <c r="B564" s="175">
        <v>46085</v>
      </c>
      <c r="C564" s="171" t="s">
        <v>127</v>
      </c>
      <c r="D564" s="171" t="s">
        <v>129</v>
      </c>
      <c r="E564" s="171" t="s">
        <v>50</v>
      </c>
      <c r="F564" s="171" t="s">
        <v>413</v>
      </c>
      <c r="G564" s="171" t="s">
        <v>112</v>
      </c>
      <c r="H564" s="176">
        <v>1</v>
      </c>
      <c r="I564" s="177">
        <v>1408</v>
      </c>
      <c r="J564" s="175">
        <v>46082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6.84</v>
      </c>
    </row>
    <row r="565" spans="1:16" ht="19.5" hidden="1" customHeight="1">
      <c r="A565" s="171" t="s">
        <v>2229</v>
      </c>
      <c r="B565" s="175">
        <v>46085</v>
      </c>
      <c r="C565" s="171" t="s">
        <v>127</v>
      </c>
      <c r="D565" s="171" t="s">
        <v>130</v>
      </c>
      <c r="E565" s="171" t="s">
        <v>50</v>
      </c>
      <c r="F565" s="171" t="s">
        <v>413</v>
      </c>
      <c r="G565" s="171" t="s">
        <v>112</v>
      </c>
      <c r="H565" s="176">
        <v>1</v>
      </c>
      <c r="I565" s="177">
        <v>1408</v>
      </c>
      <c r="J565" s="175">
        <v>46082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717.05</v>
      </c>
    </row>
    <row r="566" spans="1:16" ht="19.5" hidden="1" customHeight="1">
      <c r="A566" s="171" t="s">
        <v>2229</v>
      </c>
      <c r="B566" s="175">
        <v>46085</v>
      </c>
      <c r="C566" s="171" t="s">
        <v>131</v>
      </c>
      <c r="D566" s="171" t="s">
        <v>132</v>
      </c>
      <c r="E566" s="171" t="s">
        <v>50</v>
      </c>
      <c r="F566" s="171" t="s">
        <v>413</v>
      </c>
      <c r="G566" s="171" t="s">
        <v>112</v>
      </c>
      <c r="H566" s="176">
        <v>1</v>
      </c>
      <c r="I566" s="177">
        <v>1408</v>
      </c>
      <c r="J566" s="175">
        <v>46082</v>
      </c>
      <c r="K566" s="171" t="s">
        <v>113</v>
      </c>
      <c r="L566" s="171" t="s">
        <v>114</v>
      </c>
      <c r="M566" s="178">
        <v>0.43</v>
      </c>
      <c r="N566" s="176"/>
      <c r="O566" s="176"/>
      <c r="P566" s="179">
        <v>-605.44000000000005</v>
      </c>
    </row>
    <row r="567" spans="1:16" ht="19.5" hidden="1" customHeight="1">
      <c r="A567" s="171" t="s">
        <v>2229</v>
      </c>
      <c r="B567" s="175">
        <v>46085</v>
      </c>
      <c r="C567" s="171" t="s">
        <v>2119</v>
      </c>
      <c r="D567" s="171" t="s">
        <v>116</v>
      </c>
      <c r="E567" s="171" t="s">
        <v>50</v>
      </c>
      <c r="F567" s="171" t="s">
        <v>413</v>
      </c>
      <c r="G567" s="171" t="s">
        <v>112</v>
      </c>
      <c r="H567" s="176">
        <v>1</v>
      </c>
      <c r="I567" s="177">
        <v>1408</v>
      </c>
      <c r="J567" s="175">
        <v>46082</v>
      </c>
      <c r="K567" s="171" t="s">
        <v>113</v>
      </c>
      <c r="L567" s="171" t="s">
        <v>114</v>
      </c>
      <c r="M567" s="178">
        <v>0.43</v>
      </c>
      <c r="N567" s="176"/>
      <c r="O567" s="176"/>
      <c r="P567" s="179">
        <v>-7.62</v>
      </c>
    </row>
    <row r="568" spans="1:16" ht="19.5" hidden="1" customHeight="1">
      <c r="A568" s="171" t="s">
        <v>2228</v>
      </c>
      <c r="B568" s="175">
        <v>46085</v>
      </c>
      <c r="C568" s="171" t="s">
        <v>110</v>
      </c>
      <c r="D568" s="171" t="s">
        <v>117</v>
      </c>
      <c r="E568" s="171" t="s">
        <v>51</v>
      </c>
      <c r="F568" s="171" t="s">
        <v>227</v>
      </c>
      <c r="G568" s="171" t="s">
        <v>112</v>
      </c>
      <c r="H568" s="176">
        <v>1</v>
      </c>
      <c r="I568" s="177">
        <v>0</v>
      </c>
      <c r="J568" s="175">
        <v>46076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2228</v>
      </c>
      <c r="B569" s="175">
        <v>46085</v>
      </c>
      <c r="C569" s="171" t="s">
        <v>110</v>
      </c>
      <c r="D569" s="171" t="s">
        <v>118</v>
      </c>
      <c r="E569" s="171" t="s">
        <v>51</v>
      </c>
      <c r="F569" s="171" t="s">
        <v>227</v>
      </c>
      <c r="G569" s="171" t="s">
        <v>112</v>
      </c>
      <c r="H569" s="176">
        <v>1</v>
      </c>
      <c r="I569" s="177">
        <v>0</v>
      </c>
      <c r="J569" s="175">
        <v>46076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2228</v>
      </c>
      <c r="B570" s="175">
        <v>46085</v>
      </c>
      <c r="C570" s="171" t="s">
        <v>2119</v>
      </c>
      <c r="D570" s="171" t="s">
        <v>119</v>
      </c>
      <c r="E570" s="171" t="s">
        <v>51</v>
      </c>
      <c r="F570" s="171" t="s">
        <v>227</v>
      </c>
      <c r="G570" s="171" t="s">
        <v>112</v>
      </c>
      <c r="H570" s="176">
        <v>1</v>
      </c>
      <c r="I570" s="177">
        <v>0</v>
      </c>
      <c r="J570" s="175">
        <v>46076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2230</v>
      </c>
      <c r="B571" s="175">
        <v>46085</v>
      </c>
      <c r="C571" s="171" t="s">
        <v>110</v>
      </c>
      <c r="D571" s="171" t="s">
        <v>24</v>
      </c>
      <c r="E571" s="171" t="s">
        <v>80</v>
      </c>
      <c r="F571" s="171" t="s">
        <v>1102</v>
      </c>
      <c r="G571" s="171" t="s">
        <v>177</v>
      </c>
      <c r="H571" s="176">
        <v>1</v>
      </c>
      <c r="I571" s="177">
        <v>0</v>
      </c>
      <c r="J571" s="175">
        <v>46082</v>
      </c>
      <c r="K571" s="171" t="s">
        <v>113</v>
      </c>
      <c r="L571" s="171" t="s">
        <v>114</v>
      </c>
      <c r="M571" s="178">
        <v>0</v>
      </c>
      <c r="N571" s="176"/>
      <c r="O571" s="176">
        <v>42</v>
      </c>
      <c r="P571" s="179">
        <v>-56.94</v>
      </c>
    </row>
    <row r="572" spans="1:16" ht="19.5" hidden="1" customHeight="1">
      <c r="A572" s="171" t="s">
        <v>2230</v>
      </c>
      <c r="B572" s="175">
        <v>46085</v>
      </c>
      <c r="C572" s="171" t="s">
        <v>2119</v>
      </c>
      <c r="D572" s="171" t="s">
        <v>116</v>
      </c>
      <c r="E572" s="171" t="s">
        <v>80</v>
      </c>
      <c r="F572" s="171" t="s">
        <v>1102</v>
      </c>
      <c r="G572" s="171" t="s">
        <v>177</v>
      </c>
      <c r="H572" s="176">
        <v>1</v>
      </c>
      <c r="I572" s="177">
        <v>0</v>
      </c>
      <c r="J572" s="175">
        <v>46082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-10.24</v>
      </c>
    </row>
    <row r="573" spans="1:16" ht="19.5" hidden="1" customHeight="1">
      <c r="A573" s="171" t="s">
        <v>2230</v>
      </c>
      <c r="B573" s="175">
        <v>46085</v>
      </c>
      <c r="C573" s="171" t="s">
        <v>110</v>
      </c>
      <c r="D573" s="171" t="s">
        <v>117</v>
      </c>
      <c r="E573" s="171" t="s">
        <v>80</v>
      </c>
      <c r="F573" s="171" t="s">
        <v>1102</v>
      </c>
      <c r="G573" s="171" t="s">
        <v>177</v>
      </c>
      <c r="H573" s="176">
        <v>1</v>
      </c>
      <c r="I573" s="177">
        <v>0</v>
      </c>
      <c r="J573" s="175">
        <v>46082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2230</v>
      </c>
      <c r="B574" s="175">
        <v>46085</v>
      </c>
      <c r="C574" s="171" t="s">
        <v>110</v>
      </c>
      <c r="D574" s="171" t="s">
        <v>118</v>
      </c>
      <c r="E574" s="171" t="s">
        <v>80</v>
      </c>
      <c r="F574" s="171" t="s">
        <v>1102</v>
      </c>
      <c r="G574" s="171" t="s">
        <v>177</v>
      </c>
      <c r="H574" s="176">
        <v>1</v>
      </c>
      <c r="I574" s="177">
        <v>0</v>
      </c>
      <c r="J574" s="175">
        <v>46082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-56.94</v>
      </c>
    </row>
    <row r="575" spans="1:16" ht="19.5" hidden="1" customHeight="1">
      <c r="A575" s="171" t="s">
        <v>2230</v>
      </c>
      <c r="B575" s="175">
        <v>46085</v>
      </c>
      <c r="C575" s="171" t="s">
        <v>2119</v>
      </c>
      <c r="D575" s="171" t="s">
        <v>119</v>
      </c>
      <c r="E575" s="171" t="s">
        <v>80</v>
      </c>
      <c r="F575" s="171" t="s">
        <v>1102</v>
      </c>
      <c r="G575" s="171" t="s">
        <v>177</v>
      </c>
      <c r="H575" s="176">
        <v>1</v>
      </c>
      <c r="I575" s="177">
        <v>0</v>
      </c>
      <c r="J575" s="175">
        <v>46082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2231</v>
      </c>
      <c r="B576" s="175">
        <v>46085</v>
      </c>
      <c r="C576" s="171" t="s">
        <v>2119</v>
      </c>
      <c r="D576" s="171" t="s">
        <v>135</v>
      </c>
      <c r="E576" s="171" t="s">
        <v>39</v>
      </c>
      <c r="F576" s="171" t="s">
        <v>141</v>
      </c>
      <c r="G576" s="171" t="s">
        <v>112</v>
      </c>
      <c r="H576" s="176">
        <v>1</v>
      </c>
      <c r="I576" s="177">
        <v>0</v>
      </c>
      <c r="J576" s="175">
        <v>46085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-22.58</v>
      </c>
    </row>
    <row r="577" spans="1:16" ht="19.5" hidden="1" customHeight="1">
      <c r="A577" s="171" t="s">
        <v>2232</v>
      </c>
      <c r="B577" s="175">
        <v>46085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46078</v>
      </c>
      <c r="K577" s="171" t="s">
        <v>113</v>
      </c>
      <c r="L577" s="171" t="s">
        <v>114</v>
      </c>
      <c r="M577" s="178">
        <v>0</v>
      </c>
      <c r="N577" s="176"/>
      <c r="O577" s="176">
        <v>40</v>
      </c>
      <c r="P577" s="179">
        <v>-46.77</v>
      </c>
    </row>
    <row r="578" spans="1:16" ht="19.5" hidden="1" customHeight="1">
      <c r="A578" s="171" t="s">
        <v>2232</v>
      </c>
      <c r="B578" s="175">
        <v>46085</v>
      </c>
      <c r="C578" s="171" t="s">
        <v>2119</v>
      </c>
      <c r="D578" s="171" t="s">
        <v>116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46078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-22.54</v>
      </c>
    </row>
    <row r="579" spans="1:16" ht="19.5" hidden="1" customHeight="1">
      <c r="A579" s="171" t="s">
        <v>2232</v>
      </c>
      <c r="B579" s="175">
        <v>46085</v>
      </c>
      <c r="C579" s="171" t="s">
        <v>110</v>
      </c>
      <c r="D579" s="171" t="s">
        <v>117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46078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0</v>
      </c>
    </row>
    <row r="580" spans="1:16" ht="19.5" hidden="1" customHeight="1">
      <c r="A580" s="171" t="s">
        <v>2232</v>
      </c>
      <c r="B580" s="175">
        <v>46085</v>
      </c>
      <c r="C580" s="171" t="s">
        <v>110</v>
      </c>
      <c r="D580" s="171" t="s">
        <v>118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46078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-46.77</v>
      </c>
    </row>
    <row r="581" spans="1:16" ht="19.5" hidden="1" customHeight="1">
      <c r="A581" s="171" t="s">
        <v>2232</v>
      </c>
      <c r="B581" s="175">
        <v>46085</v>
      </c>
      <c r="C581" s="171" t="s">
        <v>2119</v>
      </c>
      <c r="D581" s="171" t="s">
        <v>119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46078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-15</v>
      </c>
    </row>
    <row r="582" spans="1:16" ht="19.5" hidden="1" customHeight="1">
      <c r="A582" s="171" t="s">
        <v>2233</v>
      </c>
      <c r="B582" s="175">
        <v>46085</v>
      </c>
      <c r="C582" s="171" t="s">
        <v>110</v>
      </c>
      <c r="D582" s="171" t="s">
        <v>24</v>
      </c>
      <c r="E582" s="171" t="s">
        <v>78</v>
      </c>
      <c r="F582" s="171" t="s">
        <v>176</v>
      </c>
      <c r="G582" s="171" t="s">
        <v>177</v>
      </c>
      <c r="H582" s="176">
        <v>1</v>
      </c>
      <c r="I582" s="177">
        <v>0</v>
      </c>
      <c r="J582" s="175">
        <v>46076</v>
      </c>
      <c r="K582" s="171" t="s">
        <v>113</v>
      </c>
      <c r="L582" s="171" t="s">
        <v>114</v>
      </c>
      <c r="M582" s="178">
        <v>0</v>
      </c>
      <c r="N582" s="176"/>
      <c r="O582" s="176">
        <v>41</v>
      </c>
      <c r="P582" s="179">
        <v>-56.94</v>
      </c>
    </row>
    <row r="583" spans="1:16" ht="19.5" hidden="1" customHeight="1">
      <c r="A583" s="171" t="s">
        <v>2233</v>
      </c>
      <c r="B583" s="175">
        <v>46085</v>
      </c>
      <c r="C583" s="171" t="s">
        <v>2119</v>
      </c>
      <c r="D583" s="171" t="s">
        <v>116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46076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-14.2</v>
      </c>
    </row>
    <row r="584" spans="1:16" ht="19.5" hidden="1" customHeight="1">
      <c r="A584" s="171" t="s">
        <v>2233</v>
      </c>
      <c r="B584" s="175">
        <v>46085</v>
      </c>
      <c r="C584" s="171" t="s">
        <v>110</v>
      </c>
      <c r="D584" s="171" t="s">
        <v>117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46076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2233</v>
      </c>
      <c r="B585" s="175">
        <v>46085</v>
      </c>
      <c r="C585" s="171" t="s">
        <v>110</v>
      </c>
      <c r="D585" s="171" t="s">
        <v>118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46076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-56.94</v>
      </c>
    </row>
    <row r="586" spans="1:16" ht="19.5" hidden="1" customHeight="1">
      <c r="A586" s="171" t="s">
        <v>2233</v>
      </c>
      <c r="B586" s="175">
        <v>46085</v>
      </c>
      <c r="C586" s="171" t="s">
        <v>2119</v>
      </c>
      <c r="D586" s="171" t="s">
        <v>119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46076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2234</v>
      </c>
      <c r="B587" s="175">
        <v>46085</v>
      </c>
      <c r="C587" s="171" t="s">
        <v>110</v>
      </c>
      <c r="D587" s="171" t="s">
        <v>24</v>
      </c>
      <c r="E587" s="171" t="s">
        <v>41</v>
      </c>
      <c r="F587" s="171" t="s">
        <v>138</v>
      </c>
      <c r="G587" s="171" t="s">
        <v>112</v>
      </c>
      <c r="H587" s="176">
        <v>1</v>
      </c>
      <c r="I587" s="177">
        <v>2650</v>
      </c>
      <c r="J587" s="175">
        <v>46080</v>
      </c>
      <c r="K587" s="171" t="s">
        <v>113</v>
      </c>
      <c r="L587" s="171" t="s">
        <v>114</v>
      </c>
      <c r="M587" s="178">
        <v>0.43</v>
      </c>
      <c r="N587" s="176"/>
      <c r="O587" s="176">
        <v>41</v>
      </c>
      <c r="P587" s="179">
        <v>-143.58000000000001</v>
      </c>
    </row>
    <row r="588" spans="1:16" ht="19.5" hidden="1" customHeight="1">
      <c r="A588" s="171" t="s">
        <v>2234</v>
      </c>
      <c r="B588" s="175">
        <v>46085</v>
      </c>
      <c r="C588" s="171" t="s">
        <v>127</v>
      </c>
      <c r="D588" s="171" t="s">
        <v>128</v>
      </c>
      <c r="E588" s="171" t="s">
        <v>41</v>
      </c>
      <c r="F588" s="171" t="s">
        <v>138</v>
      </c>
      <c r="G588" s="171" t="s">
        <v>112</v>
      </c>
      <c r="H588" s="176">
        <v>1</v>
      </c>
      <c r="I588" s="177">
        <v>2650</v>
      </c>
      <c r="J588" s="175">
        <v>46080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1253.33</v>
      </c>
    </row>
    <row r="589" spans="1:16" ht="19.5" hidden="1" customHeight="1">
      <c r="A589" s="171" t="s">
        <v>2234</v>
      </c>
      <c r="B589" s="175">
        <v>46085</v>
      </c>
      <c r="C589" s="171" t="s">
        <v>127</v>
      </c>
      <c r="D589" s="171" t="s">
        <v>129</v>
      </c>
      <c r="E589" s="171" t="s">
        <v>41</v>
      </c>
      <c r="F589" s="171" t="s">
        <v>138</v>
      </c>
      <c r="G589" s="171" t="s">
        <v>112</v>
      </c>
      <c r="H589" s="176">
        <v>1</v>
      </c>
      <c r="I589" s="177">
        <v>2650</v>
      </c>
      <c r="J589" s="175">
        <v>46080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12.53</v>
      </c>
    </row>
    <row r="590" spans="1:16" ht="19.5" hidden="1" customHeight="1">
      <c r="A590" s="171" t="s">
        <v>2234</v>
      </c>
      <c r="B590" s="175">
        <v>46085</v>
      </c>
      <c r="C590" s="171" t="s">
        <v>127</v>
      </c>
      <c r="D590" s="171" t="s">
        <v>130</v>
      </c>
      <c r="E590" s="171" t="s">
        <v>41</v>
      </c>
      <c r="F590" s="171" t="s">
        <v>138</v>
      </c>
      <c r="G590" s="171" t="s">
        <v>112</v>
      </c>
      <c r="H590" s="176">
        <v>1</v>
      </c>
      <c r="I590" s="177">
        <v>2650</v>
      </c>
      <c r="J590" s="175">
        <v>46080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1384.14</v>
      </c>
    </row>
    <row r="591" spans="1:16" ht="19.5" hidden="1" customHeight="1">
      <c r="A591" s="171" t="s">
        <v>2234</v>
      </c>
      <c r="B591" s="175">
        <v>46085</v>
      </c>
      <c r="C591" s="171" t="s">
        <v>131</v>
      </c>
      <c r="D591" s="171" t="s">
        <v>132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2650</v>
      </c>
      <c r="J591" s="175">
        <v>46080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-1139.5</v>
      </c>
    </row>
    <row r="592" spans="1:16" ht="19.5" hidden="1" customHeight="1">
      <c r="A592" s="171" t="s">
        <v>2234</v>
      </c>
      <c r="B592" s="175">
        <v>46085</v>
      </c>
      <c r="C592" s="171" t="s">
        <v>2119</v>
      </c>
      <c r="D592" s="171" t="s">
        <v>116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2650</v>
      </c>
      <c r="J592" s="175">
        <v>46080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-10.41</v>
      </c>
    </row>
    <row r="593" spans="1:16" ht="19.5" hidden="1" customHeight="1">
      <c r="A593" s="171" t="s">
        <v>2235</v>
      </c>
      <c r="B593" s="175">
        <v>46085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2650</v>
      </c>
      <c r="J593" s="175">
        <v>46080</v>
      </c>
      <c r="K593" s="171" t="s">
        <v>113</v>
      </c>
      <c r="L593" s="171" t="s">
        <v>114</v>
      </c>
      <c r="M593" s="178">
        <v>0.43</v>
      </c>
      <c r="N593" s="176"/>
      <c r="O593" s="176">
        <v>41</v>
      </c>
      <c r="P593" s="179">
        <v>-143.58000000000001</v>
      </c>
    </row>
    <row r="594" spans="1:16" ht="19.5" hidden="1" customHeight="1">
      <c r="A594" s="171" t="s">
        <v>2235</v>
      </c>
      <c r="B594" s="175">
        <v>46085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2650</v>
      </c>
      <c r="J594" s="175">
        <v>46080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1098.0999999999999</v>
      </c>
    </row>
    <row r="595" spans="1:16" ht="19.5" hidden="1" customHeight="1">
      <c r="A595" s="171" t="s">
        <v>2235</v>
      </c>
      <c r="B595" s="175">
        <v>46085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2650</v>
      </c>
      <c r="J595" s="175">
        <v>46080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10.98</v>
      </c>
    </row>
    <row r="596" spans="1:16" ht="19.5" hidden="1" customHeight="1">
      <c r="A596" s="171" t="s">
        <v>2235</v>
      </c>
      <c r="B596" s="175">
        <v>46085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2650</v>
      </c>
      <c r="J596" s="175">
        <v>46080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1540.92</v>
      </c>
    </row>
    <row r="597" spans="1:16" ht="19.5" hidden="1" customHeight="1">
      <c r="A597" s="171" t="s">
        <v>2235</v>
      </c>
      <c r="B597" s="175">
        <v>46085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2650</v>
      </c>
      <c r="J597" s="175">
        <v>46080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-1139.5</v>
      </c>
    </row>
    <row r="598" spans="1:16" ht="19.5" hidden="1" customHeight="1">
      <c r="A598" s="171" t="s">
        <v>2235</v>
      </c>
      <c r="B598" s="175">
        <v>46085</v>
      </c>
      <c r="C598" s="171" t="s">
        <v>2119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2650</v>
      </c>
      <c r="J598" s="175">
        <v>46080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-15.63</v>
      </c>
    </row>
    <row r="599" spans="1:16" ht="19.5" hidden="1" customHeight="1">
      <c r="A599" s="171" t="s">
        <v>2236</v>
      </c>
      <c r="B599" s="175">
        <v>46085</v>
      </c>
      <c r="C599" s="171" t="s">
        <v>110</v>
      </c>
      <c r="D599" s="171" t="s">
        <v>24</v>
      </c>
      <c r="E599" s="171" t="s">
        <v>51</v>
      </c>
      <c r="F599" s="171" t="s">
        <v>227</v>
      </c>
      <c r="G599" s="171" t="s">
        <v>112</v>
      </c>
      <c r="H599" s="176">
        <v>1</v>
      </c>
      <c r="I599" s="177">
        <v>0</v>
      </c>
      <c r="J599" s="175">
        <v>46076</v>
      </c>
      <c r="K599" s="171" t="s">
        <v>113</v>
      </c>
      <c r="L599" s="171" t="s">
        <v>114</v>
      </c>
      <c r="M599" s="178">
        <v>0</v>
      </c>
      <c r="N599" s="176"/>
      <c r="O599" s="176">
        <v>41</v>
      </c>
      <c r="P599" s="179">
        <v>-46.77</v>
      </c>
    </row>
    <row r="600" spans="1:16" ht="19.5" hidden="1" customHeight="1">
      <c r="A600" s="171" t="s">
        <v>2236</v>
      </c>
      <c r="B600" s="175">
        <v>46085</v>
      </c>
      <c r="C600" s="171" t="s">
        <v>2119</v>
      </c>
      <c r="D600" s="171" t="s">
        <v>116</v>
      </c>
      <c r="E600" s="171" t="s">
        <v>51</v>
      </c>
      <c r="F600" s="171" t="s">
        <v>227</v>
      </c>
      <c r="G600" s="171" t="s">
        <v>112</v>
      </c>
      <c r="H600" s="176">
        <v>1</v>
      </c>
      <c r="I600" s="177">
        <v>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-10.83</v>
      </c>
    </row>
    <row r="601" spans="1:16" ht="19.5" hidden="1" customHeight="1">
      <c r="A601" s="171" t="s">
        <v>2237</v>
      </c>
      <c r="B601" s="175">
        <v>46085</v>
      </c>
      <c r="C601" s="171" t="s">
        <v>2119</v>
      </c>
      <c r="D601" s="171" t="s">
        <v>135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0</v>
      </c>
      <c r="J601" s="175">
        <v>46085</v>
      </c>
      <c r="K601" s="171" t="s">
        <v>125</v>
      </c>
      <c r="L601" s="171" t="s">
        <v>125</v>
      </c>
      <c r="M601" s="178">
        <v>0</v>
      </c>
      <c r="N601" s="176"/>
      <c r="O601" s="176"/>
      <c r="P601" s="179">
        <v>-13.39</v>
      </c>
    </row>
    <row r="602" spans="1:16" ht="19.5" hidden="1" customHeight="1">
      <c r="A602" s="171" t="s">
        <v>2236</v>
      </c>
      <c r="B602" s="175">
        <v>46085</v>
      </c>
      <c r="C602" s="171" t="s">
        <v>110</v>
      </c>
      <c r="D602" s="171" t="s">
        <v>117</v>
      </c>
      <c r="E602" s="171" t="s">
        <v>51</v>
      </c>
      <c r="F602" s="171" t="s">
        <v>227</v>
      </c>
      <c r="G602" s="171" t="s">
        <v>112</v>
      </c>
      <c r="H602" s="176">
        <v>1</v>
      </c>
      <c r="I602" s="177">
        <v>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2236</v>
      </c>
      <c r="B603" s="175">
        <v>46085</v>
      </c>
      <c r="C603" s="171" t="s">
        <v>110</v>
      </c>
      <c r="D603" s="171" t="s">
        <v>118</v>
      </c>
      <c r="E603" s="171" t="s">
        <v>51</v>
      </c>
      <c r="F603" s="171" t="s">
        <v>227</v>
      </c>
      <c r="G603" s="171" t="s">
        <v>112</v>
      </c>
      <c r="H603" s="176">
        <v>1</v>
      </c>
      <c r="I603" s="177">
        <v>0</v>
      </c>
      <c r="J603" s="175">
        <v>46076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2236</v>
      </c>
      <c r="B604" s="175">
        <v>46085</v>
      </c>
      <c r="C604" s="171" t="s">
        <v>2119</v>
      </c>
      <c r="D604" s="171" t="s">
        <v>119</v>
      </c>
      <c r="E604" s="171" t="s">
        <v>51</v>
      </c>
      <c r="F604" s="171" t="s">
        <v>227</v>
      </c>
      <c r="G604" s="171" t="s">
        <v>112</v>
      </c>
      <c r="H604" s="176">
        <v>1</v>
      </c>
      <c r="I604" s="177">
        <v>0</v>
      </c>
      <c r="J604" s="175">
        <v>46076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-15</v>
      </c>
    </row>
    <row r="605" spans="1:16" ht="19.5" hidden="1" customHeight="1">
      <c r="A605" s="171" t="s">
        <v>2238</v>
      </c>
      <c r="B605" s="175">
        <v>46085</v>
      </c>
      <c r="C605" s="171" t="s">
        <v>2119</v>
      </c>
      <c r="D605" s="171" t="s">
        <v>135</v>
      </c>
      <c r="E605" s="171" t="s">
        <v>39</v>
      </c>
      <c r="F605" s="171" t="s">
        <v>141</v>
      </c>
      <c r="G605" s="171" t="s">
        <v>112</v>
      </c>
      <c r="H605" s="176">
        <v>1</v>
      </c>
      <c r="I605" s="177">
        <v>0</v>
      </c>
      <c r="J605" s="175">
        <v>46085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-23.67</v>
      </c>
    </row>
    <row r="606" spans="1:16" ht="19.5" hidden="1" customHeight="1">
      <c r="A606" s="171" t="s">
        <v>2041</v>
      </c>
      <c r="B606" s="175">
        <v>46085</v>
      </c>
      <c r="C606" s="171" t="s">
        <v>110</v>
      </c>
      <c r="D606" s="171" t="s">
        <v>121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46079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2041</v>
      </c>
      <c r="B607" s="175">
        <v>46085</v>
      </c>
      <c r="C607" s="171" t="s">
        <v>110</v>
      </c>
      <c r="D607" s="171" t="s">
        <v>118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46079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-56.94</v>
      </c>
    </row>
    <row r="608" spans="1:16" ht="19.5" hidden="1" customHeight="1">
      <c r="A608" s="171" t="s">
        <v>2041</v>
      </c>
      <c r="B608" s="175">
        <v>46085</v>
      </c>
      <c r="C608" s="171" t="s">
        <v>2119</v>
      </c>
      <c r="D608" s="171" t="s">
        <v>119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46079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2239</v>
      </c>
      <c r="B609" s="175">
        <v>46085</v>
      </c>
      <c r="C609" s="171" t="s">
        <v>110</v>
      </c>
      <c r="D609" s="171" t="s">
        <v>24</v>
      </c>
      <c r="E609" s="171" t="s">
        <v>41</v>
      </c>
      <c r="F609" s="171" t="s">
        <v>138</v>
      </c>
      <c r="G609" s="171" t="s">
        <v>112</v>
      </c>
      <c r="H609" s="176">
        <v>1</v>
      </c>
      <c r="I609" s="177">
        <v>2650</v>
      </c>
      <c r="J609" s="175">
        <v>46082</v>
      </c>
      <c r="K609" s="171" t="s">
        <v>113</v>
      </c>
      <c r="L609" s="171" t="s">
        <v>114</v>
      </c>
      <c r="M609" s="178">
        <v>0.43</v>
      </c>
      <c r="N609" s="176"/>
      <c r="O609" s="176">
        <v>42</v>
      </c>
      <c r="P609" s="179">
        <v>-148.96</v>
      </c>
    </row>
    <row r="610" spans="1:16" ht="19.5" hidden="1" customHeight="1">
      <c r="A610" s="171" t="s">
        <v>2239</v>
      </c>
      <c r="B610" s="175">
        <v>46085</v>
      </c>
      <c r="C610" s="171" t="s">
        <v>127</v>
      </c>
      <c r="D610" s="171" t="s">
        <v>128</v>
      </c>
      <c r="E610" s="171" t="s">
        <v>41</v>
      </c>
      <c r="F610" s="171" t="s">
        <v>138</v>
      </c>
      <c r="G610" s="171" t="s">
        <v>112</v>
      </c>
      <c r="H610" s="176">
        <v>1</v>
      </c>
      <c r="I610" s="177">
        <v>2650</v>
      </c>
      <c r="J610" s="175">
        <v>46082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1128.57</v>
      </c>
    </row>
    <row r="611" spans="1:16" ht="19.5" hidden="1" customHeight="1">
      <c r="A611" s="171" t="s">
        <v>2239</v>
      </c>
      <c r="B611" s="175">
        <v>46085</v>
      </c>
      <c r="C611" s="171" t="s">
        <v>127</v>
      </c>
      <c r="D611" s="171" t="s">
        <v>129</v>
      </c>
      <c r="E611" s="171" t="s">
        <v>41</v>
      </c>
      <c r="F611" s="171" t="s">
        <v>138</v>
      </c>
      <c r="G611" s="171" t="s">
        <v>112</v>
      </c>
      <c r="H611" s="176">
        <v>1</v>
      </c>
      <c r="I611" s="177">
        <v>2650</v>
      </c>
      <c r="J611" s="175">
        <v>46082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11.29</v>
      </c>
    </row>
    <row r="612" spans="1:16" ht="19.5" hidden="1" customHeight="1">
      <c r="A612" s="171" t="s">
        <v>2239</v>
      </c>
      <c r="B612" s="175">
        <v>46085</v>
      </c>
      <c r="C612" s="171" t="s">
        <v>127</v>
      </c>
      <c r="D612" s="171" t="s">
        <v>130</v>
      </c>
      <c r="E612" s="171" t="s">
        <v>41</v>
      </c>
      <c r="F612" s="171" t="s">
        <v>138</v>
      </c>
      <c r="G612" s="171" t="s">
        <v>112</v>
      </c>
      <c r="H612" s="176">
        <v>1</v>
      </c>
      <c r="I612" s="177">
        <v>2650</v>
      </c>
      <c r="J612" s="175">
        <v>46082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1510.14</v>
      </c>
    </row>
    <row r="613" spans="1:16" ht="19.5" hidden="1" customHeight="1">
      <c r="A613" s="171" t="s">
        <v>2239</v>
      </c>
      <c r="B613" s="175">
        <v>46085</v>
      </c>
      <c r="C613" s="171" t="s">
        <v>131</v>
      </c>
      <c r="D613" s="171" t="s">
        <v>132</v>
      </c>
      <c r="E613" s="171" t="s">
        <v>41</v>
      </c>
      <c r="F613" s="171" t="s">
        <v>138</v>
      </c>
      <c r="G613" s="171" t="s">
        <v>112</v>
      </c>
      <c r="H613" s="176">
        <v>1</v>
      </c>
      <c r="I613" s="177">
        <v>2650</v>
      </c>
      <c r="J613" s="175">
        <v>46082</v>
      </c>
      <c r="K613" s="171" t="s">
        <v>113</v>
      </c>
      <c r="L613" s="171" t="s">
        <v>114</v>
      </c>
      <c r="M613" s="178">
        <v>0.43</v>
      </c>
      <c r="N613" s="176"/>
      <c r="O613" s="176"/>
      <c r="P613" s="179">
        <v>-1139.5</v>
      </c>
    </row>
    <row r="614" spans="1:16" ht="19.5" hidden="1" customHeight="1">
      <c r="A614" s="171" t="s">
        <v>2239</v>
      </c>
      <c r="B614" s="175">
        <v>46085</v>
      </c>
      <c r="C614" s="171" t="s">
        <v>2119</v>
      </c>
      <c r="D614" s="171" t="s">
        <v>116</v>
      </c>
      <c r="E614" s="171" t="s">
        <v>41</v>
      </c>
      <c r="F614" s="171" t="s">
        <v>138</v>
      </c>
      <c r="G614" s="171" t="s">
        <v>112</v>
      </c>
      <c r="H614" s="176">
        <v>1</v>
      </c>
      <c r="I614" s="177">
        <v>2650</v>
      </c>
      <c r="J614" s="175">
        <v>46082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-11.59</v>
      </c>
    </row>
    <row r="615" spans="1:16" ht="19.5" hidden="1" customHeight="1">
      <c r="A615" s="171" t="s">
        <v>2240</v>
      </c>
      <c r="B615" s="175">
        <v>46085</v>
      </c>
      <c r="C615" s="171" t="s">
        <v>110</v>
      </c>
      <c r="D615" s="171" t="s">
        <v>24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2400</v>
      </c>
      <c r="J615" s="175">
        <v>46069</v>
      </c>
      <c r="K615" s="171" t="s">
        <v>113</v>
      </c>
      <c r="L615" s="171" t="s">
        <v>114</v>
      </c>
      <c r="M615" s="178">
        <v>0.43</v>
      </c>
      <c r="N615" s="176"/>
      <c r="O615" s="176">
        <v>40</v>
      </c>
      <c r="P615" s="179">
        <v>-131.82</v>
      </c>
    </row>
    <row r="616" spans="1:16" ht="19.5" hidden="1" customHeight="1">
      <c r="A616" s="171" t="s">
        <v>2240</v>
      </c>
      <c r="B616" s="175">
        <v>46085</v>
      </c>
      <c r="C616" s="171" t="s">
        <v>127</v>
      </c>
      <c r="D616" s="171" t="s">
        <v>128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2400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1220.95</v>
      </c>
    </row>
    <row r="617" spans="1:16" ht="19.5" hidden="1" customHeight="1">
      <c r="A617" s="171" t="s">
        <v>2240</v>
      </c>
      <c r="B617" s="175">
        <v>46085</v>
      </c>
      <c r="C617" s="171" t="s">
        <v>127</v>
      </c>
      <c r="D617" s="171" t="s">
        <v>129</v>
      </c>
      <c r="E617" s="171" t="s">
        <v>42</v>
      </c>
      <c r="F617" s="171" t="s">
        <v>248</v>
      </c>
      <c r="G617" s="171" t="s">
        <v>112</v>
      </c>
      <c r="H617" s="176">
        <v>1</v>
      </c>
      <c r="I617" s="177">
        <v>2400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12.21</v>
      </c>
    </row>
    <row r="618" spans="1:16" ht="19.5" hidden="1" customHeight="1">
      <c r="A618" s="171" t="s">
        <v>2240</v>
      </c>
      <c r="B618" s="175">
        <v>46085</v>
      </c>
      <c r="C618" s="171" t="s">
        <v>127</v>
      </c>
      <c r="D618" s="171" t="s">
        <v>130</v>
      </c>
      <c r="E618" s="171" t="s">
        <v>42</v>
      </c>
      <c r="F618" s="171" t="s">
        <v>248</v>
      </c>
      <c r="G618" s="171" t="s">
        <v>112</v>
      </c>
      <c r="H618" s="176">
        <v>1</v>
      </c>
      <c r="I618" s="177">
        <v>2400</v>
      </c>
      <c r="J618" s="175">
        <v>46069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1166.8399999999999</v>
      </c>
    </row>
    <row r="619" spans="1:16" ht="19.5" hidden="1" customHeight="1">
      <c r="A619" s="171" t="s">
        <v>2240</v>
      </c>
      <c r="B619" s="175">
        <v>46085</v>
      </c>
      <c r="C619" s="171" t="s">
        <v>131</v>
      </c>
      <c r="D619" s="171" t="s">
        <v>132</v>
      </c>
      <c r="E619" s="171" t="s">
        <v>42</v>
      </c>
      <c r="F619" s="171" t="s">
        <v>248</v>
      </c>
      <c r="G619" s="171" t="s">
        <v>112</v>
      </c>
      <c r="H619" s="176">
        <v>1</v>
      </c>
      <c r="I619" s="177">
        <v>2400</v>
      </c>
      <c r="J619" s="175">
        <v>46069</v>
      </c>
      <c r="K619" s="171" t="s">
        <v>113</v>
      </c>
      <c r="L619" s="171" t="s">
        <v>114</v>
      </c>
      <c r="M619" s="178">
        <v>0.43</v>
      </c>
      <c r="N619" s="176"/>
      <c r="O619" s="176"/>
      <c r="P619" s="179">
        <v>-1032</v>
      </c>
    </row>
    <row r="620" spans="1:16" ht="19.5" hidden="1" customHeight="1">
      <c r="A620" s="171" t="s">
        <v>2240</v>
      </c>
      <c r="B620" s="175">
        <v>46085</v>
      </c>
      <c r="C620" s="171" t="s">
        <v>2119</v>
      </c>
      <c r="D620" s="171" t="s">
        <v>116</v>
      </c>
      <c r="E620" s="171" t="s">
        <v>42</v>
      </c>
      <c r="F620" s="171" t="s">
        <v>248</v>
      </c>
      <c r="G620" s="171" t="s">
        <v>112</v>
      </c>
      <c r="H620" s="176">
        <v>1</v>
      </c>
      <c r="I620" s="177">
        <v>2400</v>
      </c>
      <c r="J620" s="175">
        <v>46069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-12.8</v>
      </c>
    </row>
    <row r="621" spans="1:16" ht="19.5" hidden="1" customHeight="1">
      <c r="A621" s="171" t="s">
        <v>2241</v>
      </c>
      <c r="B621" s="175">
        <v>46085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2400</v>
      </c>
      <c r="J621" s="175">
        <v>46069</v>
      </c>
      <c r="K621" s="171" t="s">
        <v>113</v>
      </c>
      <c r="L621" s="171" t="s">
        <v>114</v>
      </c>
      <c r="M621" s="178">
        <v>0.43</v>
      </c>
      <c r="N621" s="176"/>
      <c r="O621" s="176">
        <v>40</v>
      </c>
      <c r="P621" s="179">
        <v>-131.82</v>
      </c>
    </row>
    <row r="622" spans="1:16" ht="19.5" hidden="1" customHeight="1">
      <c r="A622" s="171" t="s">
        <v>2241</v>
      </c>
      <c r="B622" s="175">
        <v>46085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2400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1119.05</v>
      </c>
    </row>
    <row r="623" spans="1:16" ht="19.5" hidden="1" customHeight="1">
      <c r="A623" s="171" t="s">
        <v>2241</v>
      </c>
      <c r="B623" s="175">
        <v>46085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2400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11.19</v>
      </c>
    </row>
    <row r="624" spans="1:16" ht="19.5" hidden="1" customHeight="1">
      <c r="A624" s="171" t="s">
        <v>2241</v>
      </c>
      <c r="B624" s="175">
        <v>46085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2400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1269.76</v>
      </c>
    </row>
    <row r="625" spans="1:16" ht="19.5" hidden="1" customHeight="1">
      <c r="A625" s="171" t="s">
        <v>2241</v>
      </c>
      <c r="B625" s="175">
        <v>46085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2400</v>
      </c>
      <c r="J625" s="175">
        <v>46069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-1032</v>
      </c>
    </row>
    <row r="626" spans="1:16" ht="19.5" hidden="1" customHeight="1">
      <c r="A626" s="171" t="s">
        <v>2241</v>
      </c>
      <c r="B626" s="175">
        <v>46085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2400</v>
      </c>
      <c r="J626" s="175">
        <v>46069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-12.8</v>
      </c>
    </row>
    <row r="627" spans="1:16" ht="19.5" hidden="1" customHeight="1">
      <c r="A627" s="171" t="s">
        <v>2242</v>
      </c>
      <c r="B627" s="175">
        <v>46085</v>
      </c>
      <c r="C627" s="171" t="s">
        <v>2119</v>
      </c>
      <c r="D627" s="171" t="s">
        <v>135</v>
      </c>
      <c r="E627" s="171" t="s">
        <v>79</v>
      </c>
      <c r="F627" s="171" t="s">
        <v>441</v>
      </c>
      <c r="G627" s="171" t="s">
        <v>177</v>
      </c>
      <c r="H627" s="176">
        <v>1</v>
      </c>
      <c r="I627" s="177">
        <v>0</v>
      </c>
      <c r="J627" s="175">
        <v>46085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-33.21</v>
      </c>
    </row>
    <row r="628" spans="1:16" ht="19.5" hidden="1" customHeight="1">
      <c r="A628" s="171" t="s">
        <v>2239</v>
      </c>
      <c r="B628" s="175">
        <v>46085</v>
      </c>
      <c r="C628" s="171" t="s">
        <v>2119</v>
      </c>
      <c r="D628" s="171" t="s">
        <v>135</v>
      </c>
      <c r="E628" s="171" t="s">
        <v>41</v>
      </c>
      <c r="F628" s="171" t="s">
        <v>138</v>
      </c>
      <c r="G628" s="171" t="s">
        <v>112</v>
      </c>
      <c r="H628" s="176">
        <v>1</v>
      </c>
      <c r="I628" s="177">
        <v>0</v>
      </c>
      <c r="J628" s="175">
        <v>46082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-21.44</v>
      </c>
    </row>
    <row r="629" spans="1:16" ht="19.5" hidden="1" customHeight="1">
      <c r="A629" s="171" t="s">
        <v>2243</v>
      </c>
      <c r="B629" s="175">
        <v>46085</v>
      </c>
      <c r="C629" s="171" t="s">
        <v>2119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46085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-23.05</v>
      </c>
    </row>
    <row r="630" spans="1:16" ht="19.5" hidden="1" customHeight="1">
      <c r="A630" s="171" t="s">
        <v>2240</v>
      </c>
      <c r="B630" s="175">
        <v>46085</v>
      </c>
      <c r="C630" s="171" t="s">
        <v>2119</v>
      </c>
      <c r="D630" s="171" t="s">
        <v>135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0</v>
      </c>
      <c r="J630" s="175">
        <v>46069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-23.2</v>
      </c>
    </row>
    <row r="631" spans="1:16" ht="19.5" hidden="1" customHeight="1">
      <c r="A631" s="171" t="s">
        <v>2241</v>
      </c>
      <c r="B631" s="175">
        <v>46085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46069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-21.26</v>
      </c>
    </row>
    <row r="632" spans="1:16" ht="19.5" hidden="1" customHeight="1">
      <c r="A632" s="171" t="s">
        <v>2132</v>
      </c>
      <c r="B632" s="175">
        <v>46085</v>
      </c>
      <c r="C632" s="171" t="s">
        <v>110</v>
      </c>
      <c r="D632" s="171" t="s">
        <v>24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46080</v>
      </c>
      <c r="K632" s="171" t="s">
        <v>113</v>
      </c>
      <c r="L632" s="171" t="s">
        <v>114</v>
      </c>
      <c r="M632" s="178">
        <v>0</v>
      </c>
      <c r="N632" s="176"/>
      <c r="O632" s="176">
        <v>41</v>
      </c>
      <c r="P632" s="179">
        <v>-56.94</v>
      </c>
    </row>
    <row r="633" spans="1:16" ht="19.5" hidden="1" customHeight="1">
      <c r="A633" s="171" t="s">
        <v>2132</v>
      </c>
      <c r="B633" s="175">
        <v>46085</v>
      </c>
      <c r="C633" s="171" t="s">
        <v>2119</v>
      </c>
      <c r="D633" s="171" t="s">
        <v>116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46080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-8.57</v>
      </c>
    </row>
    <row r="634" spans="1:16" ht="19.5" hidden="1" customHeight="1">
      <c r="A634" s="171" t="s">
        <v>2131</v>
      </c>
      <c r="B634" s="175">
        <v>46085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46080</v>
      </c>
      <c r="K634" s="171" t="s">
        <v>113</v>
      </c>
      <c r="L634" s="171" t="s">
        <v>114</v>
      </c>
      <c r="M634" s="178">
        <v>0</v>
      </c>
      <c r="N634" s="176"/>
      <c r="O634" s="176">
        <v>41</v>
      </c>
      <c r="P634" s="179">
        <v>-56.94</v>
      </c>
    </row>
    <row r="635" spans="1:16" ht="19.5" hidden="1" customHeight="1">
      <c r="A635" s="171" t="s">
        <v>2131</v>
      </c>
      <c r="B635" s="175">
        <v>46085</v>
      </c>
      <c r="C635" s="171" t="s">
        <v>2119</v>
      </c>
      <c r="D635" s="171" t="s">
        <v>116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46080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-8.57</v>
      </c>
    </row>
    <row r="636" spans="1:16" ht="19.5" hidden="1" customHeight="1">
      <c r="A636" s="171" t="s">
        <v>2132</v>
      </c>
      <c r="B636" s="175">
        <v>46085</v>
      </c>
      <c r="C636" s="171" t="s">
        <v>110</v>
      </c>
      <c r="D636" s="171" t="s">
        <v>117</v>
      </c>
      <c r="E636" s="171" t="s">
        <v>70</v>
      </c>
      <c r="F636" s="171" t="s">
        <v>509</v>
      </c>
      <c r="G636" s="171" t="s">
        <v>177</v>
      </c>
      <c r="H636" s="176">
        <v>1</v>
      </c>
      <c r="I636" s="177">
        <v>0</v>
      </c>
      <c r="J636" s="175">
        <v>46080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0</v>
      </c>
    </row>
    <row r="637" spans="1:16" ht="19.5" hidden="1" customHeight="1">
      <c r="A637" s="171" t="s">
        <v>2132</v>
      </c>
      <c r="B637" s="175">
        <v>46085</v>
      </c>
      <c r="C637" s="171" t="s">
        <v>110</v>
      </c>
      <c r="D637" s="171" t="s">
        <v>118</v>
      </c>
      <c r="E637" s="171" t="s">
        <v>70</v>
      </c>
      <c r="F637" s="171" t="s">
        <v>509</v>
      </c>
      <c r="G637" s="171" t="s">
        <v>177</v>
      </c>
      <c r="H637" s="176">
        <v>1</v>
      </c>
      <c r="I637" s="177">
        <v>0</v>
      </c>
      <c r="J637" s="175">
        <v>46080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-56.94</v>
      </c>
    </row>
    <row r="638" spans="1:16" ht="19.5" hidden="1" customHeight="1">
      <c r="A638" s="171" t="s">
        <v>2132</v>
      </c>
      <c r="B638" s="175">
        <v>46085</v>
      </c>
      <c r="C638" s="171" t="s">
        <v>2119</v>
      </c>
      <c r="D638" s="171" t="s">
        <v>119</v>
      </c>
      <c r="E638" s="171" t="s">
        <v>70</v>
      </c>
      <c r="F638" s="171" t="s">
        <v>509</v>
      </c>
      <c r="G638" s="171" t="s">
        <v>177</v>
      </c>
      <c r="H638" s="176">
        <v>1</v>
      </c>
      <c r="I638" s="177">
        <v>0</v>
      </c>
      <c r="J638" s="175">
        <v>46080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-15</v>
      </c>
    </row>
    <row r="639" spans="1:16" ht="19.5" hidden="1" customHeight="1">
      <c r="A639" s="171" t="s">
        <v>2131</v>
      </c>
      <c r="B639" s="175">
        <v>46085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46080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hidden="1" customHeight="1">
      <c r="A640" s="171" t="s">
        <v>2131</v>
      </c>
      <c r="B640" s="175">
        <v>46085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46080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hidden="1" customHeight="1">
      <c r="A641" s="171" t="s">
        <v>2131</v>
      </c>
      <c r="B641" s="175">
        <v>46085</v>
      </c>
      <c r="C641" s="171" t="s">
        <v>2119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46080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hidden="1" customHeight="1">
      <c r="A642" s="171" t="s">
        <v>2244</v>
      </c>
      <c r="B642" s="175">
        <v>46085</v>
      </c>
      <c r="C642" s="171" t="s">
        <v>110</v>
      </c>
      <c r="D642" s="171" t="s">
        <v>24</v>
      </c>
      <c r="E642" s="171" t="s">
        <v>66</v>
      </c>
      <c r="F642" s="171" t="s">
        <v>601</v>
      </c>
      <c r="G642" s="171" t="s">
        <v>177</v>
      </c>
      <c r="H642" s="176">
        <v>1</v>
      </c>
      <c r="I642" s="177">
        <v>0</v>
      </c>
      <c r="J642" s="175">
        <v>46082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2244</v>
      </c>
      <c r="B643" s="175">
        <v>46085</v>
      </c>
      <c r="C643" s="171" t="s">
        <v>110</v>
      </c>
      <c r="D643" s="171" t="s">
        <v>117</v>
      </c>
      <c r="E643" s="171" t="s">
        <v>66</v>
      </c>
      <c r="F643" s="171" t="s">
        <v>601</v>
      </c>
      <c r="G643" s="171" t="s">
        <v>177</v>
      </c>
      <c r="H643" s="176">
        <v>1</v>
      </c>
      <c r="I643" s="177">
        <v>0</v>
      </c>
      <c r="J643" s="175">
        <v>46082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2244</v>
      </c>
      <c r="B644" s="175">
        <v>46085</v>
      </c>
      <c r="C644" s="171" t="s">
        <v>110</v>
      </c>
      <c r="D644" s="171" t="s">
        <v>118</v>
      </c>
      <c r="E644" s="171" t="s">
        <v>66</v>
      </c>
      <c r="F644" s="171" t="s">
        <v>601</v>
      </c>
      <c r="G644" s="171" t="s">
        <v>177</v>
      </c>
      <c r="H644" s="176">
        <v>1</v>
      </c>
      <c r="I644" s="177">
        <v>0</v>
      </c>
      <c r="J644" s="175">
        <v>46082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-56.94</v>
      </c>
    </row>
    <row r="645" spans="1:16" ht="19.5" hidden="1" customHeight="1">
      <c r="A645" s="171" t="s">
        <v>2245</v>
      </c>
      <c r="B645" s="175">
        <v>46085</v>
      </c>
      <c r="C645" s="171" t="s">
        <v>2119</v>
      </c>
      <c r="D645" s="171" t="s">
        <v>135</v>
      </c>
      <c r="E645" s="171" t="s">
        <v>43</v>
      </c>
      <c r="F645" s="171" t="s">
        <v>481</v>
      </c>
      <c r="G645" s="171" t="s">
        <v>214</v>
      </c>
      <c r="H645" s="176">
        <v>1</v>
      </c>
      <c r="I645" s="177">
        <v>0</v>
      </c>
      <c r="J645" s="175">
        <v>46085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-29.95</v>
      </c>
    </row>
    <row r="646" spans="1:16" ht="19.5" hidden="1" customHeight="1">
      <c r="A646" s="171" t="s">
        <v>2246</v>
      </c>
      <c r="B646" s="175">
        <v>46085</v>
      </c>
      <c r="C646" s="171" t="s">
        <v>2119</v>
      </c>
      <c r="D646" s="171" t="s">
        <v>135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46085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-10.4</v>
      </c>
    </row>
    <row r="647" spans="1:16" ht="19.5" hidden="1" customHeight="1">
      <c r="A647" s="171" t="s">
        <v>2247</v>
      </c>
      <c r="B647" s="175">
        <v>46085</v>
      </c>
      <c r="C647" s="171" t="s">
        <v>2119</v>
      </c>
      <c r="D647" s="171" t="s">
        <v>135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0</v>
      </c>
      <c r="J647" s="175">
        <v>46085</v>
      </c>
      <c r="K647" s="171" t="s">
        <v>125</v>
      </c>
      <c r="L647" s="171" t="s">
        <v>125</v>
      </c>
      <c r="M647" s="178">
        <v>0</v>
      </c>
      <c r="N647" s="176"/>
      <c r="O647" s="176"/>
      <c r="P647" s="179">
        <v>-10.98</v>
      </c>
    </row>
    <row r="648" spans="1:16" ht="19.5" hidden="1" customHeight="1">
      <c r="A648" s="171" t="s">
        <v>2248</v>
      </c>
      <c r="B648" s="175">
        <v>46085</v>
      </c>
      <c r="C648" s="171" t="s">
        <v>2119</v>
      </c>
      <c r="D648" s="171" t="s">
        <v>135</v>
      </c>
      <c r="E648" s="171" t="s">
        <v>39</v>
      </c>
      <c r="F648" s="171" t="s">
        <v>141</v>
      </c>
      <c r="G648" s="171" t="s">
        <v>112</v>
      </c>
      <c r="H648" s="176">
        <v>1</v>
      </c>
      <c r="I648" s="177">
        <v>0</v>
      </c>
      <c r="J648" s="175">
        <v>46085</v>
      </c>
      <c r="K648" s="171" t="s">
        <v>125</v>
      </c>
      <c r="L648" s="171" t="s">
        <v>125</v>
      </c>
      <c r="M648" s="178">
        <v>0</v>
      </c>
      <c r="N648" s="176"/>
      <c r="O648" s="176"/>
      <c r="P648" s="179">
        <v>-7.53</v>
      </c>
    </row>
    <row r="649" spans="1:16" ht="19.5" hidden="1" customHeight="1">
      <c r="A649" s="171" t="s">
        <v>2149</v>
      </c>
      <c r="B649" s="175">
        <v>46085</v>
      </c>
      <c r="C649" s="171" t="s">
        <v>308</v>
      </c>
      <c r="D649" s="171" t="s">
        <v>419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-5000</v>
      </c>
      <c r="J649" s="175">
        <v>46079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-1743.13</v>
      </c>
    </row>
    <row r="650" spans="1:16" ht="19.5" hidden="1" customHeight="1">
      <c r="A650" s="171" t="s">
        <v>2149</v>
      </c>
      <c r="B650" s="175">
        <v>46085</v>
      </c>
      <c r="C650" s="171" t="s">
        <v>308</v>
      </c>
      <c r="D650" s="171" t="s">
        <v>129</v>
      </c>
      <c r="E650" s="171" t="s">
        <v>79</v>
      </c>
      <c r="F650" s="171" t="s">
        <v>441</v>
      </c>
      <c r="G650" s="171" t="s">
        <v>177</v>
      </c>
      <c r="H650" s="176">
        <v>1</v>
      </c>
      <c r="I650" s="177">
        <v>-5000</v>
      </c>
      <c r="J650" s="175">
        <v>46079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-17.43</v>
      </c>
    </row>
    <row r="651" spans="1:16" ht="19.5" hidden="1" customHeight="1">
      <c r="A651" s="171" t="s">
        <v>2149</v>
      </c>
      <c r="B651" s="175">
        <v>46085</v>
      </c>
      <c r="C651" s="171" t="s">
        <v>308</v>
      </c>
      <c r="D651" s="171" t="s">
        <v>130</v>
      </c>
      <c r="E651" s="171" t="s">
        <v>79</v>
      </c>
      <c r="F651" s="171" t="s">
        <v>441</v>
      </c>
      <c r="G651" s="171" t="s">
        <v>177</v>
      </c>
      <c r="H651" s="176">
        <v>1</v>
      </c>
      <c r="I651" s="177">
        <v>-5000</v>
      </c>
      <c r="J651" s="175">
        <v>46079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-3239.44</v>
      </c>
    </row>
    <row r="652" spans="1:16" ht="19.5" hidden="1" customHeight="1">
      <c r="A652" s="171" t="s">
        <v>2149</v>
      </c>
      <c r="B652" s="175">
        <v>46085</v>
      </c>
      <c r="C652" s="171" t="s">
        <v>131</v>
      </c>
      <c r="D652" s="171" t="s">
        <v>420</v>
      </c>
      <c r="E652" s="171" t="s">
        <v>79</v>
      </c>
      <c r="F652" s="171" t="s">
        <v>441</v>
      </c>
      <c r="G652" s="171" t="s">
        <v>177</v>
      </c>
      <c r="H652" s="176">
        <v>1</v>
      </c>
      <c r="I652" s="177">
        <v>-5000</v>
      </c>
      <c r="J652" s="175">
        <v>46079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2150</v>
      </c>
    </row>
    <row r="653" spans="1:16" ht="19.5" hidden="1" customHeight="1">
      <c r="A653" s="171" t="s">
        <v>2149</v>
      </c>
      <c r="B653" s="175">
        <v>46085</v>
      </c>
      <c r="C653" s="171" t="s">
        <v>2119</v>
      </c>
      <c r="D653" s="171" t="s">
        <v>135</v>
      </c>
      <c r="E653" s="171" t="s">
        <v>79</v>
      </c>
      <c r="F653" s="171" t="s">
        <v>441</v>
      </c>
      <c r="G653" s="171" t="s">
        <v>177</v>
      </c>
      <c r="H653" s="176">
        <v>1</v>
      </c>
      <c r="I653" s="177">
        <v>0</v>
      </c>
      <c r="J653" s="175">
        <v>46079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33.119999999999997</v>
      </c>
    </row>
    <row r="654" spans="1:16" ht="19.5" customHeight="1">
      <c r="A654" s="171" t="s">
        <v>2249</v>
      </c>
      <c r="B654" s="175">
        <v>46085</v>
      </c>
      <c r="C654" s="171" t="s">
        <v>1315</v>
      </c>
      <c r="D654" s="171" t="s">
        <v>508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-5</v>
      </c>
    </row>
    <row r="655" spans="1:16" ht="19.5" hidden="1" customHeight="1">
      <c r="A655" s="171" t="s">
        <v>2249</v>
      </c>
      <c r="B655" s="175">
        <v>46085</v>
      </c>
      <c r="C655" s="171" t="s">
        <v>2119</v>
      </c>
      <c r="D655" s="171" t="s">
        <v>510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-10</v>
      </c>
    </row>
    <row r="656" spans="1:16" ht="19.5" customHeight="1">
      <c r="A656" s="171" t="s">
        <v>2250</v>
      </c>
      <c r="B656" s="175">
        <v>46085</v>
      </c>
      <c r="C656" s="171" t="s">
        <v>1315</v>
      </c>
      <c r="D656" s="171" t="s">
        <v>508</v>
      </c>
      <c r="E656" s="171" t="s">
        <v>45</v>
      </c>
      <c r="F656" s="171" t="s">
        <v>162</v>
      </c>
      <c r="G656" s="171" t="s">
        <v>163</v>
      </c>
      <c r="H656" s="176">
        <v>1</v>
      </c>
      <c r="I656" s="177">
        <v>0</v>
      </c>
      <c r="J656" s="175">
        <v>46077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-5</v>
      </c>
    </row>
    <row r="657" spans="1:16" ht="19.5" hidden="1" customHeight="1">
      <c r="A657" s="171" t="s">
        <v>2250</v>
      </c>
      <c r="B657" s="175">
        <v>46085</v>
      </c>
      <c r="C657" s="171" t="s">
        <v>2119</v>
      </c>
      <c r="D657" s="171" t="s">
        <v>510</v>
      </c>
      <c r="E657" s="171" t="s">
        <v>45</v>
      </c>
      <c r="F657" s="171" t="s">
        <v>162</v>
      </c>
      <c r="G657" s="171" t="s">
        <v>163</v>
      </c>
      <c r="H657" s="176">
        <v>1</v>
      </c>
      <c r="I657" s="177">
        <v>0</v>
      </c>
      <c r="J657" s="175">
        <v>46077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-10</v>
      </c>
    </row>
    <row r="658" spans="1:16" ht="19.5" hidden="1" customHeight="1">
      <c r="A658" s="171" t="s">
        <v>2251</v>
      </c>
      <c r="B658" s="175">
        <v>46085</v>
      </c>
      <c r="C658" s="171" t="s">
        <v>110</v>
      </c>
      <c r="D658" s="171" t="s">
        <v>24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2650</v>
      </c>
      <c r="J658" s="175">
        <v>46081</v>
      </c>
      <c r="K658" s="171" t="s">
        <v>113</v>
      </c>
      <c r="L658" s="171" t="s">
        <v>114</v>
      </c>
      <c r="M658" s="178">
        <v>0.43</v>
      </c>
      <c r="N658" s="176"/>
      <c r="O658" s="176">
        <v>42</v>
      </c>
      <c r="P658" s="179">
        <v>-148.96</v>
      </c>
    </row>
    <row r="659" spans="1:16" ht="19.5" hidden="1" customHeight="1">
      <c r="A659" s="171" t="s">
        <v>2251</v>
      </c>
      <c r="B659" s="175">
        <v>46085</v>
      </c>
      <c r="C659" s="171" t="s">
        <v>127</v>
      </c>
      <c r="D659" s="171" t="s">
        <v>128</v>
      </c>
      <c r="E659" s="171" t="s">
        <v>41</v>
      </c>
      <c r="F659" s="171" t="s">
        <v>138</v>
      </c>
      <c r="G659" s="171" t="s">
        <v>112</v>
      </c>
      <c r="H659" s="176">
        <v>1</v>
      </c>
      <c r="I659" s="177">
        <v>2650</v>
      </c>
      <c r="J659" s="175">
        <v>46081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1250.95</v>
      </c>
    </row>
    <row r="660" spans="1:16" ht="19.5" hidden="1" customHeight="1">
      <c r="A660" s="171" t="s">
        <v>2251</v>
      </c>
      <c r="B660" s="175">
        <v>46085</v>
      </c>
      <c r="C660" s="171" t="s">
        <v>127</v>
      </c>
      <c r="D660" s="171" t="s">
        <v>129</v>
      </c>
      <c r="E660" s="171" t="s">
        <v>41</v>
      </c>
      <c r="F660" s="171" t="s">
        <v>138</v>
      </c>
      <c r="G660" s="171" t="s">
        <v>112</v>
      </c>
      <c r="H660" s="176">
        <v>1</v>
      </c>
      <c r="I660" s="177">
        <v>2650</v>
      </c>
      <c r="J660" s="175">
        <v>46081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12.51</v>
      </c>
    </row>
    <row r="661" spans="1:16" ht="19.5" hidden="1" customHeight="1">
      <c r="A661" s="171" t="s">
        <v>2251</v>
      </c>
      <c r="B661" s="175">
        <v>46085</v>
      </c>
      <c r="C661" s="171" t="s">
        <v>127</v>
      </c>
      <c r="D661" s="171" t="s">
        <v>130</v>
      </c>
      <c r="E661" s="171" t="s">
        <v>41</v>
      </c>
      <c r="F661" s="171" t="s">
        <v>138</v>
      </c>
      <c r="G661" s="171" t="s">
        <v>112</v>
      </c>
      <c r="H661" s="176">
        <v>1</v>
      </c>
      <c r="I661" s="177">
        <v>2650</v>
      </c>
      <c r="J661" s="175">
        <v>46081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1386.54</v>
      </c>
    </row>
    <row r="662" spans="1:16" ht="19.5" hidden="1" customHeight="1">
      <c r="A662" s="171" t="s">
        <v>2251</v>
      </c>
      <c r="B662" s="175">
        <v>46085</v>
      </c>
      <c r="C662" s="171" t="s">
        <v>131</v>
      </c>
      <c r="D662" s="171" t="s">
        <v>132</v>
      </c>
      <c r="E662" s="171" t="s">
        <v>41</v>
      </c>
      <c r="F662" s="171" t="s">
        <v>138</v>
      </c>
      <c r="G662" s="171" t="s">
        <v>112</v>
      </c>
      <c r="H662" s="176">
        <v>1</v>
      </c>
      <c r="I662" s="177">
        <v>2650</v>
      </c>
      <c r="J662" s="175">
        <v>46081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-1139.5</v>
      </c>
    </row>
    <row r="663" spans="1:16" ht="19.5" hidden="1" customHeight="1">
      <c r="A663" s="171" t="s">
        <v>2251</v>
      </c>
      <c r="B663" s="175">
        <v>46085</v>
      </c>
      <c r="C663" s="171" t="s">
        <v>2119</v>
      </c>
      <c r="D663" s="171" t="s">
        <v>116</v>
      </c>
      <c r="E663" s="171" t="s">
        <v>41</v>
      </c>
      <c r="F663" s="171" t="s">
        <v>138</v>
      </c>
      <c r="G663" s="171" t="s">
        <v>112</v>
      </c>
      <c r="H663" s="176">
        <v>1</v>
      </c>
      <c r="I663" s="177">
        <v>2650</v>
      </c>
      <c r="J663" s="175">
        <v>46081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-12.05</v>
      </c>
    </row>
    <row r="664" spans="1:16" ht="19.5" hidden="1" customHeight="1">
      <c r="A664" s="171" t="s">
        <v>2252</v>
      </c>
      <c r="B664" s="175">
        <v>46085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0</v>
      </c>
      <c r="J664" s="175">
        <v>46081</v>
      </c>
      <c r="K664" s="171" t="s">
        <v>113</v>
      </c>
      <c r="L664" s="171" t="s">
        <v>114</v>
      </c>
      <c r="M664" s="178">
        <v>0</v>
      </c>
      <c r="N664" s="176"/>
      <c r="O664" s="176">
        <v>42</v>
      </c>
      <c r="P664" s="179">
        <v>-46.77</v>
      </c>
    </row>
    <row r="665" spans="1:16" ht="19.5" hidden="1" customHeight="1">
      <c r="A665" s="171" t="s">
        <v>2252</v>
      </c>
      <c r="B665" s="175">
        <v>46085</v>
      </c>
      <c r="C665" s="171" t="s">
        <v>2119</v>
      </c>
      <c r="D665" s="171" t="s">
        <v>116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46081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-10.15</v>
      </c>
    </row>
    <row r="666" spans="1:16" ht="19.5" hidden="1" customHeight="1">
      <c r="A666" s="171" t="s">
        <v>2252</v>
      </c>
      <c r="B666" s="175">
        <v>46085</v>
      </c>
      <c r="C666" s="171" t="s">
        <v>110</v>
      </c>
      <c r="D666" s="171" t="s">
        <v>117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0</v>
      </c>
      <c r="J666" s="175">
        <v>46081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0</v>
      </c>
    </row>
    <row r="667" spans="1:16" ht="19.5" hidden="1" customHeight="1">
      <c r="A667" s="171" t="s">
        <v>2252</v>
      </c>
      <c r="B667" s="175">
        <v>46085</v>
      </c>
      <c r="C667" s="171" t="s">
        <v>110</v>
      </c>
      <c r="D667" s="171" t="s">
        <v>118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46081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-46.77</v>
      </c>
    </row>
    <row r="668" spans="1:16" ht="19.5" hidden="1" customHeight="1">
      <c r="A668" s="171" t="s">
        <v>2253</v>
      </c>
      <c r="B668" s="175">
        <v>46085</v>
      </c>
      <c r="C668" s="171" t="s">
        <v>110</v>
      </c>
      <c r="D668" s="171" t="s">
        <v>24</v>
      </c>
      <c r="E668" s="171" t="s">
        <v>78</v>
      </c>
      <c r="F668" s="171" t="s">
        <v>176</v>
      </c>
      <c r="G668" s="171" t="s">
        <v>177</v>
      </c>
      <c r="H668" s="176">
        <v>1</v>
      </c>
      <c r="I668" s="177">
        <v>6500</v>
      </c>
      <c r="J668" s="175">
        <v>46082</v>
      </c>
      <c r="K668" s="171" t="s">
        <v>113</v>
      </c>
      <c r="L668" s="171" t="s">
        <v>114</v>
      </c>
      <c r="M668" s="178">
        <v>0.43</v>
      </c>
      <c r="N668" s="176"/>
      <c r="O668" s="176">
        <v>42</v>
      </c>
      <c r="P668" s="179">
        <v>-274.64999999999998</v>
      </c>
    </row>
    <row r="669" spans="1:16" ht="19.5" hidden="1" customHeight="1">
      <c r="A669" s="171" t="s">
        <v>2253</v>
      </c>
      <c r="B669" s="175">
        <v>46085</v>
      </c>
      <c r="C669" s="171" t="s">
        <v>127</v>
      </c>
      <c r="D669" s="171" t="s">
        <v>128</v>
      </c>
      <c r="E669" s="171" t="s">
        <v>78</v>
      </c>
      <c r="F669" s="171" t="s">
        <v>176</v>
      </c>
      <c r="G669" s="171" t="s">
        <v>177</v>
      </c>
      <c r="H669" s="176">
        <v>1</v>
      </c>
      <c r="I669" s="177">
        <v>6500</v>
      </c>
      <c r="J669" s="175">
        <v>46082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2323.81</v>
      </c>
    </row>
    <row r="670" spans="1:16" ht="19.5" hidden="1" customHeight="1">
      <c r="A670" s="171" t="s">
        <v>2253</v>
      </c>
      <c r="B670" s="175">
        <v>46085</v>
      </c>
      <c r="C670" s="171" t="s">
        <v>127</v>
      </c>
      <c r="D670" s="171" t="s">
        <v>129</v>
      </c>
      <c r="E670" s="171" t="s">
        <v>78</v>
      </c>
      <c r="F670" s="171" t="s">
        <v>176</v>
      </c>
      <c r="G670" s="171" t="s">
        <v>177</v>
      </c>
      <c r="H670" s="176">
        <v>1</v>
      </c>
      <c r="I670" s="177">
        <v>6500</v>
      </c>
      <c r="J670" s="175">
        <v>46082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23.24</v>
      </c>
    </row>
    <row r="671" spans="1:16" ht="19.5" hidden="1" customHeight="1">
      <c r="A671" s="171" t="s">
        <v>2253</v>
      </c>
      <c r="B671" s="175">
        <v>46085</v>
      </c>
      <c r="C671" s="171" t="s">
        <v>127</v>
      </c>
      <c r="D671" s="171" t="s">
        <v>130</v>
      </c>
      <c r="E671" s="171" t="s">
        <v>78</v>
      </c>
      <c r="F671" s="171" t="s">
        <v>176</v>
      </c>
      <c r="G671" s="171" t="s">
        <v>177</v>
      </c>
      <c r="H671" s="176">
        <v>1</v>
      </c>
      <c r="I671" s="177">
        <v>6500</v>
      </c>
      <c r="J671" s="175">
        <v>46082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4152.95</v>
      </c>
    </row>
    <row r="672" spans="1:16" ht="19.5" hidden="1" customHeight="1">
      <c r="A672" s="171" t="s">
        <v>2253</v>
      </c>
      <c r="B672" s="175">
        <v>46085</v>
      </c>
      <c r="C672" s="171" t="s">
        <v>131</v>
      </c>
      <c r="D672" s="171" t="s">
        <v>132</v>
      </c>
      <c r="E672" s="171" t="s">
        <v>78</v>
      </c>
      <c r="F672" s="171" t="s">
        <v>176</v>
      </c>
      <c r="G672" s="171" t="s">
        <v>177</v>
      </c>
      <c r="H672" s="176">
        <v>1</v>
      </c>
      <c r="I672" s="177">
        <v>6500</v>
      </c>
      <c r="J672" s="175">
        <v>46082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-2795</v>
      </c>
    </row>
    <row r="673" spans="1:16" ht="19.5" hidden="1" customHeight="1">
      <c r="A673" s="171" t="s">
        <v>2253</v>
      </c>
      <c r="B673" s="175">
        <v>46085</v>
      </c>
      <c r="C673" s="171" t="s">
        <v>2119</v>
      </c>
      <c r="D673" s="171" t="s">
        <v>116</v>
      </c>
      <c r="E673" s="171" t="s">
        <v>78</v>
      </c>
      <c r="F673" s="171" t="s">
        <v>176</v>
      </c>
      <c r="G673" s="171" t="s">
        <v>177</v>
      </c>
      <c r="H673" s="176">
        <v>1</v>
      </c>
      <c r="I673" s="177">
        <v>6500</v>
      </c>
      <c r="J673" s="175">
        <v>46082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-14.6</v>
      </c>
    </row>
    <row r="674" spans="1:16" ht="19.5" hidden="1" customHeight="1">
      <c r="A674" s="171" t="s">
        <v>2254</v>
      </c>
      <c r="B674" s="175">
        <v>46085</v>
      </c>
      <c r="C674" s="171" t="s">
        <v>110</v>
      </c>
      <c r="D674" s="171" t="s">
        <v>24</v>
      </c>
      <c r="E674" s="171" t="s">
        <v>46</v>
      </c>
      <c r="F674" s="171" t="s">
        <v>680</v>
      </c>
      <c r="G674" s="171" t="s">
        <v>112</v>
      </c>
      <c r="H674" s="176">
        <v>1</v>
      </c>
      <c r="I674" s="177">
        <v>1571</v>
      </c>
      <c r="J674" s="175">
        <v>46082</v>
      </c>
      <c r="K674" s="171" t="s">
        <v>113</v>
      </c>
      <c r="L674" s="171" t="s">
        <v>114</v>
      </c>
      <c r="M674" s="178">
        <v>0.43</v>
      </c>
      <c r="N674" s="176"/>
      <c r="O674" s="176">
        <v>42</v>
      </c>
      <c r="P674" s="179">
        <v>-118.2</v>
      </c>
    </row>
    <row r="675" spans="1:16" ht="19.5" hidden="1" customHeight="1">
      <c r="A675" s="171" t="s">
        <v>2254</v>
      </c>
      <c r="B675" s="175">
        <v>46085</v>
      </c>
      <c r="C675" s="171" t="s">
        <v>127</v>
      </c>
      <c r="D675" s="171" t="s">
        <v>128</v>
      </c>
      <c r="E675" s="171" t="s">
        <v>46</v>
      </c>
      <c r="F675" s="171" t="s">
        <v>680</v>
      </c>
      <c r="G675" s="171" t="s">
        <v>112</v>
      </c>
      <c r="H675" s="176">
        <v>1</v>
      </c>
      <c r="I675" s="177">
        <v>1571</v>
      </c>
      <c r="J675" s="175">
        <v>46082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899.05</v>
      </c>
    </row>
    <row r="676" spans="1:16" ht="19.5" hidden="1" customHeight="1">
      <c r="A676" s="171" t="s">
        <v>2254</v>
      </c>
      <c r="B676" s="175">
        <v>46085</v>
      </c>
      <c r="C676" s="171" t="s">
        <v>127</v>
      </c>
      <c r="D676" s="171" t="s">
        <v>129</v>
      </c>
      <c r="E676" s="171" t="s">
        <v>46</v>
      </c>
      <c r="F676" s="171" t="s">
        <v>680</v>
      </c>
      <c r="G676" s="171" t="s">
        <v>112</v>
      </c>
      <c r="H676" s="176">
        <v>1</v>
      </c>
      <c r="I676" s="177">
        <v>1571</v>
      </c>
      <c r="J676" s="175">
        <v>46082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8.99</v>
      </c>
    </row>
    <row r="677" spans="1:16" ht="19.5" hidden="1" customHeight="1">
      <c r="A677" s="171" t="s">
        <v>2254</v>
      </c>
      <c r="B677" s="175">
        <v>46085</v>
      </c>
      <c r="C677" s="171" t="s">
        <v>127</v>
      </c>
      <c r="D677" s="171" t="s">
        <v>130</v>
      </c>
      <c r="E677" s="171" t="s">
        <v>46</v>
      </c>
      <c r="F677" s="171" t="s">
        <v>680</v>
      </c>
      <c r="G677" s="171" t="s">
        <v>112</v>
      </c>
      <c r="H677" s="176">
        <v>1</v>
      </c>
      <c r="I677" s="177">
        <v>1571</v>
      </c>
      <c r="J677" s="175">
        <v>46082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662.96</v>
      </c>
    </row>
    <row r="678" spans="1:16" ht="19.5" hidden="1" customHeight="1">
      <c r="A678" s="171" t="s">
        <v>2254</v>
      </c>
      <c r="B678" s="175">
        <v>46085</v>
      </c>
      <c r="C678" s="171" t="s">
        <v>131</v>
      </c>
      <c r="D678" s="171" t="s">
        <v>132</v>
      </c>
      <c r="E678" s="171" t="s">
        <v>46</v>
      </c>
      <c r="F678" s="171" t="s">
        <v>680</v>
      </c>
      <c r="G678" s="171" t="s">
        <v>112</v>
      </c>
      <c r="H678" s="176">
        <v>1</v>
      </c>
      <c r="I678" s="177">
        <v>1571</v>
      </c>
      <c r="J678" s="175">
        <v>46082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-675.53</v>
      </c>
    </row>
    <row r="679" spans="1:16" ht="19.5" hidden="1" customHeight="1">
      <c r="A679" s="171" t="s">
        <v>2255</v>
      </c>
      <c r="B679" s="175">
        <v>46085</v>
      </c>
      <c r="C679" s="171" t="s">
        <v>110</v>
      </c>
      <c r="D679" s="171" t="s">
        <v>24</v>
      </c>
      <c r="E679" s="171" t="s">
        <v>45</v>
      </c>
      <c r="F679" s="171" t="s">
        <v>162</v>
      </c>
      <c r="G679" s="171" t="s">
        <v>163</v>
      </c>
      <c r="H679" s="176">
        <v>1</v>
      </c>
      <c r="I679" s="177">
        <v>2650</v>
      </c>
      <c r="J679" s="175">
        <v>46084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-154.33000000000001</v>
      </c>
    </row>
    <row r="680" spans="1:16" ht="19.5" hidden="1" customHeight="1">
      <c r="A680" s="171" t="s">
        <v>2255</v>
      </c>
      <c r="B680" s="175">
        <v>46085</v>
      </c>
      <c r="C680" s="171" t="s">
        <v>127</v>
      </c>
      <c r="D680" s="171" t="s">
        <v>128</v>
      </c>
      <c r="E680" s="171" t="s">
        <v>45</v>
      </c>
      <c r="F680" s="171" t="s">
        <v>162</v>
      </c>
      <c r="G680" s="171" t="s">
        <v>163</v>
      </c>
      <c r="H680" s="176">
        <v>1</v>
      </c>
      <c r="I680" s="177">
        <v>2650</v>
      </c>
      <c r="J680" s="175">
        <v>46084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1146.67</v>
      </c>
    </row>
    <row r="681" spans="1:16" ht="19.5" hidden="1" customHeight="1">
      <c r="A681" s="171" t="s">
        <v>2255</v>
      </c>
      <c r="B681" s="175">
        <v>46085</v>
      </c>
      <c r="C681" s="171" t="s">
        <v>127</v>
      </c>
      <c r="D681" s="171" t="s">
        <v>129</v>
      </c>
      <c r="E681" s="171" t="s">
        <v>45</v>
      </c>
      <c r="F681" s="171" t="s">
        <v>162</v>
      </c>
      <c r="G681" s="171" t="s">
        <v>163</v>
      </c>
      <c r="H681" s="176">
        <v>1</v>
      </c>
      <c r="I681" s="177">
        <v>2650</v>
      </c>
      <c r="J681" s="175">
        <v>46084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11.47</v>
      </c>
    </row>
    <row r="682" spans="1:16" ht="19.5" hidden="1" customHeight="1">
      <c r="A682" s="171" t="s">
        <v>2255</v>
      </c>
      <c r="B682" s="175">
        <v>46085</v>
      </c>
      <c r="C682" s="171" t="s">
        <v>127</v>
      </c>
      <c r="D682" s="171" t="s">
        <v>130</v>
      </c>
      <c r="E682" s="171" t="s">
        <v>45</v>
      </c>
      <c r="F682" s="171" t="s">
        <v>162</v>
      </c>
      <c r="G682" s="171" t="s">
        <v>163</v>
      </c>
      <c r="H682" s="176">
        <v>1</v>
      </c>
      <c r="I682" s="177">
        <v>2650</v>
      </c>
      <c r="J682" s="175">
        <v>46084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1491.86</v>
      </c>
    </row>
    <row r="683" spans="1:16" ht="19.5" hidden="1" customHeight="1">
      <c r="A683" s="171" t="s">
        <v>2255</v>
      </c>
      <c r="B683" s="175">
        <v>46085</v>
      </c>
      <c r="C683" s="171" t="s">
        <v>131</v>
      </c>
      <c r="D683" s="171" t="s">
        <v>132</v>
      </c>
      <c r="E683" s="171" t="s">
        <v>45</v>
      </c>
      <c r="F683" s="171" t="s">
        <v>162</v>
      </c>
      <c r="G683" s="171" t="s">
        <v>163</v>
      </c>
      <c r="H683" s="176">
        <v>1</v>
      </c>
      <c r="I683" s="177">
        <v>2650</v>
      </c>
      <c r="J683" s="175">
        <v>46084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-1139.5</v>
      </c>
    </row>
    <row r="684" spans="1:16" ht="19.5" hidden="1" customHeight="1">
      <c r="A684" s="171" t="s">
        <v>2255</v>
      </c>
      <c r="B684" s="175">
        <v>46085</v>
      </c>
      <c r="C684" s="171" t="s">
        <v>2119</v>
      </c>
      <c r="D684" s="171" t="s">
        <v>116</v>
      </c>
      <c r="E684" s="171" t="s">
        <v>45</v>
      </c>
      <c r="F684" s="171" t="s">
        <v>162</v>
      </c>
      <c r="G684" s="171" t="s">
        <v>163</v>
      </c>
      <c r="H684" s="176">
        <v>1</v>
      </c>
      <c r="I684" s="177">
        <v>2650</v>
      </c>
      <c r="J684" s="175">
        <v>46084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-11.84</v>
      </c>
    </row>
    <row r="685" spans="1:16" ht="19.5" hidden="1" customHeight="1">
      <c r="A685" s="171" t="s">
        <v>2256</v>
      </c>
      <c r="B685" s="175">
        <v>46085</v>
      </c>
      <c r="C685" s="171" t="s">
        <v>2119</v>
      </c>
      <c r="D685" s="171" t="s">
        <v>135</v>
      </c>
      <c r="E685" s="171" t="s">
        <v>80</v>
      </c>
      <c r="F685" s="171" t="s">
        <v>1102</v>
      </c>
      <c r="G685" s="171" t="s">
        <v>177</v>
      </c>
      <c r="H685" s="176">
        <v>1</v>
      </c>
      <c r="I685" s="177">
        <v>0</v>
      </c>
      <c r="J685" s="175">
        <v>46085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-46.88</v>
      </c>
    </row>
    <row r="686" spans="1:16" ht="19.5" hidden="1" customHeight="1">
      <c r="A686" s="171" t="s">
        <v>2257</v>
      </c>
      <c r="B686" s="175">
        <v>46085</v>
      </c>
      <c r="C686" s="171" t="s">
        <v>110</v>
      </c>
      <c r="D686" s="171" t="s">
        <v>24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46079</v>
      </c>
      <c r="K686" s="171" t="s">
        <v>113</v>
      </c>
      <c r="L686" s="171" t="s">
        <v>114</v>
      </c>
      <c r="M686" s="178">
        <v>0.43</v>
      </c>
      <c r="N686" s="176"/>
      <c r="O686" s="176">
        <v>41</v>
      </c>
      <c r="P686" s="179">
        <v>-136.83000000000001</v>
      </c>
    </row>
    <row r="687" spans="1:16" ht="19.5" hidden="1" customHeight="1">
      <c r="A687" s="171" t="s">
        <v>2257</v>
      </c>
      <c r="B687" s="175">
        <v>46085</v>
      </c>
      <c r="C687" s="171" t="s">
        <v>127</v>
      </c>
      <c r="D687" s="171" t="s">
        <v>128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46079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905.71</v>
      </c>
    </row>
    <row r="688" spans="1:16" ht="19.5" hidden="1" customHeight="1">
      <c r="A688" s="171" t="s">
        <v>2257</v>
      </c>
      <c r="B688" s="175">
        <v>46085</v>
      </c>
      <c r="C688" s="171" t="s">
        <v>127</v>
      </c>
      <c r="D688" s="171" t="s">
        <v>129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46079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9.06</v>
      </c>
    </row>
    <row r="689" spans="1:16" ht="19.5" hidden="1" customHeight="1">
      <c r="A689" s="171" t="s">
        <v>2257</v>
      </c>
      <c r="B689" s="175">
        <v>46085</v>
      </c>
      <c r="C689" s="171" t="s">
        <v>127</v>
      </c>
      <c r="D689" s="171" t="s">
        <v>130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46079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1485.23</v>
      </c>
    </row>
    <row r="690" spans="1:16" ht="19.5" hidden="1" customHeight="1">
      <c r="A690" s="171" t="s">
        <v>2257</v>
      </c>
      <c r="B690" s="175">
        <v>46085</v>
      </c>
      <c r="C690" s="171" t="s">
        <v>131</v>
      </c>
      <c r="D690" s="171" t="s">
        <v>132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46079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-1032</v>
      </c>
    </row>
    <row r="691" spans="1:16" ht="19.5" hidden="1" customHeight="1">
      <c r="A691" s="171" t="s">
        <v>2257</v>
      </c>
      <c r="B691" s="175">
        <v>46085</v>
      </c>
      <c r="C691" s="171" t="s">
        <v>2119</v>
      </c>
      <c r="D691" s="171" t="s">
        <v>116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46079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-13.68</v>
      </c>
    </row>
    <row r="692" spans="1:16" ht="19.5" hidden="1" customHeight="1">
      <c r="A692" s="171" t="s">
        <v>2203</v>
      </c>
      <c r="B692" s="175">
        <v>46085</v>
      </c>
      <c r="C692" s="171" t="s">
        <v>2119</v>
      </c>
      <c r="D692" s="171" t="s">
        <v>135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46084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21.32</v>
      </c>
    </row>
    <row r="693" spans="1:16" ht="19.5" hidden="1" customHeight="1">
      <c r="A693" s="171" t="s">
        <v>1974</v>
      </c>
      <c r="B693" s="175">
        <v>46085</v>
      </c>
      <c r="C693" s="171" t="s">
        <v>2119</v>
      </c>
      <c r="D693" s="171" t="s">
        <v>135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46080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19.760000000000002</v>
      </c>
    </row>
    <row r="694" spans="1:16" ht="19.5" hidden="1" customHeight="1">
      <c r="A694" s="171" t="s">
        <v>2258</v>
      </c>
      <c r="B694" s="175">
        <v>46085</v>
      </c>
      <c r="C694" s="171" t="s">
        <v>2119</v>
      </c>
      <c r="D694" s="171" t="s">
        <v>135</v>
      </c>
      <c r="E694" s="171" t="s">
        <v>51</v>
      </c>
      <c r="F694" s="171" t="s">
        <v>227</v>
      </c>
      <c r="G694" s="171" t="s">
        <v>112</v>
      </c>
      <c r="H694" s="176">
        <v>2</v>
      </c>
      <c r="I694" s="177">
        <v>0</v>
      </c>
      <c r="J694" s="175">
        <v>46085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-26.06</v>
      </c>
    </row>
    <row r="695" spans="1:16" ht="19.5" hidden="1" customHeight="1">
      <c r="A695" s="171" t="s">
        <v>2259</v>
      </c>
      <c r="B695" s="175">
        <v>46085</v>
      </c>
      <c r="C695" s="171" t="s">
        <v>110</v>
      </c>
      <c r="D695" s="171" t="s">
        <v>24</v>
      </c>
      <c r="E695" s="171" t="s">
        <v>45</v>
      </c>
      <c r="F695" s="171" t="s">
        <v>162</v>
      </c>
      <c r="G695" s="171" t="s">
        <v>163</v>
      </c>
      <c r="H695" s="176">
        <v>1</v>
      </c>
      <c r="I695" s="177">
        <v>0</v>
      </c>
      <c r="J695" s="175">
        <v>46079</v>
      </c>
      <c r="K695" s="171" t="s">
        <v>113</v>
      </c>
      <c r="L695" s="171" t="s">
        <v>114</v>
      </c>
      <c r="M695" s="178">
        <v>0</v>
      </c>
      <c r="N695" s="176"/>
      <c r="O695" s="176">
        <v>41</v>
      </c>
      <c r="P695" s="179">
        <v>-46.77</v>
      </c>
    </row>
    <row r="696" spans="1:16" ht="19.5" hidden="1" customHeight="1">
      <c r="A696" s="171" t="s">
        <v>2259</v>
      </c>
      <c r="B696" s="175">
        <v>46085</v>
      </c>
      <c r="C696" s="171" t="s">
        <v>2119</v>
      </c>
      <c r="D696" s="171" t="s">
        <v>116</v>
      </c>
      <c r="E696" s="171" t="s">
        <v>45</v>
      </c>
      <c r="F696" s="171" t="s">
        <v>162</v>
      </c>
      <c r="G696" s="171" t="s">
        <v>163</v>
      </c>
      <c r="H696" s="176">
        <v>1</v>
      </c>
      <c r="I696" s="177">
        <v>0</v>
      </c>
      <c r="J696" s="175">
        <v>46079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-24.92</v>
      </c>
    </row>
    <row r="697" spans="1:16" ht="19.5" hidden="1" customHeight="1">
      <c r="A697" s="171" t="s">
        <v>1828</v>
      </c>
      <c r="B697" s="175">
        <v>46085</v>
      </c>
      <c r="C697" s="171" t="s">
        <v>2119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46077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22.63</v>
      </c>
    </row>
    <row r="698" spans="1:16" ht="19.5" hidden="1" customHeight="1">
      <c r="A698" s="171" t="s">
        <v>2259</v>
      </c>
      <c r="B698" s="175">
        <v>46085</v>
      </c>
      <c r="C698" s="171" t="s">
        <v>110</v>
      </c>
      <c r="D698" s="171" t="s">
        <v>117</v>
      </c>
      <c r="E698" s="171" t="s">
        <v>45</v>
      </c>
      <c r="F698" s="171" t="s">
        <v>162</v>
      </c>
      <c r="G698" s="171" t="s">
        <v>163</v>
      </c>
      <c r="H698" s="176">
        <v>1</v>
      </c>
      <c r="I698" s="177">
        <v>0</v>
      </c>
      <c r="J698" s="175">
        <v>46079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2259</v>
      </c>
      <c r="B699" s="175">
        <v>46085</v>
      </c>
      <c r="C699" s="171" t="s">
        <v>110</v>
      </c>
      <c r="D699" s="171" t="s">
        <v>118</v>
      </c>
      <c r="E699" s="171" t="s">
        <v>45</v>
      </c>
      <c r="F699" s="171" t="s">
        <v>162</v>
      </c>
      <c r="G699" s="171" t="s">
        <v>163</v>
      </c>
      <c r="H699" s="176">
        <v>1</v>
      </c>
      <c r="I699" s="177">
        <v>0</v>
      </c>
      <c r="J699" s="175">
        <v>46079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2259</v>
      </c>
      <c r="B700" s="175">
        <v>46085</v>
      </c>
      <c r="C700" s="171" t="s">
        <v>2119</v>
      </c>
      <c r="D700" s="171" t="s">
        <v>119</v>
      </c>
      <c r="E700" s="171" t="s">
        <v>45</v>
      </c>
      <c r="F700" s="171" t="s">
        <v>162</v>
      </c>
      <c r="G700" s="171" t="s">
        <v>163</v>
      </c>
      <c r="H700" s="176">
        <v>1</v>
      </c>
      <c r="I700" s="177">
        <v>0</v>
      </c>
      <c r="J700" s="175">
        <v>46079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2260</v>
      </c>
      <c r="B701" s="175">
        <v>46085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0</v>
      </c>
      <c r="J701" s="175">
        <v>46078</v>
      </c>
      <c r="K701" s="171" t="s">
        <v>113</v>
      </c>
      <c r="L701" s="171" t="s">
        <v>114</v>
      </c>
      <c r="M701" s="178">
        <v>0</v>
      </c>
      <c r="N701" s="176"/>
      <c r="O701" s="176">
        <v>40</v>
      </c>
      <c r="P701" s="179">
        <v>-46.77</v>
      </c>
    </row>
    <row r="702" spans="1:16" ht="19.5" hidden="1" customHeight="1">
      <c r="A702" s="171" t="s">
        <v>2260</v>
      </c>
      <c r="B702" s="175">
        <v>46085</v>
      </c>
      <c r="C702" s="171" t="s">
        <v>2119</v>
      </c>
      <c r="D702" s="171" t="s">
        <v>116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0</v>
      </c>
      <c r="J702" s="175">
        <v>46078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-12.37</v>
      </c>
    </row>
    <row r="703" spans="1:16" ht="19.5" hidden="1" customHeight="1">
      <c r="A703" s="171" t="s">
        <v>2260</v>
      </c>
      <c r="B703" s="175">
        <v>46085</v>
      </c>
      <c r="C703" s="171" t="s">
        <v>110</v>
      </c>
      <c r="D703" s="171" t="s">
        <v>117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0</v>
      </c>
      <c r="J703" s="175">
        <v>46078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2260</v>
      </c>
      <c r="B704" s="175">
        <v>46085</v>
      </c>
      <c r="C704" s="171" t="s">
        <v>110</v>
      </c>
      <c r="D704" s="171" t="s">
        <v>118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0</v>
      </c>
      <c r="J704" s="175">
        <v>46078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-46.77</v>
      </c>
    </row>
    <row r="705" spans="1:16" ht="19.5" hidden="1" customHeight="1">
      <c r="A705" s="171" t="s">
        <v>2260</v>
      </c>
      <c r="B705" s="175">
        <v>46085</v>
      </c>
      <c r="C705" s="171" t="s">
        <v>2119</v>
      </c>
      <c r="D705" s="171" t="s">
        <v>119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0</v>
      </c>
      <c r="J705" s="175">
        <v>46078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2185</v>
      </c>
      <c r="B706" s="175">
        <v>46085</v>
      </c>
      <c r="C706" s="171" t="s">
        <v>2119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46084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22.4</v>
      </c>
    </row>
    <row r="707" spans="1:16" ht="19.5" hidden="1" customHeight="1">
      <c r="A707" s="171" t="s">
        <v>2261</v>
      </c>
      <c r="B707" s="175">
        <v>46085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46079</v>
      </c>
      <c r="K707" s="171" t="s">
        <v>113</v>
      </c>
      <c r="L707" s="171" t="s">
        <v>114</v>
      </c>
      <c r="M707" s="178">
        <v>0</v>
      </c>
      <c r="N707" s="176"/>
      <c r="O707" s="176">
        <v>41</v>
      </c>
      <c r="P707" s="179">
        <v>-46.77</v>
      </c>
    </row>
    <row r="708" spans="1:16" ht="19.5" hidden="1" customHeight="1">
      <c r="A708" s="171" t="s">
        <v>2261</v>
      </c>
      <c r="B708" s="175">
        <v>46085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-11.55</v>
      </c>
    </row>
    <row r="709" spans="1:16" ht="19.5" hidden="1" customHeight="1">
      <c r="A709" s="171" t="s">
        <v>2261</v>
      </c>
      <c r="B709" s="175">
        <v>46085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2261</v>
      </c>
      <c r="B710" s="175">
        <v>46085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2261</v>
      </c>
      <c r="B711" s="175">
        <v>46085</v>
      </c>
      <c r="C711" s="171" t="s">
        <v>2119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2262</v>
      </c>
      <c r="B712" s="175">
        <v>46085</v>
      </c>
      <c r="C712" s="171" t="s">
        <v>2119</v>
      </c>
      <c r="D712" s="171" t="s">
        <v>135</v>
      </c>
      <c r="E712" s="171" t="s">
        <v>50</v>
      </c>
      <c r="F712" s="171" t="s">
        <v>413</v>
      </c>
      <c r="G712" s="171" t="s">
        <v>112</v>
      </c>
      <c r="H712" s="176">
        <v>1</v>
      </c>
      <c r="I712" s="177">
        <v>0</v>
      </c>
      <c r="J712" s="175">
        <v>46085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-13.99</v>
      </c>
    </row>
    <row r="713" spans="1:16" ht="19.5" hidden="1" customHeight="1">
      <c r="A713" s="171" t="s">
        <v>2263</v>
      </c>
      <c r="B713" s="175">
        <v>46085</v>
      </c>
      <c r="C713" s="171" t="s">
        <v>110</v>
      </c>
      <c r="D713" s="171" t="s">
        <v>24</v>
      </c>
      <c r="E713" s="171" t="s">
        <v>79</v>
      </c>
      <c r="F713" s="171" t="s">
        <v>441</v>
      </c>
      <c r="G713" s="171" t="s">
        <v>177</v>
      </c>
      <c r="H713" s="176">
        <v>1</v>
      </c>
      <c r="I713" s="177">
        <v>3896</v>
      </c>
      <c r="J713" s="175">
        <v>46079</v>
      </c>
      <c r="K713" s="171" t="s">
        <v>113</v>
      </c>
      <c r="L713" s="171" t="s">
        <v>114</v>
      </c>
      <c r="M713" s="178">
        <v>0.43</v>
      </c>
      <c r="N713" s="176"/>
      <c r="O713" s="176">
        <v>41</v>
      </c>
      <c r="P713" s="179">
        <v>-192.88</v>
      </c>
    </row>
    <row r="714" spans="1:16" ht="19.5" hidden="1" customHeight="1">
      <c r="A714" s="171" t="s">
        <v>2263</v>
      </c>
      <c r="B714" s="175">
        <v>46085</v>
      </c>
      <c r="C714" s="171" t="s">
        <v>127</v>
      </c>
      <c r="D714" s="171" t="s">
        <v>128</v>
      </c>
      <c r="E714" s="171" t="s">
        <v>79</v>
      </c>
      <c r="F714" s="171" t="s">
        <v>441</v>
      </c>
      <c r="G714" s="171" t="s">
        <v>177</v>
      </c>
      <c r="H714" s="176">
        <v>1</v>
      </c>
      <c r="I714" s="177">
        <v>3896</v>
      </c>
      <c r="J714" s="175">
        <v>46079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1358.29</v>
      </c>
    </row>
    <row r="715" spans="1:16" ht="19.5" hidden="1" customHeight="1">
      <c r="A715" s="171" t="s">
        <v>2263</v>
      </c>
      <c r="B715" s="175">
        <v>46085</v>
      </c>
      <c r="C715" s="171" t="s">
        <v>127</v>
      </c>
      <c r="D715" s="171" t="s">
        <v>129</v>
      </c>
      <c r="E715" s="171" t="s">
        <v>79</v>
      </c>
      <c r="F715" s="171" t="s">
        <v>441</v>
      </c>
      <c r="G715" s="171" t="s">
        <v>177</v>
      </c>
      <c r="H715" s="176">
        <v>1</v>
      </c>
      <c r="I715" s="177">
        <v>3896</v>
      </c>
      <c r="J715" s="175">
        <v>46079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13.58</v>
      </c>
    </row>
    <row r="716" spans="1:16" ht="19.5" hidden="1" customHeight="1">
      <c r="A716" s="171" t="s">
        <v>2263</v>
      </c>
      <c r="B716" s="175">
        <v>46085</v>
      </c>
      <c r="C716" s="171" t="s">
        <v>127</v>
      </c>
      <c r="D716" s="171" t="s">
        <v>130</v>
      </c>
      <c r="E716" s="171" t="s">
        <v>79</v>
      </c>
      <c r="F716" s="171" t="s">
        <v>441</v>
      </c>
      <c r="G716" s="171" t="s">
        <v>177</v>
      </c>
      <c r="H716" s="176">
        <v>1</v>
      </c>
      <c r="I716" s="177">
        <v>3896</v>
      </c>
      <c r="J716" s="175">
        <v>46079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2524.13</v>
      </c>
    </row>
    <row r="717" spans="1:16" ht="19.5" hidden="1" customHeight="1">
      <c r="A717" s="171" t="s">
        <v>2263</v>
      </c>
      <c r="B717" s="175">
        <v>46085</v>
      </c>
      <c r="C717" s="171" t="s">
        <v>131</v>
      </c>
      <c r="D717" s="171" t="s">
        <v>132</v>
      </c>
      <c r="E717" s="171" t="s">
        <v>79</v>
      </c>
      <c r="F717" s="171" t="s">
        <v>441</v>
      </c>
      <c r="G717" s="171" t="s">
        <v>177</v>
      </c>
      <c r="H717" s="176">
        <v>1</v>
      </c>
      <c r="I717" s="177">
        <v>3896</v>
      </c>
      <c r="J717" s="175">
        <v>46079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-1675.28</v>
      </c>
    </row>
    <row r="718" spans="1:16" ht="19.5" hidden="1" customHeight="1">
      <c r="A718" s="171" t="s">
        <v>2263</v>
      </c>
      <c r="B718" s="175">
        <v>46085</v>
      </c>
      <c r="C718" s="171" t="s">
        <v>2119</v>
      </c>
      <c r="D718" s="171" t="s">
        <v>116</v>
      </c>
      <c r="E718" s="171" t="s">
        <v>79</v>
      </c>
      <c r="F718" s="171" t="s">
        <v>441</v>
      </c>
      <c r="G718" s="171" t="s">
        <v>177</v>
      </c>
      <c r="H718" s="176">
        <v>1</v>
      </c>
      <c r="I718" s="177">
        <v>3896</v>
      </c>
      <c r="J718" s="175">
        <v>46079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-13.64</v>
      </c>
    </row>
    <row r="719" spans="1:16" ht="19.5" hidden="1" customHeight="1">
      <c r="A719" s="171" t="s">
        <v>2264</v>
      </c>
      <c r="B719" s="175">
        <v>46085</v>
      </c>
      <c r="C719" s="171" t="s">
        <v>110</v>
      </c>
      <c r="D719" s="171" t="s">
        <v>117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46078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2264</v>
      </c>
      <c r="B720" s="175">
        <v>46085</v>
      </c>
      <c r="C720" s="171" t="s">
        <v>110</v>
      </c>
      <c r="D720" s="171" t="s">
        <v>118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46078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-46.77</v>
      </c>
    </row>
    <row r="721" spans="1:16" ht="19.5" hidden="1" customHeight="1">
      <c r="A721" s="171" t="s">
        <v>2264</v>
      </c>
      <c r="B721" s="175">
        <v>46085</v>
      </c>
      <c r="C721" s="171" t="s">
        <v>2119</v>
      </c>
      <c r="D721" s="171" t="s">
        <v>119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46078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2264</v>
      </c>
      <c r="B722" s="175">
        <v>46085</v>
      </c>
      <c r="C722" s="171" t="s">
        <v>110</v>
      </c>
      <c r="D722" s="171" t="s">
        <v>24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46078</v>
      </c>
      <c r="K722" s="171" t="s">
        <v>113</v>
      </c>
      <c r="L722" s="171" t="s">
        <v>114</v>
      </c>
      <c r="M722" s="178">
        <v>0</v>
      </c>
      <c r="N722" s="176"/>
      <c r="O722" s="176">
        <v>40</v>
      </c>
      <c r="P722" s="179">
        <v>-46.77</v>
      </c>
    </row>
    <row r="723" spans="1:16" ht="19.5" hidden="1" customHeight="1">
      <c r="A723" s="171" t="s">
        <v>2264</v>
      </c>
      <c r="B723" s="175">
        <v>46085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46078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-14.82</v>
      </c>
    </row>
    <row r="724" spans="1:16" ht="19.5" hidden="1" customHeight="1">
      <c r="A724" s="171" t="s">
        <v>2265</v>
      </c>
      <c r="B724" s="175">
        <v>46085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46068</v>
      </c>
      <c r="K724" s="171" t="s">
        <v>113</v>
      </c>
      <c r="L724" s="171" t="s">
        <v>114</v>
      </c>
      <c r="M724" s="178">
        <v>0</v>
      </c>
      <c r="N724" s="176"/>
      <c r="O724" s="176">
        <v>41</v>
      </c>
      <c r="P724" s="179">
        <v>-46.77</v>
      </c>
    </row>
    <row r="725" spans="1:16" ht="19.5" hidden="1" customHeight="1">
      <c r="A725" s="171" t="s">
        <v>2265</v>
      </c>
      <c r="B725" s="175">
        <v>46085</v>
      </c>
      <c r="C725" s="171" t="s">
        <v>2119</v>
      </c>
      <c r="D725" s="171" t="s">
        <v>116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46068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-20.89</v>
      </c>
    </row>
    <row r="726" spans="1:16" ht="19.5" hidden="1" customHeight="1">
      <c r="A726" s="171" t="s">
        <v>2263</v>
      </c>
      <c r="B726" s="175">
        <v>46085</v>
      </c>
      <c r="C726" s="171" t="s">
        <v>2119</v>
      </c>
      <c r="D726" s="171" t="s">
        <v>135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46079</v>
      </c>
      <c r="K726" s="171" t="s">
        <v>125</v>
      </c>
      <c r="L726" s="171" t="s">
        <v>125</v>
      </c>
      <c r="M726" s="178">
        <v>0</v>
      </c>
      <c r="N726" s="176"/>
      <c r="O726" s="176"/>
      <c r="P726" s="179">
        <v>-25.81</v>
      </c>
    </row>
    <row r="727" spans="1:16" ht="19.5" hidden="1" customHeight="1">
      <c r="A727" s="171" t="s">
        <v>2265</v>
      </c>
      <c r="B727" s="175">
        <v>46085</v>
      </c>
      <c r="C727" s="171" t="s">
        <v>110</v>
      </c>
      <c r="D727" s="171" t="s">
        <v>117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46068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2265</v>
      </c>
      <c r="B728" s="175">
        <v>46085</v>
      </c>
      <c r="C728" s="171" t="s">
        <v>110</v>
      </c>
      <c r="D728" s="171" t="s">
        <v>118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46068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2224</v>
      </c>
      <c r="B729" s="175">
        <v>46085</v>
      </c>
      <c r="C729" s="171" t="s">
        <v>110</v>
      </c>
      <c r="D729" s="171" t="s">
        <v>117</v>
      </c>
      <c r="E729" s="171" t="s">
        <v>80</v>
      </c>
      <c r="F729" s="171" t="s">
        <v>1102</v>
      </c>
      <c r="G729" s="171" t="s">
        <v>177</v>
      </c>
      <c r="H729" s="176">
        <v>1</v>
      </c>
      <c r="I729" s="177">
        <v>0</v>
      </c>
      <c r="J729" s="175">
        <v>46064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0</v>
      </c>
    </row>
    <row r="730" spans="1:16" ht="19.5" hidden="1" customHeight="1">
      <c r="A730" s="171" t="s">
        <v>2224</v>
      </c>
      <c r="B730" s="175">
        <v>46085</v>
      </c>
      <c r="C730" s="171" t="s">
        <v>110</v>
      </c>
      <c r="D730" s="171" t="s">
        <v>118</v>
      </c>
      <c r="E730" s="171" t="s">
        <v>80</v>
      </c>
      <c r="F730" s="171" t="s">
        <v>1102</v>
      </c>
      <c r="G730" s="171" t="s">
        <v>177</v>
      </c>
      <c r="H730" s="176">
        <v>1</v>
      </c>
      <c r="I730" s="177">
        <v>0</v>
      </c>
      <c r="J730" s="175">
        <v>46064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-56.94</v>
      </c>
    </row>
    <row r="731" spans="1:16" ht="19.5" hidden="1" customHeight="1">
      <c r="A731" s="171" t="s">
        <v>2224</v>
      </c>
      <c r="B731" s="175">
        <v>46085</v>
      </c>
      <c r="C731" s="171" t="s">
        <v>2119</v>
      </c>
      <c r="D731" s="171" t="s">
        <v>119</v>
      </c>
      <c r="E731" s="171" t="s">
        <v>80</v>
      </c>
      <c r="F731" s="171" t="s">
        <v>1102</v>
      </c>
      <c r="G731" s="171" t="s">
        <v>177</v>
      </c>
      <c r="H731" s="176">
        <v>1</v>
      </c>
      <c r="I731" s="177">
        <v>0</v>
      </c>
      <c r="J731" s="175">
        <v>46064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-15</v>
      </c>
    </row>
    <row r="732" spans="1:16" ht="19.5" hidden="1" customHeight="1">
      <c r="A732" s="171" t="s">
        <v>2266</v>
      </c>
      <c r="B732" s="175">
        <v>46085</v>
      </c>
      <c r="C732" s="171" t="s">
        <v>110</v>
      </c>
      <c r="D732" s="171" t="s">
        <v>24</v>
      </c>
      <c r="E732" s="171" t="s">
        <v>50</v>
      </c>
      <c r="F732" s="171" t="s">
        <v>413</v>
      </c>
      <c r="G732" s="171" t="s">
        <v>112</v>
      </c>
      <c r="H732" s="176">
        <v>1</v>
      </c>
      <c r="I732" s="177">
        <v>0</v>
      </c>
      <c r="J732" s="175">
        <v>46074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2224</v>
      </c>
      <c r="B733" s="175">
        <v>46085</v>
      </c>
      <c r="C733" s="171" t="s">
        <v>110</v>
      </c>
      <c r="D733" s="171" t="s">
        <v>24</v>
      </c>
      <c r="E733" s="171" t="s">
        <v>80</v>
      </c>
      <c r="F733" s="171" t="s">
        <v>1102</v>
      </c>
      <c r="G733" s="171" t="s">
        <v>177</v>
      </c>
      <c r="H733" s="176">
        <v>1</v>
      </c>
      <c r="I733" s="177">
        <v>0</v>
      </c>
      <c r="J733" s="175">
        <v>46064</v>
      </c>
      <c r="K733" s="171" t="s">
        <v>113</v>
      </c>
      <c r="L733" s="171" t="s">
        <v>114</v>
      </c>
      <c r="M733" s="178">
        <v>0</v>
      </c>
      <c r="N733" s="176"/>
      <c r="O733" s="176">
        <v>45</v>
      </c>
      <c r="P733" s="179">
        <v>-56.94</v>
      </c>
    </row>
    <row r="734" spans="1:16" ht="19.5" hidden="1" customHeight="1">
      <c r="A734" s="171" t="s">
        <v>2224</v>
      </c>
      <c r="B734" s="175">
        <v>46085</v>
      </c>
      <c r="C734" s="171" t="s">
        <v>2119</v>
      </c>
      <c r="D734" s="171" t="s">
        <v>116</v>
      </c>
      <c r="E734" s="171" t="s">
        <v>80</v>
      </c>
      <c r="F734" s="171" t="s">
        <v>1102</v>
      </c>
      <c r="G734" s="171" t="s">
        <v>177</v>
      </c>
      <c r="H734" s="176">
        <v>1</v>
      </c>
      <c r="I734" s="177">
        <v>0</v>
      </c>
      <c r="J734" s="175">
        <v>46064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-13.62</v>
      </c>
    </row>
    <row r="735" spans="1:16" ht="19.5" hidden="1" customHeight="1">
      <c r="A735" s="171" t="s">
        <v>2266</v>
      </c>
      <c r="B735" s="175">
        <v>46085</v>
      </c>
      <c r="C735" s="171" t="s">
        <v>110</v>
      </c>
      <c r="D735" s="171" t="s">
        <v>117</v>
      </c>
      <c r="E735" s="171" t="s">
        <v>50</v>
      </c>
      <c r="F735" s="171" t="s">
        <v>413</v>
      </c>
      <c r="G735" s="171" t="s">
        <v>112</v>
      </c>
      <c r="H735" s="176">
        <v>1</v>
      </c>
      <c r="I735" s="177">
        <v>0</v>
      </c>
      <c r="J735" s="175">
        <v>46074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0</v>
      </c>
    </row>
    <row r="736" spans="1:16" ht="19.5" hidden="1" customHeight="1">
      <c r="A736" s="171" t="s">
        <v>2266</v>
      </c>
      <c r="B736" s="175">
        <v>46085</v>
      </c>
      <c r="C736" s="171" t="s">
        <v>110</v>
      </c>
      <c r="D736" s="171" t="s">
        <v>118</v>
      </c>
      <c r="E736" s="171" t="s">
        <v>50</v>
      </c>
      <c r="F736" s="171" t="s">
        <v>413</v>
      </c>
      <c r="G736" s="171" t="s">
        <v>112</v>
      </c>
      <c r="H736" s="176">
        <v>1</v>
      </c>
      <c r="I736" s="177">
        <v>0</v>
      </c>
      <c r="J736" s="175">
        <v>46074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-46.77</v>
      </c>
    </row>
    <row r="737" spans="1:16" ht="19.5" hidden="1" customHeight="1">
      <c r="A737" s="171" t="s">
        <v>2266</v>
      </c>
      <c r="B737" s="175">
        <v>46085</v>
      </c>
      <c r="C737" s="171" t="s">
        <v>2119</v>
      </c>
      <c r="D737" s="171" t="s">
        <v>119</v>
      </c>
      <c r="E737" s="171" t="s">
        <v>50</v>
      </c>
      <c r="F737" s="171" t="s">
        <v>413</v>
      </c>
      <c r="G737" s="171" t="s">
        <v>112</v>
      </c>
      <c r="H737" s="176">
        <v>1</v>
      </c>
      <c r="I737" s="177">
        <v>0</v>
      </c>
      <c r="J737" s="175">
        <v>46074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-15</v>
      </c>
    </row>
    <row r="738" spans="1:16" ht="19.5" hidden="1" customHeight="1">
      <c r="A738" s="171" t="s">
        <v>2267</v>
      </c>
      <c r="B738" s="175">
        <v>46085</v>
      </c>
      <c r="C738" s="171" t="s">
        <v>2119</v>
      </c>
      <c r="D738" s="171" t="s">
        <v>135</v>
      </c>
      <c r="E738" s="171" t="s">
        <v>45</v>
      </c>
      <c r="F738" s="171" t="s">
        <v>162</v>
      </c>
      <c r="G738" s="171" t="s">
        <v>163</v>
      </c>
      <c r="H738" s="176">
        <v>1</v>
      </c>
      <c r="I738" s="177">
        <v>0</v>
      </c>
      <c r="J738" s="175">
        <v>46085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-22.13</v>
      </c>
    </row>
    <row r="739" spans="1:16" ht="19.5" hidden="1" customHeight="1">
      <c r="A739" s="171" t="s">
        <v>2268</v>
      </c>
      <c r="B739" s="175">
        <v>46085</v>
      </c>
      <c r="C739" s="171" t="s">
        <v>110</v>
      </c>
      <c r="D739" s="171" t="s">
        <v>24</v>
      </c>
      <c r="E739" s="171" t="s">
        <v>40</v>
      </c>
      <c r="F739" s="171" t="s">
        <v>149</v>
      </c>
      <c r="G739" s="171" t="s">
        <v>112</v>
      </c>
      <c r="H739" s="176">
        <v>1</v>
      </c>
      <c r="I739" s="177">
        <v>0</v>
      </c>
      <c r="J739" s="175">
        <v>46080</v>
      </c>
      <c r="K739" s="171" t="s">
        <v>113</v>
      </c>
      <c r="L739" s="171" t="s">
        <v>114</v>
      </c>
      <c r="M739" s="178">
        <v>0</v>
      </c>
      <c r="N739" s="176"/>
      <c r="O739" s="176">
        <v>41</v>
      </c>
      <c r="P739" s="179">
        <v>-46.77</v>
      </c>
    </row>
    <row r="740" spans="1:16" ht="19.5" hidden="1" customHeight="1">
      <c r="A740" s="171" t="s">
        <v>2268</v>
      </c>
      <c r="B740" s="175">
        <v>46085</v>
      </c>
      <c r="C740" s="171" t="s">
        <v>2119</v>
      </c>
      <c r="D740" s="171" t="s">
        <v>116</v>
      </c>
      <c r="E740" s="171" t="s">
        <v>40</v>
      </c>
      <c r="F740" s="171" t="s">
        <v>149</v>
      </c>
      <c r="G740" s="171" t="s">
        <v>112</v>
      </c>
      <c r="H740" s="176">
        <v>1</v>
      </c>
      <c r="I740" s="177">
        <v>0</v>
      </c>
      <c r="J740" s="175">
        <v>46080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-14.11</v>
      </c>
    </row>
    <row r="741" spans="1:16" ht="19.5" hidden="1" customHeight="1">
      <c r="A741" s="171" t="s">
        <v>2268</v>
      </c>
      <c r="B741" s="175">
        <v>46085</v>
      </c>
      <c r="C741" s="171" t="s">
        <v>110</v>
      </c>
      <c r="D741" s="171" t="s">
        <v>117</v>
      </c>
      <c r="E741" s="171" t="s">
        <v>40</v>
      </c>
      <c r="F741" s="171" t="s">
        <v>149</v>
      </c>
      <c r="G741" s="171" t="s">
        <v>112</v>
      </c>
      <c r="H741" s="176">
        <v>1</v>
      </c>
      <c r="I741" s="177">
        <v>0</v>
      </c>
      <c r="J741" s="175">
        <v>46080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2268</v>
      </c>
      <c r="B742" s="175">
        <v>46085</v>
      </c>
      <c r="C742" s="171" t="s">
        <v>110</v>
      </c>
      <c r="D742" s="171" t="s">
        <v>118</v>
      </c>
      <c r="E742" s="171" t="s">
        <v>40</v>
      </c>
      <c r="F742" s="171" t="s">
        <v>149</v>
      </c>
      <c r="G742" s="171" t="s">
        <v>112</v>
      </c>
      <c r="H742" s="176">
        <v>1</v>
      </c>
      <c r="I742" s="177">
        <v>0</v>
      </c>
      <c r="J742" s="175">
        <v>46080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2268</v>
      </c>
      <c r="B743" s="175">
        <v>46085</v>
      </c>
      <c r="C743" s="171" t="s">
        <v>2119</v>
      </c>
      <c r="D743" s="171" t="s">
        <v>119</v>
      </c>
      <c r="E743" s="171" t="s">
        <v>40</v>
      </c>
      <c r="F743" s="171" t="s">
        <v>149</v>
      </c>
      <c r="G743" s="171" t="s">
        <v>112</v>
      </c>
      <c r="H743" s="176">
        <v>1</v>
      </c>
      <c r="I743" s="177">
        <v>0</v>
      </c>
      <c r="J743" s="175">
        <v>46080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2004</v>
      </c>
      <c r="B744" s="175">
        <v>46085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46085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-287.12</v>
      </c>
    </row>
    <row r="745" spans="1:16" ht="19.5" hidden="1" customHeight="1">
      <c r="A745" s="171" t="s">
        <v>1547</v>
      </c>
      <c r="B745" s="175">
        <v>46085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46085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-578.20000000000005</v>
      </c>
    </row>
    <row r="746" spans="1:16" ht="19.5" hidden="1" customHeight="1">
      <c r="A746" s="171" t="s">
        <v>1546</v>
      </c>
      <c r="B746" s="175">
        <v>46085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46085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-300.63</v>
      </c>
    </row>
    <row r="747" spans="1:16" ht="19.5" hidden="1" customHeight="1">
      <c r="A747" s="171" t="s">
        <v>1386</v>
      </c>
      <c r="B747" s="175">
        <v>46085</v>
      </c>
      <c r="C747" s="171" t="s">
        <v>151</v>
      </c>
      <c r="D747" s="171" t="s">
        <v>152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46085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-735.68</v>
      </c>
    </row>
    <row r="748" spans="1:16" ht="19.5" hidden="1" customHeight="1">
      <c r="A748" s="171" t="s">
        <v>150</v>
      </c>
      <c r="B748" s="175">
        <v>46085</v>
      </c>
      <c r="C748" s="171" t="s">
        <v>151</v>
      </c>
      <c r="D748" s="171" t="s">
        <v>152</v>
      </c>
      <c r="E748" s="171" t="s">
        <v>125</v>
      </c>
      <c r="F748" s="171" t="s">
        <v>125</v>
      </c>
      <c r="G748" s="171" t="s">
        <v>125</v>
      </c>
      <c r="H748" s="176">
        <v>0</v>
      </c>
      <c r="I748" s="177">
        <v>0</v>
      </c>
      <c r="J748" s="175">
        <v>46085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-1293.98</v>
      </c>
    </row>
    <row r="749" spans="1:16" ht="19.5" hidden="1" customHeight="1">
      <c r="A749" s="171" t="s">
        <v>155</v>
      </c>
      <c r="B749" s="175">
        <v>46085</v>
      </c>
      <c r="C749" s="171" t="s">
        <v>151</v>
      </c>
      <c r="D749" s="171" t="s">
        <v>156</v>
      </c>
      <c r="E749" s="171" t="s">
        <v>125</v>
      </c>
      <c r="F749" s="171" t="s">
        <v>125</v>
      </c>
      <c r="G749" s="171" t="s">
        <v>125</v>
      </c>
      <c r="H749" s="176">
        <v>0</v>
      </c>
      <c r="I749" s="177">
        <v>0</v>
      </c>
      <c r="J749" s="175">
        <v>46085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-8392</v>
      </c>
    </row>
    <row r="750" spans="1:16" ht="19.5" hidden="1" customHeight="1">
      <c r="A750" s="171" t="s">
        <v>2269</v>
      </c>
      <c r="B750" s="175">
        <v>46086</v>
      </c>
      <c r="C750" s="171" t="s">
        <v>110</v>
      </c>
      <c r="D750" s="171" t="s">
        <v>24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46080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2269</v>
      </c>
      <c r="B751" s="175">
        <v>46086</v>
      </c>
      <c r="C751" s="171" t="s">
        <v>2119</v>
      </c>
      <c r="D751" s="171" t="s">
        <v>116</v>
      </c>
      <c r="E751" s="171" t="s">
        <v>44</v>
      </c>
      <c r="F751" s="171" t="s">
        <v>213</v>
      </c>
      <c r="G751" s="171" t="s">
        <v>214</v>
      </c>
      <c r="H751" s="176">
        <v>1</v>
      </c>
      <c r="I751" s="177">
        <v>0</v>
      </c>
      <c r="J751" s="175">
        <v>46080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-25</v>
      </c>
    </row>
    <row r="752" spans="1:16" ht="19.5" hidden="1" customHeight="1">
      <c r="A752" s="171" t="s">
        <v>2269</v>
      </c>
      <c r="B752" s="175">
        <v>46086</v>
      </c>
      <c r="C752" s="171" t="s">
        <v>110</v>
      </c>
      <c r="D752" s="171" t="s">
        <v>117</v>
      </c>
      <c r="E752" s="171" t="s">
        <v>44</v>
      </c>
      <c r="F752" s="171" t="s">
        <v>213</v>
      </c>
      <c r="G752" s="171" t="s">
        <v>214</v>
      </c>
      <c r="H752" s="176">
        <v>1</v>
      </c>
      <c r="I752" s="177">
        <v>0</v>
      </c>
      <c r="J752" s="175">
        <v>46080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hidden="1" customHeight="1">
      <c r="A753" s="171" t="s">
        <v>2269</v>
      </c>
      <c r="B753" s="175">
        <v>46086</v>
      </c>
      <c r="C753" s="171" t="s">
        <v>110</v>
      </c>
      <c r="D753" s="171" t="s">
        <v>118</v>
      </c>
      <c r="E753" s="171" t="s">
        <v>44</v>
      </c>
      <c r="F753" s="171" t="s">
        <v>213</v>
      </c>
      <c r="G753" s="171" t="s">
        <v>214</v>
      </c>
      <c r="H753" s="176">
        <v>1</v>
      </c>
      <c r="I753" s="177">
        <v>0</v>
      </c>
      <c r="J753" s="175">
        <v>46080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-46.77</v>
      </c>
    </row>
    <row r="754" spans="1:16" ht="19.5" hidden="1" customHeight="1">
      <c r="A754" s="171" t="s">
        <v>2269</v>
      </c>
      <c r="B754" s="175">
        <v>46086</v>
      </c>
      <c r="C754" s="171" t="s">
        <v>2119</v>
      </c>
      <c r="D754" s="171" t="s">
        <v>119</v>
      </c>
      <c r="E754" s="171" t="s">
        <v>44</v>
      </c>
      <c r="F754" s="171" t="s">
        <v>213</v>
      </c>
      <c r="G754" s="171" t="s">
        <v>214</v>
      </c>
      <c r="H754" s="176">
        <v>1</v>
      </c>
      <c r="I754" s="177">
        <v>0</v>
      </c>
      <c r="J754" s="175">
        <v>46080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-15</v>
      </c>
    </row>
    <row r="755" spans="1:16" ht="19.5" hidden="1" customHeight="1">
      <c r="A755" s="171" t="s">
        <v>2270</v>
      </c>
      <c r="B755" s="175">
        <v>46086</v>
      </c>
      <c r="C755" s="171" t="s">
        <v>110</v>
      </c>
      <c r="D755" s="171" t="s">
        <v>24</v>
      </c>
      <c r="E755" s="171" t="s">
        <v>43</v>
      </c>
      <c r="F755" s="171" t="s">
        <v>481</v>
      </c>
      <c r="G755" s="171" t="s">
        <v>214</v>
      </c>
      <c r="H755" s="176">
        <v>1</v>
      </c>
      <c r="I755" s="177">
        <v>0</v>
      </c>
      <c r="J755" s="175">
        <v>46080</v>
      </c>
      <c r="K755" s="171" t="s">
        <v>113</v>
      </c>
      <c r="L755" s="171" t="s">
        <v>114</v>
      </c>
      <c r="M755" s="178">
        <v>0</v>
      </c>
      <c r="N755" s="176"/>
      <c r="O755" s="176">
        <v>41</v>
      </c>
      <c r="P755" s="179">
        <v>-46.77</v>
      </c>
    </row>
    <row r="756" spans="1:16" ht="19.5" hidden="1" customHeight="1">
      <c r="A756" s="171" t="s">
        <v>2270</v>
      </c>
      <c r="B756" s="175">
        <v>46086</v>
      </c>
      <c r="C756" s="171" t="s">
        <v>2119</v>
      </c>
      <c r="D756" s="171" t="s">
        <v>116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46080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-25</v>
      </c>
    </row>
    <row r="757" spans="1:16" ht="19.5" hidden="1" customHeight="1">
      <c r="A757" s="171" t="s">
        <v>2270</v>
      </c>
      <c r="B757" s="175">
        <v>46086</v>
      </c>
      <c r="C757" s="171" t="s">
        <v>110</v>
      </c>
      <c r="D757" s="171" t="s">
        <v>117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46080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2270</v>
      </c>
      <c r="B758" s="175">
        <v>46086</v>
      </c>
      <c r="C758" s="171" t="s">
        <v>110</v>
      </c>
      <c r="D758" s="171" t="s">
        <v>118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46080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2270</v>
      </c>
      <c r="B759" s="175">
        <v>46086</v>
      </c>
      <c r="C759" s="171" t="s">
        <v>2119</v>
      </c>
      <c r="D759" s="171" t="s">
        <v>119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46080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2271</v>
      </c>
      <c r="B760" s="175">
        <v>46086</v>
      </c>
      <c r="C760" s="171" t="s">
        <v>2119</v>
      </c>
      <c r="D760" s="171" t="s">
        <v>135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-21.9</v>
      </c>
    </row>
    <row r="761" spans="1:16" ht="19.5" hidden="1" customHeight="1">
      <c r="A761" s="171" t="s">
        <v>2272</v>
      </c>
      <c r="B761" s="175">
        <v>46086</v>
      </c>
      <c r="C761" s="171" t="s">
        <v>110</v>
      </c>
      <c r="D761" s="171" t="s">
        <v>24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46076</v>
      </c>
      <c r="K761" s="171" t="s">
        <v>113</v>
      </c>
      <c r="L761" s="171" t="s">
        <v>114</v>
      </c>
      <c r="M761" s="178">
        <v>0</v>
      </c>
      <c r="N761" s="176"/>
      <c r="O761" s="176">
        <v>41</v>
      </c>
      <c r="P761" s="179">
        <v>-56.94</v>
      </c>
    </row>
    <row r="762" spans="1:16" ht="19.5" hidden="1" customHeight="1">
      <c r="A762" s="171" t="s">
        <v>2272</v>
      </c>
      <c r="B762" s="175">
        <v>46086</v>
      </c>
      <c r="C762" s="171" t="s">
        <v>2119</v>
      </c>
      <c r="D762" s="171" t="s">
        <v>116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0</v>
      </c>
      <c r="J762" s="175">
        <v>46076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-14.73</v>
      </c>
    </row>
    <row r="763" spans="1:16" ht="19.5" hidden="1" customHeight="1">
      <c r="A763" s="171" t="s">
        <v>2273</v>
      </c>
      <c r="B763" s="175">
        <v>46086</v>
      </c>
      <c r="C763" s="171" t="s">
        <v>110</v>
      </c>
      <c r="D763" s="171" t="s">
        <v>24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46076</v>
      </c>
      <c r="K763" s="171" t="s">
        <v>113</v>
      </c>
      <c r="L763" s="171" t="s">
        <v>114</v>
      </c>
      <c r="M763" s="178">
        <v>0</v>
      </c>
      <c r="N763" s="176"/>
      <c r="O763" s="176">
        <v>41</v>
      </c>
      <c r="P763" s="179">
        <v>-56.94</v>
      </c>
    </row>
    <row r="764" spans="1:16" ht="19.5" hidden="1" customHeight="1">
      <c r="A764" s="171" t="s">
        <v>2273</v>
      </c>
      <c r="B764" s="175">
        <v>46086</v>
      </c>
      <c r="C764" s="171" t="s">
        <v>2119</v>
      </c>
      <c r="D764" s="171" t="s">
        <v>116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46076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-14.73</v>
      </c>
    </row>
    <row r="765" spans="1:16" ht="19.5" hidden="1" customHeight="1">
      <c r="A765" s="171" t="s">
        <v>2272</v>
      </c>
      <c r="B765" s="175">
        <v>46086</v>
      </c>
      <c r="C765" s="171" t="s">
        <v>110</v>
      </c>
      <c r="D765" s="171" t="s">
        <v>117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0</v>
      </c>
      <c r="J765" s="175">
        <v>46076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2272</v>
      </c>
      <c r="B766" s="175">
        <v>46086</v>
      </c>
      <c r="C766" s="171" t="s">
        <v>110</v>
      </c>
      <c r="D766" s="171" t="s">
        <v>118</v>
      </c>
      <c r="E766" s="171" t="s">
        <v>79</v>
      </c>
      <c r="F766" s="171" t="s">
        <v>441</v>
      </c>
      <c r="G766" s="171" t="s">
        <v>177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-56.94</v>
      </c>
    </row>
    <row r="767" spans="1:16" ht="19.5" hidden="1" customHeight="1">
      <c r="A767" s="171" t="s">
        <v>2272</v>
      </c>
      <c r="B767" s="175">
        <v>46086</v>
      </c>
      <c r="C767" s="171" t="s">
        <v>2119</v>
      </c>
      <c r="D767" s="171" t="s">
        <v>119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2273</v>
      </c>
      <c r="B768" s="175">
        <v>46086</v>
      </c>
      <c r="C768" s="171" t="s">
        <v>110</v>
      </c>
      <c r="D768" s="171" t="s">
        <v>117</v>
      </c>
      <c r="E768" s="171" t="s">
        <v>80</v>
      </c>
      <c r="F768" s="171" t="s">
        <v>1102</v>
      </c>
      <c r="G768" s="171" t="s">
        <v>177</v>
      </c>
      <c r="H768" s="176">
        <v>1</v>
      </c>
      <c r="I768" s="177">
        <v>0</v>
      </c>
      <c r="J768" s="175">
        <v>46076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2273</v>
      </c>
      <c r="B769" s="175">
        <v>46086</v>
      </c>
      <c r="C769" s="171" t="s">
        <v>110</v>
      </c>
      <c r="D769" s="171" t="s">
        <v>118</v>
      </c>
      <c r="E769" s="171" t="s">
        <v>80</v>
      </c>
      <c r="F769" s="171" t="s">
        <v>1102</v>
      </c>
      <c r="G769" s="171" t="s">
        <v>177</v>
      </c>
      <c r="H769" s="176">
        <v>1</v>
      </c>
      <c r="I769" s="177">
        <v>0</v>
      </c>
      <c r="J769" s="175">
        <v>46076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-56.94</v>
      </c>
    </row>
    <row r="770" spans="1:16" ht="19.5" hidden="1" customHeight="1">
      <c r="A770" s="171" t="s">
        <v>2273</v>
      </c>
      <c r="B770" s="175">
        <v>46086</v>
      </c>
      <c r="C770" s="171" t="s">
        <v>2119</v>
      </c>
      <c r="D770" s="171" t="s">
        <v>119</v>
      </c>
      <c r="E770" s="171" t="s">
        <v>80</v>
      </c>
      <c r="F770" s="171" t="s">
        <v>1102</v>
      </c>
      <c r="G770" s="171" t="s">
        <v>177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2274</v>
      </c>
      <c r="B771" s="175">
        <v>46086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46078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2274</v>
      </c>
      <c r="B772" s="175">
        <v>46086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46078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2274</v>
      </c>
      <c r="B773" s="175">
        <v>46086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46078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2274</v>
      </c>
      <c r="B774" s="175">
        <v>46086</v>
      </c>
      <c r="C774" s="171" t="s">
        <v>110</v>
      </c>
      <c r="D774" s="171" t="s">
        <v>24</v>
      </c>
      <c r="E774" s="171" t="s">
        <v>45</v>
      </c>
      <c r="F774" s="171" t="s">
        <v>162</v>
      </c>
      <c r="G774" s="171" t="s">
        <v>163</v>
      </c>
      <c r="H774" s="176">
        <v>1</v>
      </c>
      <c r="I774" s="177">
        <v>0</v>
      </c>
      <c r="J774" s="175">
        <v>46078</v>
      </c>
      <c r="K774" s="171" t="s">
        <v>113</v>
      </c>
      <c r="L774" s="171" t="s">
        <v>114</v>
      </c>
      <c r="M774" s="178">
        <v>0</v>
      </c>
      <c r="N774" s="176"/>
      <c r="O774" s="176">
        <v>40</v>
      </c>
      <c r="P774" s="179">
        <v>-46.77</v>
      </c>
    </row>
    <row r="775" spans="1:16" ht="19.5" hidden="1" customHeight="1">
      <c r="A775" s="171" t="s">
        <v>2274</v>
      </c>
      <c r="B775" s="175">
        <v>46086</v>
      </c>
      <c r="C775" s="171" t="s">
        <v>2119</v>
      </c>
      <c r="D775" s="171" t="s">
        <v>116</v>
      </c>
      <c r="E775" s="171" t="s">
        <v>45</v>
      </c>
      <c r="F775" s="171" t="s">
        <v>162</v>
      </c>
      <c r="G775" s="171" t="s">
        <v>163</v>
      </c>
      <c r="H775" s="176">
        <v>1</v>
      </c>
      <c r="I775" s="177">
        <v>0</v>
      </c>
      <c r="J775" s="175">
        <v>46078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-13.81</v>
      </c>
    </row>
    <row r="776" spans="1:16" ht="19.5" hidden="1" customHeight="1">
      <c r="A776" s="171" t="s">
        <v>2275</v>
      </c>
      <c r="B776" s="175">
        <v>46086</v>
      </c>
      <c r="C776" s="171" t="s">
        <v>110</v>
      </c>
      <c r="D776" s="171" t="s">
        <v>24</v>
      </c>
      <c r="E776" s="171" t="s">
        <v>41</v>
      </c>
      <c r="F776" s="171" t="s">
        <v>138</v>
      </c>
      <c r="G776" s="171" t="s">
        <v>112</v>
      </c>
      <c r="H776" s="176">
        <v>1</v>
      </c>
      <c r="I776" s="177">
        <v>0</v>
      </c>
      <c r="J776" s="175">
        <v>46079</v>
      </c>
      <c r="K776" s="171" t="s">
        <v>113</v>
      </c>
      <c r="L776" s="171" t="s">
        <v>114</v>
      </c>
      <c r="M776" s="178">
        <v>0</v>
      </c>
      <c r="N776" s="176"/>
      <c r="O776" s="176">
        <v>41</v>
      </c>
      <c r="P776" s="179">
        <v>-46.77</v>
      </c>
    </row>
    <row r="777" spans="1:16" ht="19.5" hidden="1" customHeight="1">
      <c r="A777" s="171" t="s">
        <v>2275</v>
      </c>
      <c r="B777" s="175">
        <v>46086</v>
      </c>
      <c r="C777" s="171" t="s">
        <v>2119</v>
      </c>
      <c r="D777" s="171" t="s">
        <v>116</v>
      </c>
      <c r="E777" s="171" t="s">
        <v>41</v>
      </c>
      <c r="F777" s="171" t="s">
        <v>138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-12.35</v>
      </c>
    </row>
    <row r="778" spans="1:16" ht="19.5" hidden="1" customHeight="1">
      <c r="A778" s="171" t="s">
        <v>2275</v>
      </c>
      <c r="B778" s="175">
        <v>46086</v>
      </c>
      <c r="C778" s="171" t="s">
        <v>110</v>
      </c>
      <c r="D778" s="171" t="s">
        <v>117</v>
      </c>
      <c r="E778" s="171" t="s">
        <v>41</v>
      </c>
      <c r="F778" s="171" t="s">
        <v>138</v>
      </c>
      <c r="G778" s="171" t="s">
        <v>112</v>
      </c>
      <c r="H778" s="176">
        <v>1</v>
      </c>
      <c r="I778" s="177">
        <v>0</v>
      </c>
      <c r="J778" s="175">
        <v>46079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2275</v>
      </c>
      <c r="B779" s="175">
        <v>46086</v>
      </c>
      <c r="C779" s="171" t="s">
        <v>110</v>
      </c>
      <c r="D779" s="171" t="s">
        <v>118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46079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-46.77</v>
      </c>
    </row>
    <row r="780" spans="1:16" ht="19.5" hidden="1" customHeight="1">
      <c r="A780" s="171" t="s">
        <v>2275</v>
      </c>
      <c r="B780" s="175">
        <v>46086</v>
      </c>
      <c r="C780" s="171" t="s">
        <v>2119</v>
      </c>
      <c r="D780" s="171" t="s">
        <v>119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2276</v>
      </c>
      <c r="B781" s="175">
        <v>46086</v>
      </c>
      <c r="C781" s="171" t="s">
        <v>110</v>
      </c>
      <c r="D781" s="171" t="s">
        <v>117</v>
      </c>
      <c r="E781" s="171" t="s">
        <v>79</v>
      </c>
      <c r="F781" s="171" t="s">
        <v>441</v>
      </c>
      <c r="G781" s="171" t="s">
        <v>177</v>
      </c>
      <c r="H781" s="176">
        <v>1</v>
      </c>
      <c r="I781" s="177">
        <v>0</v>
      </c>
      <c r="J781" s="175">
        <v>46080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2276</v>
      </c>
      <c r="B782" s="175">
        <v>46086</v>
      </c>
      <c r="C782" s="171" t="s">
        <v>110</v>
      </c>
      <c r="D782" s="171" t="s">
        <v>118</v>
      </c>
      <c r="E782" s="171" t="s">
        <v>79</v>
      </c>
      <c r="F782" s="171" t="s">
        <v>441</v>
      </c>
      <c r="G782" s="171" t="s">
        <v>177</v>
      </c>
      <c r="H782" s="176">
        <v>1</v>
      </c>
      <c r="I782" s="177">
        <v>0</v>
      </c>
      <c r="J782" s="175">
        <v>46080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-56.94</v>
      </c>
    </row>
    <row r="783" spans="1:16" ht="19.5" hidden="1" customHeight="1">
      <c r="A783" s="171" t="s">
        <v>2276</v>
      </c>
      <c r="B783" s="175">
        <v>46086</v>
      </c>
      <c r="C783" s="171" t="s">
        <v>2119</v>
      </c>
      <c r="D783" s="171" t="s">
        <v>119</v>
      </c>
      <c r="E783" s="171" t="s">
        <v>79</v>
      </c>
      <c r="F783" s="171" t="s">
        <v>441</v>
      </c>
      <c r="G783" s="171" t="s">
        <v>177</v>
      </c>
      <c r="H783" s="176">
        <v>1</v>
      </c>
      <c r="I783" s="177">
        <v>0</v>
      </c>
      <c r="J783" s="175">
        <v>46080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2277</v>
      </c>
      <c r="B784" s="175">
        <v>46086</v>
      </c>
      <c r="C784" s="171" t="s">
        <v>110</v>
      </c>
      <c r="D784" s="171" t="s">
        <v>117</v>
      </c>
      <c r="E784" s="171" t="s">
        <v>41</v>
      </c>
      <c r="F784" s="171" t="s">
        <v>138</v>
      </c>
      <c r="G784" s="171" t="s">
        <v>112</v>
      </c>
      <c r="H784" s="176">
        <v>1</v>
      </c>
      <c r="I784" s="177">
        <v>0</v>
      </c>
      <c r="J784" s="175">
        <v>46080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0</v>
      </c>
    </row>
    <row r="785" spans="1:16" ht="19.5" hidden="1" customHeight="1">
      <c r="A785" s="171" t="s">
        <v>2277</v>
      </c>
      <c r="B785" s="175">
        <v>46086</v>
      </c>
      <c r="C785" s="171" t="s">
        <v>110</v>
      </c>
      <c r="D785" s="171" t="s">
        <v>118</v>
      </c>
      <c r="E785" s="171" t="s">
        <v>41</v>
      </c>
      <c r="F785" s="171" t="s">
        <v>138</v>
      </c>
      <c r="G785" s="171" t="s">
        <v>112</v>
      </c>
      <c r="H785" s="176">
        <v>1</v>
      </c>
      <c r="I785" s="177">
        <v>0</v>
      </c>
      <c r="J785" s="175">
        <v>46080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-46.77</v>
      </c>
    </row>
    <row r="786" spans="1:16" ht="19.5" hidden="1" customHeight="1">
      <c r="A786" s="171" t="s">
        <v>2277</v>
      </c>
      <c r="B786" s="175">
        <v>46086</v>
      </c>
      <c r="C786" s="171" t="s">
        <v>2119</v>
      </c>
      <c r="D786" s="171" t="s">
        <v>119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46080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-15</v>
      </c>
    </row>
    <row r="787" spans="1:16" ht="19.5" hidden="1" customHeight="1">
      <c r="A787" s="171" t="s">
        <v>2277</v>
      </c>
      <c r="B787" s="175">
        <v>46086</v>
      </c>
      <c r="C787" s="171" t="s">
        <v>110</v>
      </c>
      <c r="D787" s="171" t="s">
        <v>24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46080</v>
      </c>
      <c r="K787" s="171" t="s">
        <v>113</v>
      </c>
      <c r="L787" s="171" t="s">
        <v>114</v>
      </c>
      <c r="M787" s="178">
        <v>0</v>
      </c>
      <c r="N787" s="176"/>
      <c r="O787" s="176">
        <v>41</v>
      </c>
      <c r="P787" s="179">
        <v>-46.77</v>
      </c>
    </row>
    <row r="788" spans="1:16" ht="19.5" hidden="1" customHeight="1">
      <c r="A788" s="171" t="s">
        <v>2277</v>
      </c>
      <c r="B788" s="175">
        <v>46086</v>
      </c>
      <c r="C788" s="171" t="s">
        <v>2119</v>
      </c>
      <c r="D788" s="171" t="s">
        <v>116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46080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-13.87</v>
      </c>
    </row>
    <row r="789" spans="1:16" ht="19.5" hidden="1" customHeight="1">
      <c r="A789" s="171" t="s">
        <v>2276</v>
      </c>
      <c r="B789" s="175">
        <v>46086</v>
      </c>
      <c r="C789" s="171" t="s">
        <v>110</v>
      </c>
      <c r="D789" s="171" t="s">
        <v>24</v>
      </c>
      <c r="E789" s="171" t="s">
        <v>79</v>
      </c>
      <c r="F789" s="171" t="s">
        <v>441</v>
      </c>
      <c r="G789" s="171" t="s">
        <v>177</v>
      </c>
      <c r="H789" s="176">
        <v>1</v>
      </c>
      <c r="I789" s="177">
        <v>0</v>
      </c>
      <c r="J789" s="175">
        <v>46080</v>
      </c>
      <c r="K789" s="171" t="s">
        <v>113</v>
      </c>
      <c r="L789" s="171" t="s">
        <v>114</v>
      </c>
      <c r="M789" s="178">
        <v>0</v>
      </c>
      <c r="N789" s="176"/>
      <c r="O789" s="176">
        <v>41</v>
      </c>
      <c r="P789" s="179">
        <v>-56.94</v>
      </c>
    </row>
    <row r="790" spans="1:16" ht="19.5" hidden="1" customHeight="1">
      <c r="A790" s="171" t="s">
        <v>2276</v>
      </c>
      <c r="B790" s="175">
        <v>46086</v>
      </c>
      <c r="C790" s="171" t="s">
        <v>2119</v>
      </c>
      <c r="D790" s="171" t="s">
        <v>116</v>
      </c>
      <c r="E790" s="171" t="s">
        <v>79</v>
      </c>
      <c r="F790" s="171" t="s">
        <v>441</v>
      </c>
      <c r="G790" s="171" t="s">
        <v>177</v>
      </c>
      <c r="H790" s="176">
        <v>1</v>
      </c>
      <c r="I790" s="177">
        <v>0</v>
      </c>
      <c r="J790" s="175">
        <v>46080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-12.11</v>
      </c>
    </row>
    <row r="791" spans="1:16" ht="19.5" hidden="1" customHeight="1">
      <c r="A791" s="171" t="s">
        <v>2278</v>
      </c>
      <c r="B791" s="175">
        <v>46086</v>
      </c>
      <c r="C791" s="171" t="s">
        <v>110</v>
      </c>
      <c r="D791" s="171" t="s">
        <v>117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46079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0</v>
      </c>
    </row>
    <row r="792" spans="1:16" ht="19.5" hidden="1" customHeight="1">
      <c r="A792" s="171" t="s">
        <v>2278</v>
      </c>
      <c r="B792" s="175">
        <v>46086</v>
      </c>
      <c r="C792" s="171" t="s">
        <v>110</v>
      </c>
      <c r="D792" s="171" t="s">
        <v>118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0</v>
      </c>
      <c r="J792" s="175">
        <v>46079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-56.94</v>
      </c>
    </row>
    <row r="793" spans="1:16" ht="19.5" hidden="1" customHeight="1">
      <c r="A793" s="171" t="s">
        <v>2278</v>
      </c>
      <c r="B793" s="175">
        <v>46086</v>
      </c>
      <c r="C793" s="171" t="s">
        <v>2119</v>
      </c>
      <c r="D793" s="171" t="s">
        <v>119</v>
      </c>
      <c r="E793" s="171" t="s">
        <v>77</v>
      </c>
      <c r="F793" s="171" t="s">
        <v>194</v>
      </c>
      <c r="G793" s="171" t="s">
        <v>177</v>
      </c>
      <c r="H793" s="176">
        <v>1</v>
      </c>
      <c r="I793" s="177">
        <v>0</v>
      </c>
      <c r="J793" s="175">
        <v>46079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-15</v>
      </c>
    </row>
    <row r="794" spans="1:16" ht="19.5" hidden="1" customHeight="1">
      <c r="A794" s="171" t="s">
        <v>2278</v>
      </c>
      <c r="B794" s="175">
        <v>46086</v>
      </c>
      <c r="C794" s="171" t="s">
        <v>110</v>
      </c>
      <c r="D794" s="171" t="s">
        <v>24</v>
      </c>
      <c r="E794" s="171" t="s">
        <v>77</v>
      </c>
      <c r="F794" s="171" t="s">
        <v>194</v>
      </c>
      <c r="G794" s="171" t="s">
        <v>177</v>
      </c>
      <c r="H794" s="176">
        <v>1</v>
      </c>
      <c r="I794" s="177">
        <v>0</v>
      </c>
      <c r="J794" s="175">
        <v>46079</v>
      </c>
      <c r="K794" s="171" t="s">
        <v>113</v>
      </c>
      <c r="L794" s="171" t="s">
        <v>114</v>
      </c>
      <c r="M794" s="178">
        <v>0</v>
      </c>
      <c r="N794" s="176"/>
      <c r="O794" s="176">
        <v>41</v>
      </c>
      <c r="P794" s="179">
        <v>-56.94</v>
      </c>
    </row>
    <row r="795" spans="1:16" ht="19.5" hidden="1" customHeight="1">
      <c r="A795" s="171" t="s">
        <v>2278</v>
      </c>
      <c r="B795" s="175">
        <v>46086</v>
      </c>
      <c r="C795" s="171" t="s">
        <v>2119</v>
      </c>
      <c r="D795" s="171" t="s">
        <v>116</v>
      </c>
      <c r="E795" s="171" t="s">
        <v>77</v>
      </c>
      <c r="F795" s="171" t="s">
        <v>194</v>
      </c>
      <c r="G795" s="171" t="s">
        <v>177</v>
      </c>
      <c r="H795" s="176">
        <v>1</v>
      </c>
      <c r="I795" s="177">
        <v>0</v>
      </c>
      <c r="J795" s="175">
        <v>46079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-14.31</v>
      </c>
    </row>
    <row r="796" spans="1:16" ht="19.5" hidden="1" customHeight="1">
      <c r="A796" s="171" t="s">
        <v>2279</v>
      </c>
      <c r="B796" s="175">
        <v>46086</v>
      </c>
      <c r="C796" s="171" t="s">
        <v>2119</v>
      </c>
      <c r="D796" s="171" t="s">
        <v>135</v>
      </c>
      <c r="E796" s="171" t="s">
        <v>78</v>
      </c>
      <c r="F796" s="171" t="s">
        <v>176</v>
      </c>
      <c r="G796" s="171" t="s">
        <v>177</v>
      </c>
      <c r="H796" s="176">
        <v>1</v>
      </c>
      <c r="I796" s="177">
        <v>0</v>
      </c>
      <c r="J796" s="175">
        <v>46086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-46.88</v>
      </c>
    </row>
    <row r="797" spans="1:16" ht="19.5" hidden="1" customHeight="1">
      <c r="A797" s="171" t="s">
        <v>2280</v>
      </c>
      <c r="B797" s="175">
        <v>46086</v>
      </c>
      <c r="C797" s="171" t="s">
        <v>110</v>
      </c>
      <c r="D797" s="171" t="s">
        <v>117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46081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0</v>
      </c>
    </row>
    <row r="798" spans="1:16" ht="19.5" hidden="1" customHeight="1">
      <c r="A798" s="171" t="s">
        <v>2280</v>
      </c>
      <c r="B798" s="175">
        <v>46086</v>
      </c>
      <c r="C798" s="171" t="s">
        <v>110</v>
      </c>
      <c r="D798" s="171" t="s">
        <v>118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0</v>
      </c>
      <c r="J798" s="175">
        <v>46081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-46.77</v>
      </c>
    </row>
    <row r="799" spans="1:16" ht="19.5" hidden="1" customHeight="1">
      <c r="A799" s="171" t="s">
        <v>2280</v>
      </c>
      <c r="B799" s="175">
        <v>46086</v>
      </c>
      <c r="C799" s="171" t="s">
        <v>2119</v>
      </c>
      <c r="D799" s="171" t="s">
        <v>119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0</v>
      </c>
      <c r="J799" s="175">
        <v>46081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-15</v>
      </c>
    </row>
    <row r="800" spans="1:16" ht="19.5" hidden="1" customHeight="1">
      <c r="A800" s="171" t="s">
        <v>2280</v>
      </c>
      <c r="B800" s="175">
        <v>46086</v>
      </c>
      <c r="C800" s="171" t="s">
        <v>110</v>
      </c>
      <c r="D800" s="171" t="s">
        <v>24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0</v>
      </c>
      <c r="J800" s="175">
        <v>46081</v>
      </c>
      <c r="K800" s="171" t="s">
        <v>113</v>
      </c>
      <c r="L800" s="171" t="s">
        <v>114</v>
      </c>
      <c r="M800" s="178">
        <v>0</v>
      </c>
      <c r="N800" s="176"/>
      <c r="O800" s="176">
        <v>42</v>
      </c>
      <c r="P800" s="179">
        <v>-46.77</v>
      </c>
    </row>
    <row r="801" spans="1:16" ht="19.5" hidden="1" customHeight="1">
      <c r="A801" s="171" t="s">
        <v>2280</v>
      </c>
      <c r="B801" s="175">
        <v>46086</v>
      </c>
      <c r="C801" s="171" t="s">
        <v>2119</v>
      </c>
      <c r="D801" s="171" t="s">
        <v>116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0</v>
      </c>
      <c r="J801" s="175">
        <v>46081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-12.34</v>
      </c>
    </row>
    <row r="802" spans="1:16" ht="19.5" hidden="1" customHeight="1">
      <c r="A802" s="171" t="s">
        <v>2281</v>
      </c>
      <c r="B802" s="175">
        <v>46086</v>
      </c>
      <c r="C802" s="171" t="s">
        <v>2119</v>
      </c>
      <c r="D802" s="171" t="s">
        <v>135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46086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-11.37</v>
      </c>
    </row>
    <row r="803" spans="1:16" ht="19.5" hidden="1" customHeight="1">
      <c r="A803" s="171" t="s">
        <v>2282</v>
      </c>
      <c r="B803" s="175">
        <v>46086</v>
      </c>
      <c r="C803" s="171" t="s">
        <v>110</v>
      </c>
      <c r="D803" s="171" t="s">
        <v>24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0</v>
      </c>
      <c r="J803" s="175">
        <v>46069</v>
      </c>
      <c r="K803" s="171" t="s">
        <v>113</v>
      </c>
      <c r="L803" s="171" t="s">
        <v>114</v>
      </c>
      <c r="M803" s="178">
        <v>0</v>
      </c>
      <c r="N803" s="176"/>
      <c r="O803" s="176">
        <v>40</v>
      </c>
      <c r="P803" s="179">
        <v>-46.77</v>
      </c>
    </row>
    <row r="804" spans="1:16" ht="19.5" hidden="1" customHeight="1">
      <c r="A804" s="171" t="s">
        <v>2282</v>
      </c>
      <c r="B804" s="175">
        <v>46086</v>
      </c>
      <c r="C804" s="171" t="s">
        <v>2119</v>
      </c>
      <c r="D804" s="171" t="s">
        <v>116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-12.1</v>
      </c>
    </row>
    <row r="805" spans="1:16" ht="19.5" hidden="1" customHeight="1">
      <c r="A805" s="171" t="s">
        <v>2282</v>
      </c>
      <c r="B805" s="175">
        <v>46086</v>
      </c>
      <c r="C805" s="171" t="s">
        <v>110</v>
      </c>
      <c r="D805" s="171" t="s">
        <v>117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2282</v>
      </c>
      <c r="B806" s="175">
        <v>46086</v>
      </c>
      <c r="C806" s="171" t="s">
        <v>110</v>
      </c>
      <c r="D806" s="171" t="s">
        <v>118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2283</v>
      </c>
      <c r="B807" s="175">
        <v>46086</v>
      </c>
      <c r="C807" s="171" t="s">
        <v>2119</v>
      </c>
      <c r="D807" s="171" t="s">
        <v>135</v>
      </c>
      <c r="E807" s="171" t="s">
        <v>40</v>
      </c>
      <c r="F807" s="171" t="s">
        <v>149</v>
      </c>
      <c r="G807" s="171" t="s">
        <v>112</v>
      </c>
      <c r="H807" s="176">
        <v>1</v>
      </c>
      <c r="I807" s="177">
        <v>0</v>
      </c>
      <c r="J807" s="175">
        <v>46086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-21.75</v>
      </c>
    </row>
    <row r="808" spans="1:16" ht="19.5" hidden="1" customHeight="1">
      <c r="A808" s="171" t="s">
        <v>2284</v>
      </c>
      <c r="B808" s="175">
        <v>46086</v>
      </c>
      <c r="C808" s="171" t="s">
        <v>110</v>
      </c>
      <c r="D808" s="171" t="s">
        <v>24</v>
      </c>
      <c r="E808" s="171" t="s">
        <v>43</v>
      </c>
      <c r="F808" s="171" t="s">
        <v>481</v>
      </c>
      <c r="G808" s="171" t="s">
        <v>214</v>
      </c>
      <c r="H808" s="176">
        <v>1</v>
      </c>
      <c r="I808" s="177">
        <v>0</v>
      </c>
      <c r="J808" s="175">
        <v>46080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2284</v>
      </c>
      <c r="B809" s="175">
        <v>46086</v>
      </c>
      <c r="C809" s="171" t="s">
        <v>2119</v>
      </c>
      <c r="D809" s="171" t="s">
        <v>116</v>
      </c>
      <c r="E809" s="171" t="s">
        <v>43</v>
      </c>
      <c r="F809" s="171" t="s">
        <v>481</v>
      </c>
      <c r="G809" s="171" t="s">
        <v>214</v>
      </c>
      <c r="H809" s="176">
        <v>1</v>
      </c>
      <c r="I809" s="177">
        <v>0</v>
      </c>
      <c r="J809" s="175">
        <v>46080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-8</v>
      </c>
    </row>
    <row r="810" spans="1:16" ht="19.5" hidden="1" customHeight="1">
      <c r="A810" s="171" t="s">
        <v>2284</v>
      </c>
      <c r="B810" s="175">
        <v>46086</v>
      </c>
      <c r="C810" s="171" t="s">
        <v>110</v>
      </c>
      <c r="D810" s="171" t="s">
        <v>117</v>
      </c>
      <c r="E810" s="171" t="s">
        <v>43</v>
      </c>
      <c r="F810" s="171" t="s">
        <v>481</v>
      </c>
      <c r="G810" s="171" t="s">
        <v>214</v>
      </c>
      <c r="H810" s="176">
        <v>1</v>
      </c>
      <c r="I810" s="177">
        <v>0</v>
      </c>
      <c r="J810" s="175">
        <v>46080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2284</v>
      </c>
      <c r="B811" s="175">
        <v>46086</v>
      </c>
      <c r="C811" s="171" t="s">
        <v>110</v>
      </c>
      <c r="D811" s="171" t="s">
        <v>118</v>
      </c>
      <c r="E811" s="171" t="s">
        <v>43</v>
      </c>
      <c r="F811" s="171" t="s">
        <v>481</v>
      </c>
      <c r="G811" s="171" t="s">
        <v>214</v>
      </c>
      <c r="H811" s="176">
        <v>1</v>
      </c>
      <c r="I811" s="177">
        <v>0</v>
      </c>
      <c r="J811" s="175">
        <v>46080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2284</v>
      </c>
      <c r="B812" s="175">
        <v>46086</v>
      </c>
      <c r="C812" s="171" t="s">
        <v>2119</v>
      </c>
      <c r="D812" s="171" t="s">
        <v>119</v>
      </c>
      <c r="E812" s="171" t="s">
        <v>43</v>
      </c>
      <c r="F812" s="171" t="s">
        <v>481</v>
      </c>
      <c r="G812" s="171" t="s">
        <v>214</v>
      </c>
      <c r="H812" s="176">
        <v>1</v>
      </c>
      <c r="I812" s="177">
        <v>0</v>
      </c>
      <c r="J812" s="175">
        <v>46080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2285</v>
      </c>
      <c r="B813" s="175">
        <v>46086</v>
      </c>
      <c r="C813" s="171" t="s">
        <v>110</v>
      </c>
      <c r="D813" s="171" t="s">
        <v>24</v>
      </c>
      <c r="E813" s="171" t="s">
        <v>44</v>
      </c>
      <c r="F813" s="171" t="s">
        <v>213</v>
      </c>
      <c r="G813" s="171" t="s">
        <v>214</v>
      </c>
      <c r="H813" s="176">
        <v>1</v>
      </c>
      <c r="I813" s="177">
        <v>2500</v>
      </c>
      <c r="J813" s="175">
        <v>46074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-144.68</v>
      </c>
    </row>
    <row r="814" spans="1:16" ht="19.5" hidden="1" customHeight="1">
      <c r="A814" s="171" t="s">
        <v>2285</v>
      </c>
      <c r="B814" s="175">
        <v>46086</v>
      </c>
      <c r="C814" s="171" t="s">
        <v>127</v>
      </c>
      <c r="D814" s="171" t="s">
        <v>128</v>
      </c>
      <c r="E814" s="171" t="s">
        <v>44</v>
      </c>
      <c r="F814" s="171" t="s">
        <v>213</v>
      </c>
      <c r="G814" s="171" t="s">
        <v>214</v>
      </c>
      <c r="H814" s="176">
        <v>1</v>
      </c>
      <c r="I814" s="177">
        <v>2500</v>
      </c>
      <c r="J814" s="175">
        <v>46074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1133.33</v>
      </c>
    </row>
    <row r="815" spans="1:16" ht="19.5" hidden="1" customHeight="1">
      <c r="A815" s="171" t="s">
        <v>2285</v>
      </c>
      <c r="B815" s="175">
        <v>46086</v>
      </c>
      <c r="C815" s="171" t="s">
        <v>127</v>
      </c>
      <c r="D815" s="171" t="s">
        <v>129</v>
      </c>
      <c r="E815" s="171" t="s">
        <v>44</v>
      </c>
      <c r="F815" s="171" t="s">
        <v>213</v>
      </c>
      <c r="G815" s="171" t="s">
        <v>214</v>
      </c>
      <c r="H815" s="176">
        <v>1</v>
      </c>
      <c r="I815" s="177">
        <v>2500</v>
      </c>
      <c r="J815" s="175">
        <v>46074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11.33</v>
      </c>
    </row>
    <row r="816" spans="1:16" ht="19.5" hidden="1" customHeight="1">
      <c r="A816" s="171" t="s">
        <v>2285</v>
      </c>
      <c r="B816" s="175">
        <v>46086</v>
      </c>
      <c r="C816" s="171" t="s">
        <v>127</v>
      </c>
      <c r="D816" s="171" t="s">
        <v>130</v>
      </c>
      <c r="E816" s="171" t="s">
        <v>44</v>
      </c>
      <c r="F816" s="171" t="s">
        <v>213</v>
      </c>
      <c r="G816" s="171" t="s">
        <v>214</v>
      </c>
      <c r="H816" s="176">
        <v>1</v>
      </c>
      <c r="I816" s="177">
        <v>2500</v>
      </c>
      <c r="J816" s="175">
        <v>46074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1355.34</v>
      </c>
    </row>
    <row r="817" spans="1:16" ht="19.5" hidden="1" customHeight="1">
      <c r="A817" s="171" t="s">
        <v>2285</v>
      </c>
      <c r="B817" s="175">
        <v>46086</v>
      </c>
      <c r="C817" s="171" t="s">
        <v>131</v>
      </c>
      <c r="D817" s="171" t="s">
        <v>132</v>
      </c>
      <c r="E817" s="171" t="s">
        <v>44</v>
      </c>
      <c r="F817" s="171" t="s">
        <v>213</v>
      </c>
      <c r="G817" s="171" t="s">
        <v>214</v>
      </c>
      <c r="H817" s="176">
        <v>1</v>
      </c>
      <c r="I817" s="177">
        <v>2500</v>
      </c>
      <c r="J817" s="175">
        <v>46074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-1075</v>
      </c>
    </row>
    <row r="818" spans="1:16" ht="19.5" hidden="1" customHeight="1">
      <c r="A818" s="171" t="s">
        <v>2285</v>
      </c>
      <c r="B818" s="175">
        <v>46086</v>
      </c>
      <c r="C818" s="171" t="s">
        <v>2119</v>
      </c>
      <c r="D818" s="171" t="s">
        <v>116</v>
      </c>
      <c r="E818" s="171" t="s">
        <v>44</v>
      </c>
      <c r="F818" s="171" t="s">
        <v>213</v>
      </c>
      <c r="G818" s="171" t="s">
        <v>214</v>
      </c>
      <c r="H818" s="176">
        <v>1</v>
      </c>
      <c r="I818" s="177">
        <v>2500</v>
      </c>
      <c r="J818" s="175">
        <v>46074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-2.2200000000000002</v>
      </c>
    </row>
    <row r="819" spans="1:16" ht="19.5" hidden="1" customHeight="1">
      <c r="A819" s="171" t="s">
        <v>2286</v>
      </c>
      <c r="B819" s="175">
        <v>46086</v>
      </c>
      <c r="C819" s="171" t="s">
        <v>2119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46086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</v>
      </c>
    </row>
    <row r="820" spans="1:16" ht="19.5" hidden="1" customHeight="1">
      <c r="A820" s="171" t="s">
        <v>2285</v>
      </c>
      <c r="B820" s="175">
        <v>46086</v>
      </c>
      <c r="C820" s="171" t="s">
        <v>2119</v>
      </c>
      <c r="D820" s="171" t="s">
        <v>135</v>
      </c>
      <c r="E820" s="171" t="s">
        <v>44</v>
      </c>
      <c r="F820" s="171" t="s">
        <v>213</v>
      </c>
      <c r="G820" s="171" t="s">
        <v>214</v>
      </c>
      <c r="H820" s="176">
        <v>1</v>
      </c>
      <c r="I820" s="177">
        <v>0</v>
      </c>
      <c r="J820" s="175">
        <v>46074</v>
      </c>
      <c r="K820" s="171" t="s">
        <v>125</v>
      </c>
      <c r="L820" s="171" t="s">
        <v>125</v>
      </c>
      <c r="M820" s="178">
        <v>0</v>
      </c>
      <c r="N820" s="176"/>
      <c r="O820" s="176"/>
      <c r="P820" s="179">
        <v>-21.53</v>
      </c>
    </row>
    <row r="821" spans="1:16" ht="19.5" hidden="1" customHeight="1">
      <c r="A821" s="171" t="s">
        <v>2287</v>
      </c>
      <c r="B821" s="175">
        <v>46086</v>
      </c>
      <c r="C821" s="171" t="s">
        <v>2119</v>
      </c>
      <c r="D821" s="171" t="s">
        <v>135</v>
      </c>
      <c r="E821" s="171" t="s">
        <v>45</v>
      </c>
      <c r="F821" s="171" t="s">
        <v>162</v>
      </c>
      <c r="G821" s="171" t="s">
        <v>163</v>
      </c>
      <c r="H821" s="176">
        <v>1</v>
      </c>
      <c r="I821" s="177">
        <v>0</v>
      </c>
      <c r="J821" s="175">
        <v>46086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-22.13</v>
      </c>
    </row>
    <row r="822" spans="1:16" ht="19.5" customHeight="1">
      <c r="A822" s="171" t="s">
        <v>2288</v>
      </c>
      <c r="B822" s="175">
        <v>46086</v>
      </c>
      <c r="C822" s="171" t="s">
        <v>1315</v>
      </c>
      <c r="D822" s="171" t="s">
        <v>508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46079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2288</v>
      </c>
      <c r="B823" s="175">
        <v>46086</v>
      </c>
      <c r="C823" s="171" t="s">
        <v>2119</v>
      </c>
      <c r="D823" s="171" t="s">
        <v>510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46079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2289</v>
      </c>
      <c r="B824" s="175">
        <v>46086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46080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2289</v>
      </c>
      <c r="B825" s="175">
        <v>46086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46080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2289</v>
      </c>
      <c r="B826" s="175">
        <v>46086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46080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2289</v>
      </c>
      <c r="B827" s="175">
        <v>46086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46080</v>
      </c>
      <c r="K827" s="171" t="s">
        <v>113</v>
      </c>
      <c r="L827" s="171" t="s">
        <v>114</v>
      </c>
      <c r="M827" s="178">
        <v>0</v>
      </c>
      <c r="N827" s="176"/>
      <c r="O827" s="176">
        <v>41</v>
      </c>
      <c r="P827" s="179">
        <v>-46.77</v>
      </c>
    </row>
    <row r="828" spans="1:16" ht="19.5" hidden="1" customHeight="1">
      <c r="A828" s="171" t="s">
        <v>2289</v>
      </c>
      <c r="B828" s="175">
        <v>46086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46080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-12.67</v>
      </c>
    </row>
    <row r="829" spans="1:16" ht="19.5" hidden="1" customHeight="1">
      <c r="A829" s="171" t="s">
        <v>2290</v>
      </c>
      <c r="B829" s="175">
        <v>46086</v>
      </c>
      <c r="C829" s="171" t="s">
        <v>110</v>
      </c>
      <c r="D829" s="171" t="s">
        <v>24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>
        <v>40</v>
      </c>
      <c r="P829" s="179">
        <v>-56.94</v>
      </c>
    </row>
    <row r="830" spans="1:16" ht="19.5" hidden="1" customHeight="1">
      <c r="A830" s="171" t="s">
        <v>2290</v>
      </c>
      <c r="B830" s="175">
        <v>46086</v>
      </c>
      <c r="C830" s="171" t="s">
        <v>2119</v>
      </c>
      <c r="D830" s="171" t="s">
        <v>116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0</v>
      </c>
      <c r="J830" s="175">
        <v>46078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-13.97</v>
      </c>
    </row>
    <row r="831" spans="1:16" ht="19.5" hidden="1" customHeight="1">
      <c r="A831" s="171" t="s">
        <v>2290</v>
      </c>
      <c r="B831" s="175">
        <v>46086</v>
      </c>
      <c r="C831" s="171" t="s">
        <v>110</v>
      </c>
      <c r="D831" s="171" t="s">
        <v>117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0</v>
      </c>
      <c r="J831" s="175">
        <v>46078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0</v>
      </c>
    </row>
    <row r="832" spans="1:16" ht="19.5" hidden="1" customHeight="1">
      <c r="A832" s="171" t="s">
        <v>2290</v>
      </c>
      <c r="B832" s="175">
        <v>46086</v>
      </c>
      <c r="C832" s="171" t="s">
        <v>110</v>
      </c>
      <c r="D832" s="171" t="s">
        <v>118</v>
      </c>
      <c r="E832" s="171" t="s">
        <v>78</v>
      </c>
      <c r="F832" s="171" t="s">
        <v>176</v>
      </c>
      <c r="G832" s="171" t="s">
        <v>177</v>
      </c>
      <c r="H832" s="176">
        <v>1</v>
      </c>
      <c r="I832" s="177">
        <v>0</v>
      </c>
      <c r="J832" s="175">
        <v>46078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-56.94</v>
      </c>
    </row>
    <row r="833" spans="1:16" ht="19.5" hidden="1" customHeight="1">
      <c r="A833" s="171" t="s">
        <v>2290</v>
      </c>
      <c r="B833" s="175">
        <v>46086</v>
      </c>
      <c r="C833" s="171" t="s">
        <v>2119</v>
      </c>
      <c r="D833" s="171" t="s">
        <v>119</v>
      </c>
      <c r="E833" s="171" t="s">
        <v>78</v>
      </c>
      <c r="F833" s="171" t="s">
        <v>176</v>
      </c>
      <c r="G833" s="171" t="s">
        <v>177</v>
      </c>
      <c r="H833" s="176">
        <v>1</v>
      </c>
      <c r="I833" s="177">
        <v>0</v>
      </c>
      <c r="J833" s="175">
        <v>46078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-15</v>
      </c>
    </row>
    <row r="834" spans="1:16" ht="19.5" hidden="1" customHeight="1">
      <c r="A834" s="171" t="s">
        <v>2291</v>
      </c>
      <c r="B834" s="175">
        <v>46086</v>
      </c>
      <c r="C834" s="171" t="s">
        <v>110</v>
      </c>
      <c r="D834" s="171" t="s">
        <v>24</v>
      </c>
      <c r="E834" s="171" t="s">
        <v>44</v>
      </c>
      <c r="F834" s="171" t="s">
        <v>213</v>
      </c>
      <c r="G834" s="171" t="s">
        <v>214</v>
      </c>
      <c r="H834" s="176">
        <v>1</v>
      </c>
      <c r="I834" s="177">
        <v>0</v>
      </c>
      <c r="J834" s="175">
        <v>46081</v>
      </c>
      <c r="K834" s="171" t="s">
        <v>113</v>
      </c>
      <c r="L834" s="171" t="s">
        <v>114</v>
      </c>
      <c r="M834" s="178">
        <v>0</v>
      </c>
      <c r="N834" s="176"/>
      <c r="O834" s="176">
        <v>42</v>
      </c>
      <c r="P834" s="179">
        <v>-46.77</v>
      </c>
    </row>
    <row r="835" spans="1:16" ht="19.5" hidden="1" customHeight="1">
      <c r="A835" s="171" t="s">
        <v>2291</v>
      </c>
      <c r="B835" s="175">
        <v>46086</v>
      </c>
      <c r="C835" s="171" t="s">
        <v>2119</v>
      </c>
      <c r="D835" s="171" t="s">
        <v>116</v>
      </c>
      <c r="E835" s="171" t="s">
        <v>44</v>
      </c>
      <c r="F835" s="171" t="s">
        <v>213</v>
      </c>
      <c r="G835" s="171" t="s">
        <v>214</v>
      </c>
      <c r="H835" s="176">
        <v>1</v>
      </c>
      <c r="I835" s="177">
        <v>0</v>
      </c>
      <c r="J835" s="175">
        <v>46081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-18.78</v>
      </c>
    </row>
    <row r="836" spans="1:16" ht="19.5" hidden="1" customHeight="1">
      <c r="A836" s="171" t="s">
        <v>2291</v>
      </c>
      <c r="B836" s="175">
        <v>46086</v>
      </c>
      <c r="C836" s="171" t="s">
        <v>110</v>
      </c>
      <c r="D836" s="171" t="s">
        <v>117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46081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2291</v>
      </c>
      <c r="B837" s="175">
        <v>46086</v>
      </c>
      <c r="C837" s="171" t="s">
        <v>110</v>
      </c>
      <c r="D837" s="171" t="s">
        <v>118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46081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2291</v>
      </c>
      <c r="B838" s="175">
        <v>46086</v>
      </c>
      <c r="C838" s="171" t="s">
        <v>2119</v>
      </c>
      <c r="D838" s="171" t="s">
        <v>119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46081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2292</v>
      </c>
      <c r="B839" s="175">
        <v>46086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46069</v>
      </c>
      <c r="K839" s="171" t="s">
        <v>113</v>
      </c>
      <c r="L839" s="171" t="s">
        <v>114</v>
      </c>
      <c r="M839" s="178">
        <v>0</v>
      </c>
      <c r="N839" s="176"/>
      <c r="O839" s="176">
        <v>40</v>
      </c>
      <c r="P839" s="179">
        <v>-46.77</v>
      </c>
    </row>
    <row r="840" spans="1:16" ht="19.5" hidden="1" customHeight="1">
      <c r="A840" s="171" t="s">
        <v>2292</v>
      </c>
      <c r="B840" s="175">
        <v>46086</v>
      </c>
      <c r="C840" s="171" t="s">
        <v>2119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46069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-14.12</v>
      </c>
    </row>
    <row r="841" spans="1:16" ht="19.5" hidden="1" customHeight="1">
      <c r="A841" s="171" t="s">
        <v>2292</v>
      </c>
      <c r="B841" s="175">
        <v>46086</v>
      </c>
      <c r="C841" s="171" t="s">
        <v>110</v>
      </c>
      <c r="D841" s="171" t="s">
        <v>117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46069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hidden="1" customHeight="1">
      <c r="A842" s="171" t="s">
        <v>2292</v>
      </c>
      <c r="B842" s="175">
        <v>46086</v>
      </c>
      <c r="C842" s="171" t="s">
        <v>110</v>
      </c>
      <c r="D842" s="171" t="s">
        <v>118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-46.77</v>
      </c>
    </row>
    <row r="843" spans="1:16" ht="19.5" hidden="1" customHeight="1">
      <c r="A843" s="171" t="s">
        <v>2292</v>
      </c>
      <c r="B843" s="175">
        <v>46086</v>
      </c>
      <c r="C843" s="171" t="s">
        <v>2119</v>
      </c>
      <c r="D843" s="171" t="s">
        <v>119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-15</v>
      </c>
    </row>
    <row r="844" spans="1:16" ht="19.5" hidden="1" customHeight="1">
      <c r="A844" s="171" t="s">
        <v>2293</v>
      </c>
      <c r="B844" s="175">
        <v>46086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2650</v>
      </c>
      <c r="J844" s="175">
        <v>46082</v>
      </c>
      <c r="K844" s="171" t="s">
        <v>113</v>
      </c>
      <c r="L844" s="171" t="s">
        <v>114</v>
      </c>
      <c r="M844" s="178">
        <v>0.43</v>
      </c>
      <c r="N844" s="176"/>
      <c r="O844" s="176">
        <v>42</v>
      </c>
      <c r="P844" s="179">
        <v>-148.96</v>
      </c>
    </row>
    <row r="845" spans="1:16" ht="19.5" hidden="1" customHeight="1">
      <c r="A845" s="171" t="s">
        <v>2293</v>
      </c>
      <c r="B845" s="175">
        <v>46086</v>
      </c>
      <c r="C845" s="171" t="s">
        <v>127</v>
      </c>
      <c r="D845" s="171" t="s">
        <v>128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2650</v>
      </c>
      <c r="J845" s="175">
        <v>46082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949.76</v>
      </c>
    </row>
    <row r="846" spans="1:16" ht="19.5" hidden="1" customHeight="1">
      <c r="A846" s="171" t="s">
        <v>2293</v>
      </c>
      <c r="B846" s="175">
        <v>46086</v>
      </c>
      <c r="C846" s="171" t="s">
        <v>127</v>
      </c>
      <c r="D846" s="171" t="s">
        <v>129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2650</v>
      </c>
      <c r="J846" s="175">
        <v>46082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9.5</v>
      </c>
    </row>
    <row r="847" spans="1:16" ht="19.5" hidden="1" customHeight="1">
      <c r="A847" s="171" t="s">
        <v>2293</v>
      </c>
      <c r="B847" s="175">
        <v>46086</v>
      </c>
      <c r="C847" s="171" t="s">
        <v>127</v>
      </c>
      <c r="D847" s="171" t="s">
        <v>130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2650</v>
      </c>
      <c r="J847" s="175">
        <v>46082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1690.74</v>
      </c>
    </row>
    <row r="848" spans="1:16" ht="19.5" hidden="1" customHeight="1">
      <c r="A848" s="171" t="s">
        <v>2293</v>
      </c>
      <c r="B848" s="175">
        <v>46086</v>
      </c>
      <c r="C848" s="171" t="s">
        <v>131</v>
      </c>
      <c r="D848" s="171" t="s">
        <v>132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2650</v>
      </c>
      <c r="J848" s="175">
        <v>46082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2293</v>
      </c>
      <c r="B849" s="175">
        <v>46086</v>
      </c>
      <c r="C849" s="171" t="s">
        <v>2119</v>
      </c>
      <c r="D849" s="171" t="s">
        <v>116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2650</v>
      </c>
      <c r="J849" s="175">
        <v>46082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-15.55</v>
      </c>
    </row>
    <row r="850" spans="1:16" ht="19.5" hidden="1" customHeight="1">
      <c r="A850" s="171" t="s">
        <v>2293</v>
      </c>
      <c r="B850" s="175">
        <v>46086</v>
      </c>
      <c r="C850" s="171" t="s">
        <v>2119</v>
      </c>
      <c r="D850" s="171" t="s">
        <v>135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46082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-18.05</v>
      </c>
    </row>
    <row r="851" spans="1:16" ht="19.5" hidden="1" customHeight="1">
      <c r="A851" s="171" t="s">
        <v>2294</v>
      </c>
      <c r="B851" s="175">
        <v>46086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2400</v>
      </c>
      <c r="J851" s="175">
        <v>46076</v>
      </c>
      <c r="K851" s="171" t="s">
        <v>113</v>
      </c>
      <c r="L851" s="171" t="s">
        <v>114</v>
      </c>
      <c r="M851" s="178">
        <v>0.43</v>
      </c>
      <c r="N851" s="176"/>
      <c r="O851" s="176">
        <v>41</v>
      </c>
      <c r="P851" s="179">
        <v>-136.83000000000001</v>
      </c>
    </row>
    <row r="852" spans="1:16" ht="19.5" hidden="1" customHeight="1">
      <c r="A852" s="171" t="s">
        <v>2294</v>
      </c>
      <c r="B852" s="175">
        <v>46086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2400</v>
      </c>
      <c r="J852" s="175">
        <v>46076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1104.76</v>
      </c>
    </row>
    <row r="853" spans="1:16" ht="19.5" hidden="1" customHeight="1">
      <c r="A853" s="171" t="s">
        <v>2294</v>
      </c>
      <c r="B853" s="175">
        <v>46086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2400</v>
      </c>
      <c r="J853" s="175">
        <v>46076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11.05</v>
      </c>
    </row>
    <row r="854" spans="1:16" ht="19.5" hidden="1" customHeight="1">
      <c r="A854" s="171" t="s">
        <v>2294</v>
      </c>
      <c r="B854" s="175">
        <v>46086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2400</v>
      </c>
      <c r="J854" s="175">
        <v>46076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1284.19</v>
      </c>
    </row>
    <row r="855" spans="1:16" ht="19.5" hidden="1" customHeight="1">
      <c r="A855" s="171" t="s">
        <v>2294</v>
      </c>
      <c r="B855" s="175">
        <v>46086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2400</v>
      </c>
      <c r="J855" s="175">
        <v>46076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-1032</v>
      </c>
    </row>
    <row r="856" spans="1:16" ht="19.5" hidden="1" customHeight="1">
      <c r="A856" s="171" t="s">
        <v>2294</v>
      </c>
      <c r="B856" s="175">
        <v>46086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2400</v>
      </c>
      <c r="J856" s="175">
        <v>46076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2295</v>
      </c>
      <c r="B857" s="175">
        <v>46086</v>
      </c>
      <c r="C857" s="171" t="s">
        <v>2119</v>
      </c>
      <c r="D857" s="171" t="s">
        <v>135</v>
      </c>
      <c r="E857" s="171" t="s">
        <v>44</v>
      </c>
      <c r="F857" s="171" t="s">
        <v>213</v>
      </c>
      <c r="G857" s="171" t="s">
        <v>214</v>
      </c>
      <c r="H857" s="176">
        <v>1</v>
      </c>
      <c r="I857" s="177">
        <v>0</v>
      </c>
      <c r="J857" s="175">
        <v>46086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-25</v>
      </c>
    </row>
    <row r="858" spans="1:16" ht="19.5" hidden="1" customHeight="1">
      <c r="A858" s="171" t="s">
        <v>2296</v>
      </c>
      <c r="B858" s="175">
        <v>46086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2650</v>
      </c>
      <c r="J858" s="175">
        <v>46082</v>
      </c>
      <c r="K858" s="171" t="s">
        <v>113</v>
      </c>
      <c r="L858" s="171" t="s">
        <v>114</v>
      </c>
      <c r="M858" s="178">
        <v>0.43</v>
      </c>
      <c r="N858" s="176"/>
      <c r="O858" s="176">
        <v>42</v>
      </c>
      <c r="P858" s="179">
        <v>-148.96</v>
      </c>
    </row>
    <row r="859" spans="1:16" ht="19.5" hidden="1" customHeight="1">
      <c r="A859" s="171" t="s">
        <v>2296</v>
      </c>
      <c r="B859" s="175">
        <v>46086</v>
      </c>
      <c r="C859" s="171" t="s">
        <v>127</v>
      </c>
      <c r="D859" s="171" t="s">
        <v>128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2650</v>
      </c>
      <c r="J859" s="175">
        <v>46082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1009.51</v>
      </c>
    </row>
    <row r="860" spans="1:16" ht="19.5" hidden="1" customHeight="1">
      <c r="A860" s="171" t="s">
        <v>2296</v>
      </c>
      <c r="B860" s="175">
        <v>46086</v>
      </c>
      <c r="C860" s="171" t="s">
        <v>127</v>
      </c>
      <c r="D860" s="171" t="s">
        <v>129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2650</v>
      </c>
      <c r="J860" s="175">
        <v>46082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10.1</v>
      </c>
    </row>
    <row r="861" spans="1:16" ht="19.5" hidden="1" customHeight="1">
      <c r="A861" s="171" t="s">
        <v>2296</v>
      </c>
      <c r="B861" s="175">
        <v>46086</v>
      </c>
      <c r="C861" s="171" t="s">
        <v>127</v>
      </c>
      <c r="D861" s="171" t="s">
        <v>130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2650</v>
      </c>
      <c r="J861" s="175">
        <v>46082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1630.39</v>
      </c>
    </row>
    <row r="862" spans="1:16" ht="19.5" hidden="1" customHeight="1">
      <c r="A862" s="171" t="s">
        <v>2296</v>
      </c>
      <c r="B862" s="175">
        <v>46086</v>
      </c>
      <c r="C862" s="171" t="s">
        <v>131</v>
      </c>
      <c r="D862" s="171" t="s">
        <v>132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2650</v>
      </c>
      <c r="J862" s="175">
        <v>46082</v>
      </c>
      <c r="K862" s="171" t="s">
        <v>113</v>
      </c>
      <c r="L862" s="171" t="s">
        <v>114</v>
      </c>
      <c r="M862" s="178">
        <v>0.43</v>
      </c>
      <c r="N862" s="176"/>
      <c r="O862" s="176"/>
      <c r="P862" s="179">
        <v>-1139.5</v>
      </c>
    </row>
    <row r="863" spans="1:16" ht="19.5" hidden="1" customHeight="1">
      <c r="A863" s="171" t="s">
        <v>2296</v>
      </c>
      <c r="B863" s="175">
        <v>46086</v>
      </c>
      <c r="C863" s="171" t="s">
        <v>2119</v>
      </c>
      <c r="D863" s="171" t="s">
        <v>116</v>
      </c>
      <c r="E863" s="171" t="s">
        <v>45</v>
      </c>
      <c r="F863" s="171" t="s">
        <v>162</v>
      </c>
      <c r="G863" s="171" t="s">
        <v>163</v>
      </c>
      <c r="H863" s="176">
        <v>1</v>
      </c>
      <c r="I863" s="177">
        <v>2650</v>
      </c>
      <c r="J863" s="175">
        <v>46082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-20.32</v>
      </c>
    </row>
    <row r="864" spans="1:16" ht="19.5" hidden="1" customHeight="1">
      <c r="A864" s="171" t="s">
        <v>2297</v>
      </c>
      <c r="B864" s="175">
        <v>46086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46077</v>
      </c>
      <c r="K864" s="171" t="s">
        <v>113</v>
      </c>
      <c r="L864" s="171" t="s">
        <v>114</v>
      </c>
      <c r="M864" s="178">
        <v>0</v>
      </c>
      <c r="N864" s="176"/>
      <c r="O864" s="176">
        <v>40</v>
      </c>
      <c r="P864" s="179">
        <v>-46.77</v>
      </c>
    </row>
    <row r="865" spans="1:16" ht="19.5" hidden="1" customHeight="1">
      <c r="A865" s="171" t="s">
        <v>2297</v>
      </c>
      <c r="B865" s="175">
        <v>46086</v>
      </c>
      <c r="C865" s="171" t="s">
        <v>2119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46077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-14.38</v>
      </c>
    </row>
    <row r="866" spans="1:16" ht="19.5" hidden="1" customHeight="1">
      <c r="A866" s="171" t="s">
        <v>2294</v>
      </c>
      <c r="B866" s="175">
        <v>46086</v>
      </c>
      <c r="C866" s="171" t="s">
        <v>2119</v>
      </c>
      <c r="D866" s="171" t="s">
        <v>135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46076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-20.99</v>
      </c>
    </row>
    <row r="867" spans="1:16" ht="19.5" hidden="1" customHeight="1">
      <c r="A867" s="171" t="s">
        <v>2297</v>
      </c>
      <c r="B867" s="175">
        <v>46086</v>
      </c>
      <c r="C867" s="171" t="s">
        <v>110</v>
      </c>
      <c r="D867" s="171" t="s">
        <v>117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46077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2297</v>
      </c>
      <c r="B868" s="175">
        <v>46086</v>
      </c>
      <c r="C868" s="171" t="s">
        <v>110</v>
      </c>
      <c r="D868" s="171" t="s">
        <v>118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0</v>
      </c>
      <c r="J868" s="175">
        <v>46077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-46.77</v>
      </c>
    </row>
    <row r="869" spans="1:16" ht="19.5" hidden="1" customHeight="1">
      <c r="A869" s="171" t="s">
        <v>2297</v>
      </c>
      <c r="B869" s="175">
        <v>46086</v>
      </c>
      <c r="C869" s="171" t="s">
        <v>2119</v>
      </c>
      <c r="D869" s="171" t="s">
        <v>119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46077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-15</v>
      </c>
    </row>
    <row r="870" spans="1:16" ht="19.5" hidden="1" customHeight="1">
      <c r="A870" s="171" t="s">
        <v>2298</v>
      </c>
      <c r="B870" s="175">
        <v>46086</v>
      </c>
      <c r="C870" s="171" t="s">
        <v>110</v>
      </c>
      <c r="D870" s="171" t="s">
        <v>24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46081</v>
      </c>
      <c r="K870" s="171" t="s">
        <v>113</v>
      </c>
      <c r="L870" s="171" t="s">
        <v>114</v>
      </c>
      <c r="M870" s="178">
        <v>0</v>
      </c>
      <c r="N870" s="176"/>
      <c r="O870" s="176">
        <v>42</v>
      </c>
      <c r="P870" s="179">
        <v>-46.77</v>
      </c>
    </row>
    <row r="871" spans="1:16" ht="19.5" hidden="1" customHeight="1">
      <c r="A871" s="171" t="s">
        <v>2298</v>
      </c>
      <c r="B871" s="175">
        <v>46086</v>
      </c>
      <c r="C871" s="171" t="s">
        <v>2119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46081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-12.5</v>
      </c>
    </row>
    <row r="872" spans="1:16" ht="19.5" hidden="1" customHeight="1">
      <c r="A872" s="171" t="s">
        <v>2298</v>
      </c>
      <c r="B872" s="175">
        <v>46086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46081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2298</v>
      </c>
      <c r="B873" s="175">
        <v>46086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46081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2298</v>
      </c>
      <c r="B874" s="175">
        <v>46086</v>
      </c>
      <c r="C874" s="171" t="s">
        <v>2119</v>
      </c>
      <c r="D874" s="171" t="s">
        <v>119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46081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2299</v>
      </c>
      <c r="B875" s="175">
        <v>46086</v>
      </c>
      <c r="C875" s="171" t="s">
        <v>110</v>
      </c>
      <c r="D875" s="171" t="s">
        <v>24</v>
      </c>
      <c r="E875" s="171" t="s">
        <v>41</v>
      </c>
      <c r="F875" s="171" t="s">
        <v>138</v>
      </c>
      <c r="G875" s="171" t="s">
        <v>112</v>
      </c>
      <c r="H875" s="176">
        <v>1</v>
      </c>
      <c r="I875" s="177">
        <v>2650</v>
      </c>
      <c r="J875" s="175">
        <v>46083</v>
      </c>
      <c r="K875" s="171" t="s">
        <v>113</v>
      </c>
      <c r="L875" s="171" t="s">
        <v>114</v>
      </c>
      <c r="M875" s="178">
        <v>0.43</v>
      </c>
      <c r="N875" s="176"/>
      <c r="O875" s="176">
        <v>43</v>
      </c>
      <c r="P875" s="179">
        <v>-154.33000000000001</v>
      </c>
    </row>
    <row r="876" spans="1:16" ht="19.5" hidden="1" customHeight="1">
      <c r="A876" s="171" t="s">
        <v>2299</v>
      </c>
      <c r="B876" s="175">
        <v>46086</v>
      </c>
      <c r="C876" s="171" t="s">
        <v>127</v>
      </c>
      <c r="D876" s="171" t="s">
        <v>128</v>
      </c>
      <c r="E876" s="171" t="s">
        <v>41</v>
      </c>
      <c r="F876" s="171" t="s">
        <v>138</v>
      </c>
      <c r="G876" s="171" t="s">
        <v>112</v>
      </c>
      <c r="H876" s="176">
        <v>1</v>
      </c>
      <c r="I876" s="177">
        <v>2650</v>
      </c>
      <c r="J876" s="175">
        <v>46083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1128.57</v>
      </c>
    </row>
    <row r="877" spans="1:16" ht="19.5" hidden="1" customHeight="1">
      <c r="A877" s="171" t="s">
        <v>2299</v>
      </c>
      <c r="B877" s="175">
        <v>46086</v>
      </c>
      <c r="C877" s="171" t="s">
        <v>127</v>
      </c>
      <c r="D877" s="171" t="s">
        <v>129</v>
      </c>
      <c r="E877" s="171" t="s">
        <v>41</v>
      </c>
      <c r="F877" s="171" t="s">
        <v>138</v>
      </c>
      <c r="G877" s="171" t="s">
        <v>112</v>
      </c>
      <c r="H877" s="176">
        <v>1</v>
      </c>
      <c r="I877" s="177">
        <v>2650</v>
      </c>
      <c r="J877" s="175">
        <v>46083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11.29</v>
      </c>
    </row>
    <row r="878" spans="1:16" ht="19.5" hidden="1" customHeight="1">
      <c r="A878" s="171" t="s">
        <v>2299</v>
      </c>
      <c r="B878" s="175">
        <v>46086</v>
      </c>
      <c r="C878" s="171" t="s">
        <v>127</v>
      </c>
      <c r="D878" s="171" t="s">
        <v>130</v>
      </c>
      <c r="E878" s="171" t="s">
        <v>41</v>
      </c>
      <c r="F878" s="171" t="s">
        <v>138</v>
      </c>
      <c r="G878" s="171" t="s">
        <v>112</v>
      </c>
      <c r="H878" s="176">
        <v>1</v>
      </c>
      <c r="I878" s="177">
        <v>2650</v>
      </c>
      <c r="J878" s="175">
        <v>46083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1510.14</v>
      </c>
    </row>
    <row r="879" spans="1:16" ht="19.5" hidden="1" customHeight="1">
      <c r="A879" s="171" t="s">
        <v>2299</v>
      </c>
      <c r="B879" s="175">
        <v>46086</v>
      </c>
      <c r="C879" s="171" t="s">
        <v>131</v>
      </c>
      <c r="D879" s="171" t="s">
        <v>132</v>
      </c>
      <c r="E879" s="171" t="s">
        <v>41</v>
      </c>
      <c r="F879" s="171" t="s">
        <v>138</v>
      </c>
      <c r="G879" s="171" t="s">
        <v>112</v>
      </c>
      <c r="H879" s="176">
        <v>1</v>
      </c>
      <c r="I879" s="177">
        <v>2650</v>
      </c>
      <c r="J879" s="175">
        <v>46083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-1139.5</v>
      </c>
    </row>
    <row r="880" spans="1:16" ht="19.5" hidden="1" customHeight="1">
      <c r="A880" s="171" t="s">
        <v>2299</v>
      </c>
      <c r="B880" s="175">
        <v>46086</v>
      </c>
      <c r="C880" s="171" t="s">
        <v>2119</v>
      </c>
      <c r="D880" s="171" t="s">
        <v>116</v>
      </c>
      <c r="E880" s="171" t="s">
        <v>41</v>
      </c>
      <c r="F880" s="171" t="s">
        <v>138</v>
      </c>
      <c r="G880" s="171" t="s">
        <v>112</v>
      </c>
      <c r="H880" s="176">
        <v>1</v>
      </c>
      <c r="I880" s="177">
        <v>2650</v>
      </c>
      <c r="J880" s="175">
        <v>46083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-12.04</v>
      </c>
    </row>
    <row r="881" spans="1:16" ht="19.5" hidden="1" customHeight="1">
      <c r="A881" s="171" t="s">
        <v>2263</v>
      </c>
      <c r="B881" s="175">
        <v>46086</v>
      </c>
      <c r="C881" s="171" t="s">
        <v>308</v>
      </c>
      <c r="D881" s="171" t="s">
        <v>419</v>
      </c>
      <c r="E881" s="171" t="s">
        <v>79</v>
      </c>
      <c r="F881" s="171" t="s">
        <v>441</v>
      </c>
      <c r="G881" s="171" t="s">
        <v>177</v>
      </c>
      <c r="H881" s="176">
        <v>1</v>
      </c>
      <c r="I881" s="177">
        <v>-3896</v>
      </c>
      <c r="J881" s="175">
        <v>46079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-1358.29</v>
      </c>
    </row>
    <row r="882" spans="1:16" ht="19.5" hidden="1" customHeight="1">
      <c r="A882" s="171" t="s">
        <v>2263</v>
      </c>
      <c r="B882" s="175">
        <v>46086</v>
      </c>
      <c r="C882" s="171" t="s">
        <v>308</v>
      </c>
      <c r="D882" s="171" t="s">
        <v>129</v>
      </c>
      <c r="E882" s="171" t="s">
        <v>79</v>
      </c>
      <c r="F882" s="171" t="s">
        <v>441</v>
      </c>
      <c r="G882" s="171" t="s">
        <v>177</v>
      </c>
      <c r="H882" s="176">
        <v>1</v>
      </c>
      <c r="I882" s="177">
        <v>-3896</v>
      </c>
      <c r="J882" s="175">
        <v>46079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-13.58</v>
      </c>
    </row>
    <row r="883" spans="1:16" ht="19.5" hidden="1" customHeight="1">
      <c r="A883" s="171" t="s">
        <v>2263</v>
      </c>
      <c r="B883" s="175">
        <v>46086</v>
      </c>
      <c r="C883" s="171" t="s">
        <v>308</v>
      </c>
      <c r="D883" s="171" t="s">
        <v>130</v>
      </c>
      <c r="E883" s="171" t="s">
        <v>79</v>
      </c>
      <c r="F883" s="171" t="s">
        <v>441</v>
      </c>
      <c r="G883" s="171" t="s">
        <v>177</v>
      </c>
      <c r="H883" s="176">
        <v>1</v>
      </c>
      <c r="I883" s="177">
        <v>-3896</v>
      </c>
      <c r="J883" s="175">
        <v>46079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-2524.13</v>
      </c>
    </row>
    <row r="884" spans="1:16" ht="19.5" hidden="1" customHeight="1">
      <c r="A884" s="171" t="s">
        <v>2263</v>
      </c>
      <c r="B884" s="175">
        <v>46086</v>
      </c>
      <c r="C884" s="171" t="s">
        <v>131</v>
      </c>
      <c r="D884" s="171" t="s">
        <v>420</v>
      </c>
      <c r="E884" s="171" t="s">
        <v>79</v>
      </c>
      <c r="F884" s="171" t="s">
        <v>441</v>
      </c>
      <c r="G884" s="171" t="s">
        <v>177</v>
      </c>
      <c r="H884" s="176">
        <v>1</v>
      </c>
      <c r="I884" s="177">
        <v>-3896</v>
      </c>
      <c r="J884" s="175">
        <v>46079</v>
      </c>
      <c r="K884" s="171" t="s">
        <v>113</v>
      </c>
      <c r="L884" s="171" t="s">
        <v>114</v>
      </c>
      <c r="M884" s="178">
        <v>0.43</v>
      </c>
      <c r="N884" s="176"/>
      <c r="O884" s="176"/>
      <c r="P884" s="179">
        <v>1675.28</v>
      </c>
    </row>
    <row r="885" spans="1:16" ht="19.5" hidden="1" customHeight="1">
      <c r="A885" s="171" t="s">
        <v>2300</v>
      </c>
      <c r="B885" s="175">
        <v>46086</v>
      </c>
      <c r="C885" s="171" t="s">
        <v>2119</v>
      </c>
      <c r="D885" s="171" t="s">
        <v>135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46086</v>
      </c>
      <c r="K885" s="171" t="s">
        <v>125</v>
      </c>
      <c r="L885" s="171" t="s">
        <v>125</v>
      </c>
      <c r="M885" s="178">
        <v>0</v>
      </c>
      <c r="N885" s="176"/>
      <c r="O885" s="176"/>
      <c r="P885" s="179">
        <v>-44.75</v>
      </c>
    </row>
    <row r="886" spans="1:16" ht="19.5" hidden="1" customHeight="1">
      <c r="A886" s="171" t="s">
        <v>2263</v>
      </c>
      <c r="B886" s="175">
        <v>46086</v>
      </c>
      <c r="C886" s="171" t="s">
        <v>1315</v>
      </c>
      <c r="D886" s="171" t="s">
        <v>508</v>
      </c>
      <c r="E886" s="171" t="s">
        <v>79</v>
      </c>
      <c r="F886" s="171" t="s">
        <v>441</v>
      </c>
      <c r="G886" s="171" t="s">
        <v>177</v>
      </c>
      <c r="H886" s="176">
        <v>1</v>
      </c>
      <c r="I886" s="177">
        <v>0</v>
      </c>
      <c r="J886" s="175">
        <v>46079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-5</v>
      </c>
    </row>
    <row r="887" spans="1:16" ht="19.5" hidden="1" customHeight="1">
      <c r="A887" s="171" t="s">
        <v>2263</v>
      </c>
      <c r="B887" s="175">
        <v>46086</v>
      </c>
      <c r="C887" s="171" t="s">
        <v>2119</v>
      </c>
      <c r="D887" s="171" t="s">
        <v>510</v>
      </c>
      <c r="E887" s="171" t="s">
        <v>79</v>
      </c>
      <c r="F887" s="171" t="s">
        <v>441</v>
      </c>
      <c r="G887" s="171" t="s">
        <v>177</v>
      </c>
      <c r="H887" s="176">
        <v>1</v>
      </c>
      <c r="I887" s="177">
        <v>0</v>
      </c>
      <c r="J887" s="175">
        <v>46079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-10</v>
      </c>
    </row>
    <row r="888" spans="1:16" ht="19.5" hidden="1" customHeight="1">
      <c r="A888" s="171" t="s">
        <v>2299</v>
      </c>
      <c r="B888" s="175">
        <v>46086</v>
      </c>
      <c r="C888" s="171" t="s">
        <v>2119</v>
      </c>
      <c r="D888" s="171" t="s">
        <v>135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46083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-21.44</v>
      </c>
    </row>
    <row r="889" spans="1:16" ht="19.5" hidden="1" customHeight="1">
      <c r="A889" s="171" t="s">
        <v>2263</v>
      </c>
      <c r="B889" s="175">
        <v>46086</v>
      </c>
      <c r="C889" s="171" t="s">
        <v>2119</v>
      </c>
      <c r="D889" s="171" t="s">
        <v>135</v>
      </c>
      <c r="E889" s="171" t="s">
        <v>79</v>
      </c>
      <c r="F889" s="171" t="s">
        <v>441</v>
      </c>
      <c r="G889" s="171" t="s">
        <v>177</v>
      </c>
      <c r="H889" s="176">
        <v>1</v>
      </c>
      <c r="I889" s="177">
        <v>0</v>
      </c>
      <c r="J889" s="175">
        <v>46079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25.81</v>
      </c>
    </row>
    <row r="890" spans="1:16" ht="19.5" hidden="1" customHeight="1">
      <c r="A890" s="171" t="s">
        <v>2301</v>
      </c>
      <c r="B890" s="175">
        <v>46086</v>
      </c>
      <c r="C890" s="171" t="s">
        <v>110</v>
      </c>
      <c r="D890" s="171" t="s">
        <v>24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>
        <v>42</v>
      </c>
      <c r="P890" s="179">
        <v>-46.77</v>
      </c>
    </row>
    <row r="891" spans="1:16" ht="19.5" hidden="1" customHeight="1">
      <c r="A891" s="171" t="s">
        <v>2301</v>
      </c>
      <c r="B891" s="175">
        <v>46086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46081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-12.28</v>
      </c>
    </row>
    <row r="892" spans="1:16" ht="19.5" hidden="1" customHeight="1">
      <c r="A892" s="171" t="s">
        <v>2301</v>
      </c>
      <c r="B892" s="175">
        <v>46086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2301</v>
      </c>
      <c r="B893" s="175">
        <v>46086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hidden="1" customHeight="1">
      <c r="A894" s="171" t="s">
        <v>2301</v>
      </c>
      <c r="B894" s="175">
        <v>46086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2302</v>
      </c>
      <c r="B895" s="175">
        <v>46086</v>
      </c>
      <c r="C895" s="171" t="s">
        <v>123</v>
      </c>
      <c r="D895" s="171" t="s">
        <v>376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46078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-1148.4000000000001</v>
      </c>
    </row>
    <row r="896" spans="1:16" ht="19.5" hidden="1" customHeight="1">
      <c r="A896" s="171" t="s">
        <v>2303</v>
      </c>
      <c r="B896" s="175">
        <v>46086</v>
      </c>
      <c r="C896" s="171" t="s">
        <v>2119</v>
      </c>
      <c r="D896" s="171" t="s">
        <v>135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0</v>
      </c>
      <c r="J896" s="175">
        <v>46086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-14.54</v>
      </c>
    </row>
    <row r="897" spans="1:16" ht="19.5" hidden="1" customHeight="1">
      <c r="A897" s="171" t="s">
        <v>2304</v>
      </c>
      <c r="B897" s="175">
        <v>46086</v>
      </c>
      <c r="C897" s="171" t="s">
        <v>110</v>
      </c>
      <c r="D897" s="171" t="s">
        <v>24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2400</v>
      </c>
      <c r="J897" s="175">
        <v>46074</v>
      </c>
      <c r="K897" s="171" t="s">
        <v>113</v>
      </c>
      <c r="L897" s="171" t="s">
        <v>114</v>
      </c>
      <c r="M897" s="178">
        <v>0.43</v>
      </c>
      <c r="N897" s="176"/>
      <c r="O897" s="176">
        <v>42</v>
      </c>
      <c r="P897" s="179">
        <v>-141.83000000000001</v>
      </c>
    </row>
    <row r="898" spans="1:16" ht="19.5" hidden="1" customHeight="1">
      <c r="A898" s="171" t="s">
        <v>2304</v>
      </c>
      <c r="B898" s="175">
        <v>46086</v>
      </c>
      <c r="C898" s="171" t="s">
        <v>127</v>
      </c>
      <c r="D898" s="171" t="s">
        <v>128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2400</v>
      </c>
      <c r="J898" s="175">
        <v>46074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1000.95</v>
      </c>
    </row>
    <row r="899" spans="1:16" ht="19.5" hidden="1" customHeight="1">
      <c r="A899" s="171" t="s">
        <v>2304</v>
      </c>
      <c r="B899" s="175">
        <v>46086</v>
      </c>
      <c r="C899" s="171" t="s">
        <v>127</v>
      </c>
      <c r="D899" s="171" t="s">
        <v>129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2400</v>
      </c>
      <c r="J899" s="175">
        <v>46074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10.01</v>
      </c>
    </row>
    <row r="900" spans="1:16" ht="19.5" hidden="1" customHeight="1">
      <c r="A900" s="171" t="s">
        <v>2304</v>
      </c>
      <c r="B900" s="175">
        <v>46086</v>
      </c>
      <c r="C900" s="171" t="s">
        <v>127</v>
      </c>
      <c r="D900" s="171" t="s">
        <v>130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2400</v>
      </c>
      <c r="J900" s="175">
        <v>46074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1389.04</v>
      </c>
    </row>
    <row r="901" spans="1:16" ht="19.5" hidden="1" customHeight="1">
      <c r="A901" s="171" t="s">
        <v>2304</v>
      </c>
      <c r="B901" s="175">
        <v>46086</v>
      </c>
      <c r="C901" s="171" t="s">
        <v>131</v>
      </c>
      <c r="D901" s="171" t="s">
        <v>132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2400</v>
      </c>
      <c r="J901" s="175">
        <v>46074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-1032</v>
      </c>
    </row>
    <row r="902" spans="1:16" ht="19.5" hidden="1" customHeight="1">
      <c r="A902" s="171" t="s">
        <v>2304</v>
      </c>
      <c r="B902" s="175">
        <v>46086</v>
      </c>
      <c r="C902" s="171" t="s">
        <v>2119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46074</v>
      </c>
      <c r="K902" s="171" t="s">
        <v>113</v>
      </c>
      <c r="L902" s="171" t="s">
        <v>114</v>
      </c>
      <c r="M902" s="178">
        <v>0.43</v>
      </c>
      <c r="N902" s="176"/>
      <c r="O902" s="176"/>
      <c r="P902" s="179">
        <v>-10.18</v>
      </c>
    </row>
    <row r="903" spans="1:16" ht="19.5" hidden="1" customHeight="1">
      <c r="A903" s="171" t="s">
        <v>2305</v>
      </c>
      <c r="B903" s="175">
        <v>46086</v>
      </c>
      <c r="C903" s="171" t="s">
        <v>110</v>
      </c>
      <c r="D903" s="171" t="s">
        <v>24</v>
      </c>
      <c r="E903" s="171" t="s">
        <v>77</v>
      </c>
      <c r="F903" s="171" t="s">
        <v>194</v>
      </c>
      <c r="G903" s="171" t="s">
        <v>177</v>
      </c>
      <c r="H903" s="176">
        <v>1</v>
      </c>
      <c r="I903" s="177">
        <v>6500</v>
      </c>
      <c r="J903" s="175">
        <v>46084</v>
      </c>
      <c r="K903" s="171" t="s">
        <v>113</v>
      </c>
      <c r="L903" s="171" t="s">
        <v>114</v>
      </c>
      <c r="M903" s="178">
        <v>0.43</v>
      </c>
      <c r="N903" s="176"/>
      <c r="O903" s="176">
        <v>43</v>
      </c>
      <c r="P903" s="179">
        <v>-286.10000000000002</v>
      </c>
    </row>
    <row r="904" spans="1:16" ht="19.5" hidden="1" customHeight="1">
      <c r="A904" s="171" t="s">
        <v>2305</v>
      </c>
      <c r="B904" s="175">
        <v>46086</v>
      </c>
      <c r="C904" s="171" t="s">
        <v>127</v>
      </c>
      <c r="D904" s="171" t="s">
        <v>128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6500</v>
      </c>
      <c r="J904" s="175">
        <v>46084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2351.4299999999998</v>
      </c>
    </row>
    <row r="905" spans="1:16" ht="19.5" hidden="1" customHeight="1">
      <c r="A905" s="171" t="s">
        <v>2305</v>
      </c>
      <c r="B905" s="175">
        <v>46086</v>
      </c>
      <c r="C905" s="171" t="s">
        <v>127</v>
      </c>
      <c r="D905" s="171" t="s">
        <v>129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6500</v>
      </c>
      <c r="J905" s="175">
        <v>46084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23.51</v>
      </c>
    </row>
    <row r="906" spans="1:16" ht="19.5" hidden="1" customHeight="1">
      <c r="A906" s="171" t="s">
        <v>2305</v>
      </c>
      <c r="B906" s="175">
        <v>46086</v>
      </c>
      <c r="C906" s="171" t="s">
        <v>127</v>
      </c>
      <c r="D906" s="171" t="s">
        <v>130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6500</v>
      </c>
      <c r="J906" s="175">
        <v>46084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4125.0600000000004</v>
      </c>
    </row>
    <row r="907" spans="1:16" ht="19.5" hidden="1" customHeight="1">
      <c r="A907" s="171" t="s">
        <v>2305</v>
      </c>
      <c r="B907" s="175">
        <v>46086</v>
      </c>
      <c r="C907" s="171" t="s">
        <v>131</v>
      </c>
      <c r="D907" s="171" t="s">
        <v>132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6500</v>
      </c>
      <c r="J907" s="175">
        <v>46084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-2795</v>
      </c>
    </row>
    <row r="908" spans="1:16" ht="19.5" hidden="1" customHeight="1">
      <c r="A908" s="171" t="s">
        <v>2305</v>
      </c>
      <c r="B908" s="175">
        <v>46086</v>
      </c>
      <c r="C908" s="171" t="s">
        <v>2119</v>
      </c>
      <c r="D908" s="171" t="s">
        <v>116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6500</v>
      </c>
      <c r="J908" s="175">
        <v>46084</v>
      </c>
      <c r="K908" s="171" t="s">
        <v>113</v>
      </c>
      <c r="L908" s="171" t="s">
        <v>114</v>
      </c>
      <c r="M908" s="178">
        <v>0.43</v>
      </c>
      <c r="N908" s="176"/>
      <c r="O908" s="176"/>
      <c r="P908" s="179">
        <v>-11.02</v>
      </c>
    </row>
    <row r="909" spans="1:16" ht="19.5" hidden="1" customHeight="1">
      <c r="A909" s="171" t="s">
        <v>2304</v>
      </c>
      <c r="B909" s="175">
        <v>46086</v>
      </c>
      <c r="C909" s="171" t="s">
        <v>2119</v>
      </c>
      <c r="D909" s="171" t="s">
        <v>135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46074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-19.02</v>
      </c>
    </row>
    <row r="910" spans="1:16" ht="19.5" hidden="1" customHeight="1">
      <c r="A910" s="171" t="s">
        <v>2306</v>
      </c>
      <c r="B910" s="175">
        <v>46086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46082</v>
      </c>
      <c r="K910" s="171" t="s">
        <v>113</v>
      </c>
      <c r="L910" s="171" t="s">
        <v>114</v>
      </c>
      <c r="M910" s="178">
        <v>0</v>
      </c>
      <c r="N910" s="176"/>
      <c r="O910" s="176">
        <v>42</v>
      </c>
      <c r="P910" s="179">
        <v>-46.77</v>
      </c>
    </row>
    <row r="911" spans="1:16" ht="19.5" hidden="1" customHeight="1">
      <c r="A911" s="171" t="s">
        <v>2306</v>
      </c>
      <c r="B911" s="175">
        <v>46086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46082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2306</v>
      </c>
      <c r="B912" s="175">
        <v>46086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46082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2305</v>
      </c>
      <c r="B913" s="175">
        <v>46086</v>
      </c>
      <c r="C913" s="171" t="s">
        <v>2119</v>
      </c>
      <c r="D913" s="171" t="s">
        <v>135</v>
      </c>
      <c r="E913" s="171" t="s">
        <v>77</v>
      </c>
      <c r="F913" s="171" t="s">
        <v>194</v>
      </c>
      <c r="G913" s="171" t="s">
        <v>177</v>
      </c>
      <c r="H913" s="176">
        <v>1</v>
      </c>
      <c r="I913" s="177">
        <v>0</v>
      </c>
      <c r="J913" s="175">
        <v>46084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-44.68</v>
      </c>
    </row>
    <row r="914" spans="1:16" ht="19.5" hidden="1" customHeight="1">
      <c r="A914" s="171" t="s">
        <v>2307</v>
      </c>
      <c r="B914" s="175">
        <v>46086</v>
      </c>
      <c r="C914" s="171" t="s">
        <v>2119</v>
      </c>
      <c r="D914" s="171" t="s">
        <v>135</v>
      </c>
      <c r="E914" s="171" t="s">
        <v>51</v>
      </c>
      <c r="F914" s="171" t="s">
        <v>227</v>
      </c>
      <c r="G914" s="171" t="s">
        <v>112</v>
      </c>
      <c r="H914" s="176">
        <v>1</v>
      </c>
      <c r="I914" s="177">
        <v>0</v>
      </c>
      <c r="J914" s="175">
        <v>46086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-4.7</v>
      </c>
    </row>
    <row r="915" spans="1:16" ht="19.5" hidden="1" customHeight="1">
      <c r="A915" s="171" t="s">
        <v>2308</v>
      </c>
      <c r="B915" s="175">
        <v>46086</v>
      </c>
      <c r="C915" s="171" t="s">
        <v>110</v>
      </c>
      <c r="D915" s="171" t="s">
        <v>24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>
        <v>41</v>
      </c>
      <c r="P915" s="179">
        <v>-46.77</v>
      </c>
    </row>
    <row r="916" spans="1:16" ht="19.5" hidden="1" customHeight="1">
      <c r="A916" s="171" t="s">
        <v>2308</v>
      </c>
      <c r="B916" s="175">
        <v>46086</v>
      </c>
      <c r="C916" s="171" t="s">
        <v>2119</v>
      </c>
      <c r="D916" s="171" t="s">
        <v>116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-25</v>
      </c>
    </row>
    <row r="917" spans="1:16" ht="19.5" hidden="1" customHeight="1">
      <c r="A917" s="171" t="s">
        <v>2308</v>
      </c>
      <c r="B917" s="175">
        <v>46086</v>
      </c>
      <c r="C917" s="171" t="s">
        <v>110</v>
      </c>
      <c r="D917" s="171" t="s">
        <v>117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2308</v>
      </c>
      <c r="B918" s="175">
        <v>46086</v>
      </c>
      <c r="C918" s="171" t="s">
        <v>110</v>
      </c>
      <c r="D918" s="171" t="s">
        <v>118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46075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-46.77</v>
      </c>
    </row>
    <row r="919" spans="1:16" ht="19.5" hidden="1" customHeight="1">
      <c r="A919" s="171" t="s">
        <v>2308</v>
      </c>
      <c r="B919" s="175">
        <v>46086</v>
      </c>
      <c r="C919" s="171" t="s">
        <v>2119</v>
      </c>
      <c r="D919" s="171" t="s">
        <v>119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46075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</v>
      </c>
    </row>
    <row r="920" spans="1:16" ht="19.5" hidden="1" customHeight="1">
      <c r="A920" s="171" t="s">
        <v>2309</v>
      </c>
      <c r="B920" s="175">
        <v>46086</v>
      </c>
      <c r="C920" s="171" t="s">
        <v>110</v>
      </c>
      <c r="D920" s="171" t="s">
        <v>24</v>
      </c>
      <c r="E920" s="171" t="s">
        <v>50</v>
      </c>
      <c r="F920" s="171" t="s">
        <v>413</v>
      </c>
      <c r="G920" s="171" t="s">
        <v>112</v>
      </c>
      <c r="H920" s="176">
        <v>1</v>
      </c>
      <c r="I920" s="177">
        <v>1200</v>
      </c>
      <c r="J920" s="175">
        <v>46079</v>
      </c>
      <c r="K920" s="171" t="s">
        <v>113</v>
      </c>
      <c r="L920" s="171" t="s">
        <v>114</v>
      </c>
      <c r="M920" s="178">
        <v>0.43</v>
      </c>
      <c r="N920" s="176"/>
      <c r="O920" s="176">
        <v>41</v>
      </c>
      <c r="P920" s="179">
        <v>-104.43</v>
      </c>
    </row>
    <row r="921" spans="1:16" ht="19.5" hidden="1" customHeight="1">
      <c r="A921" s="171" t="s">
        <v>2309</v>
      </c>
      <c r="B921" s="175">
        <v>46086</v>
      </c>
      <c r="C921" s="171" t="s">
        <v>127</v>
      </c>
      <c r="D921" s="171" t="s">
        <v>128</v>
      </c>
      <c r="E921" s="171" t="s">
        <v>50</v>
      </c>
      <c r="F921" s="171" t="s">
        <v>413</v>
      </c>
      <c r="G921" s="171" t="s">
        <v>112</v>
      </c>
      <c r="H921" s="176">
        <v>1</v>
      </c>
      <c r="I921" s="177">
        <v>1200</v>
      </c>
      <c r="J921" s="175">
        <v>46079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651.14</v>
      </c>
    </row>
    <row r="922" spans="1:16" ht="19.5" hidden="1" customHeight="1">
      <c r="A922" s="171" t="s">
        <v>2309</v>
      </c>
      <c r="B922" s="175">
        <v>46086</v>
      </c>
      <c r="C922" s="171" t="s">
        <v>127</v>
      </c>
      <c r="D922" s="171" t="s">
        <v>129</v>
      </c>
      <c r="E922" s="171" t="s">
        <v>50</v>
      </c>
      <c r="F922" s="171" t="s">
        <v>413</v>
      </c>
      <c r="G922" s="171" t="s">
        <v>112</v>
      </c>
      <c r="H922" s="176">
        <v>1</v>
      </c>
      <c r="I922" s="177">
        <v>1200</v>
      </c>
      <c r="J922" s="175">
        <v>46079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2309</v>
      </c>
      <c r="B923" s="175">
        <v>46086</v>
      </c>
      <c r="C923" s="171" t="s">
        <v>127</v>
      </c>
      <c r="D923" s="171" t="s">
        <v>130</v>
      </c>
      <c r="E923" s="171" t="s">
        <v>50</v>
      </c>
      <c r="F923" s="171" t="s">
        <v>413</v>
      </c>
      <c r="G923" s="171" t="s">
        <v>112</v>
      </c>
      <c r="H923" s="176">
        <v>1</v>
      </c>
      <c r="I923" s="177">
        <v>1200</v>
      </c>
      <c r="J923" s="175">
        <v>46079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548.86</v>
      </c>
    </row>
    <row r="924" spans="1:16" ht="19.5" hidden="1" customHeight="1">
      <c r="A924" s="171" t="s">
        <v>2309</v>
      </c>
      <c r="B924" s="175">
        <v>46086</v>
      </c>
      <c r="C924" s="171" t="s">
        <v>131</v>
      </c>
      <c r="D924" s="171" t="s">
        <v>132</v>
      </c>
      <c r="E924" s="171" t="s">
        <v>50</v>
      </c>
      <c r="F924" s="171" t="s">
        <v>413</v>
      </c>
      <c r="G924" s="171" t="s">
        <v>112</v>
      </c>
      <c r="H924" s="176">
        <v>1</v>
      </c>
      <c r="I924" s="177">
        <v>1200</v>
      </c>
      <c r="J924" s="175">
        <v>46079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-516</v>
      </c>
    </row>
    <row r="925" spans="1:16" ht="19.5" hidden="1" customHeight="1">
      <c r="A925" s="171" t="s">
        <v>2309</v>
      </c>
      <c r="B925" s="175">
        <v>46086</v>
      </c>
      <c r="C925" s="171" t="s">
        <v>2119</v>
      </c>
      <c r="D925" s="171" t="s">
        <v>116</v>
      </c>
      <c r="E925" s="171" t="s">
        <v>50</v>
      </c>
      <c r="F925" s="171" t="s">
        <v>413</v>
      </c>
      <c r="G925" s="171" t="s">
        <v>112</v>
      </c>
      <c r="H925" s="176">
        <v>1</v>
      </c>
      <c r="I925" s="177">
        <v>1200</v>
      </c>
      <c r="J925" s="175">
        <v>46079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-6.6</v>
      </c>
    </row>
    <row r="926" spans="1:16" ht="19.5" hidden="1" customHeight="1">
      <c r="A926" s="171" t="s">
        <v>2092</v>
      </c>
      <c r="B926" s="175">
        <v>46086</v>
      </c>
      <c r="C926" s="171" t="s">
        <v>110</v>
      </c>
      <c r="D926" s="171" t="s">
        <v>121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46078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2092</v>
      </c>
      <c r="B927" s="175">
        <v>46086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46078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2092</v>
      </c>
      <c r="B928" s="175">
        <v>46086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46078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customHeight="1">
      <c r="A929" s="171" t="s">
        <v>2310</v>
      </c>
      <c r="B929" s="175">
        <v>46086</v>
      </c>
      <c r="C929" s="171" t="s">
        <v>1315</v>
      </c>
      <c r="D929" s="171" t="s">
        <v>508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46081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-5</v>
      </c>
    </row>
    <row r="930" spans="1:16" ht="19.5" hidden="1" customHeight="1">
      <c r="A930" s="171" t="s">
        <v>2310</v>
      </c>
      <c r="B930" s="175">
        <v>46086</v>
      </c>
      <c r="C930" s="171" t="s">
        <v>2119</v>
      </c>
      <c r="D930" s="171" t="s">
        <v>510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46081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-10</v>
      </c>
    </row>
    <row r="931" spans="1:16" ht="19.5" hidden="1" customHeight="1">
      <c r="A931" s="171" t="s">
        <v>2311</v>
      </c>
      <c r="B931" s="175">
        <v>46086</v>
      </c>
      <c r="C931" s="171" t="s">
        <v>110</v>
      </c>
      <c r="D931" s="171" t="s">
        <v>24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2650</v>
      </c>
      <c r="J931" s="175">
        <v>46085</v>
      </c>
      <c r="K931" s="171" t="s">
        <v>113</v>
      </c>
      <c r="L931" s="171" t="s">
        <v>114</v>
      </c>
      <c r="M931" s="178">
        <v>0.43</v>
      </c>
      <c r="N931" s="176"/>
      <c r="O931" s="176">
        <v>42</v>
      </c>
      <c r="P931" s="179">
        <v>-148.96</v>
      </c>
    </row>
    <row r="932" spans="1:16" ht="19.5" hidden="1" customHeight="1">
      <c r="A932" s="171" t="s">
        <v>2311</v>
      </c>
      <c r="B932" s="175">
        <v>46086</v>
      </c>
      <c r="C932" s="171" t="s">
        <v>127</v>
      </c>
      <c r="D932" s="171" t="s">
        <v>128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2650</v>
      </c>
      <c r="J932" s="175">
        <v>46085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1162.55</v>
      </c>
    </row>
    <row r="933" spans="1:16" ht="19.5" hidden="1" customHeight="1">
      <c r="A933" s="171" t="s">
        <v>2311</v>
      </c>
      <c r="B933" s="175">
        <v>46086</v>
      </c>
      <c r="C933" s="171" t="s">
        <v>127</v>
      </c>
      <c r="D933" s="171" t="s">
        <v>129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2650</v>
      </c>
      <c r="J933" s="175">
        <v>46085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11.63</v>
      </c>
    </row>
    <row r="934" spans="1:16" ht="19.5" hidden="1" customHeight="1">
      <c r="A934" s="171" t="s">
        <v>2311</v>
      </c>
      <c r="B934" s="175">
        <v>46086</v>
      </c>
      <c r="C934" s="171" t="s">
        <v>127</v>
      </c>
      <c r="D934" s="171" t="s">
        <v>130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2650</v>
      </c>
      <c r="J934" s="175">
        <v>46085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1475.82</v>
      </c>
    </row>
    <row r="935" spans="1:16" ht="19.5" hidden="1" customHeight="1">
      <c r="A935" s="171" t="s">
        <v>2311</v>
      </c>
      <c r="B935" s="175">
        <v>46086</v>
      </c>
      <c r="C935" s="171" t="s">
        <v>131</v>
      </c>
      <c r="D935" s="171" t="s">
        <v>132</v>
      </c>
      <c r="E935" s="171" t="s">
        <v>45</v>
      </c>
      <c r="F935" s="171" t="s">
        <v>162</v>
      </c>
      <c r="G935" s="171" t="s">
        <v>163</v>
      </c>
      <c r="H935" s="176">
        <v>1</v>
      </c>
      <c r="I935" s="177">
        <v>2650</v>
      </c>
      <c r="J935" s="175">
        <v>46085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-1139.5</v>
      </c>
    </row>
    <row r="936" spans="1:16" ht="19.5" hidden="1" customHeight="1">
      <c r="A936" s="171" t="s">
        <v>2311</v>
      </c>
      <c r="B936" s="175">
        <v>46086</v>
      </c>
      <c r="C936" s="171" t="s">
        <v>2119</v>
      </c>
      <c r="D936" s="171" t="s">
        <v>116</v>
      </c>
      <c r="E936" s="171" t="s">
        <v>45</v>
      </c>
      <c r="F936" s="171" t="s">
        <v>162</v>
      </c>
      <c r="G936" s="171" t="s">
        <v>163</v>
      </c>
      <c r="H936" s="176">
        <v>1</v>
      </c>
      <c r="I936" s="177">
        <v>2650</v>
      </c>
      <c r="J936" s="175">
        <v>46085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-11.8</v>
      </c>
    </row>
    <row r="937" spans="1:16" ht="19.5" hidden="1" customHeight="1">
      <c r="A937" s="171" t="s">
        <v>2312</v>
      </c>
      <c r="B937" s="175">
        <v>46086</v>
      </c>
      <c r="C937" s="171" t="s">
        <v>1315</v>
      </c>
      <c r="D937" s="171" t="s">
        <v>508</v>
      </c>
      <c r="E937" s="171" t="s">
        <v>71</v>
      </c>
      <c r="F937" s="171" t="s">
        <v>185</v>
      </c>
      <c r="G937" s="171" t="s">
        <v>177</v>
      </c>
      <c r="H937" s="176">
        <v>1</v>
      </c>
      <c r="I937" s="177">
        <v>0</v>
      </c>
      <c r="J937" s="175">
        <v>46080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-5</v>
      </c>
    </row>
    <row r="938" spans="1:16" ht="19.5" hidden="1" customHeight="1">
      <c r="A938" s="171" t="s">
        <v>2312</v>
      </c>
      <c r="B938" s="175">
        <v>46086</v>
      </c>
      <c r="C938" s="171" t="s">
        <v>2119</v>
      </c>
      <c r="D938" s="171" t="s">
        <v>510</v>
      </c>
      <c r="E938" s="171" t="s">
        <v>71</v>
      </c>
      <c r="F938" s="171" t="s">
        <v>185</v>
      </c>
      <c r="G938" s="171" t="s">
        <v>177</v>
      </c>
      <c r="H938" s="176">
        <v>1</v>
      </c>
      <c r="I938" s="177">
        <v>0</v>
      </c>
      <c r="J938" s="175">
        <v>46080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-10</v>
      </c>
    </row>
    <row r="939" spans="1:16" ht="19.5" customHeight="1">
      <c r="A939" s="171" t="s">
        <v>2313</v>
      </c>
      <c r="B939" s="175">
        <v>46086</v>
      </c>
      <c r="C939" s="171" t="s">
        <v>1315</v>
      </c>
      <c r="D939" s="171" t="s">
        <v>508</v>
      </c>
      <c r="E939" s="171" t="s">
        <v>50</v>
      </c>
      <c r="F939" s="171" t="s">
        <v>413</v>
      </c>
      <c r="G939" s="171" t="s">
        <v>112</v>
      </c>
      <c r="H939" s="176">
        <v>1</v>
      </c>
      <c r="I939" s="177">
        <v>0</v>
      </c>
      <c r="J939" s="175">
        <v>46080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-5</v>
      </c>
    </row>
    <row r="940" spans="1:16" ht="19.5" hidden="1" customHeight="1">
      <c r="A940" s="171" t="s">
        <v>2313</v>
      </c>
      <c r="B940" s="175">
        <v>46086</v>
      </c>
      <c r="C940" s="171" t="s">
        <v>2119</v>
      </c>
      <c r="D940" s="171" t="s">
        <v>510</v>
      </c>
      <c r="E940" s="171" t="s">
        <v>50</v>
      </c>
      <c r="F940" s="171" t="s">
        <v>413</v>
      </c>
      <c r="G940" s="171" t="s">
        <v>112</v>
      </c>
      <c r="H940" s="176">
        <v>1</v>
      </c>
      <c r="I940" s="177">
        <v>0</v>
      </c>
      <c r="J940" s="175">
        <v>46080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</v>
      </c>
    </row>
    <row r="941" spans="1:16" ht="19.5" hidden="1" customHeight="1">
      <c r="A941" s="171" t="s">
        <v>2311</v>
      </c>
      <c r="B941" s="175">
        <v>46086</v>
      </c>
      <c r="C941" s="171" t="s">
        <v>2119</v>
      </c>
      <c r="D941" s="171" t="s">
        <v>135</v>
      </c>
      <c r="E941" s="171" t="s">
        <v>45</v>
      </c>
      <c r="F941" s="171" t="s">
        <v>162</v>
      </c>
      <c r="G941" s="171" t="s">
        <v>163</v>
      </c>
      <c r="H941" s="176">
        <v>1</v>
      </c>
      <c r="I941" s="177">
        <v>0</v>
      </c>
      <c r="J941" s="175">
        <v>46085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-22.09</v>
      </c>
    </row>
    <row r="942" spans="1:16" ht="19.5" hidden="1" customHeight="1">
      <c r="A942" s="171" t="s">
        <v>2314</v>
      </c>
      <c r="B942" s="175">
        <v>46086</v>
      </c>
      <c r="C942" s="171" t="s">
        <v>110</v>
      </c>
      <c r="D942" s="171" t="s">
        <v>24</v>
      </c>
      <c r="E942" s="171" t="s">
        <v>79</v>
      </c>
      <c r="F942" s="171" t="s">
        <v>441</v>
      </c>
      <c r="G942" s="171" t="s">
        <v>177</v>
      </c>
      <c r="H942" s="176">
        <v>1</v>
      </c>
      <c r="I942" s="177">
        <v>0</v>
      </c>
      <c r="J942" s="175">
        <v>46081</v>
      </c>
      <c r="K942" s="171" t="s">
        <v>113</v>
      </c>
      <c r="L942" s="171" t="s">
        <v>114</v>
      </c>
      <c r="M942" s="178">
        <v>0</v>
      </c>
      <c r="N942" s="176"/>
      <c r="O942" s="176">
        <v>42</v>
      </c>
      <c r="P942" s="179">
        <v>-56.94</v>
      </c>
    </row>
    <row r="943" spans="1:16" ht="19.5" hidden="1" customHeight="1">
      <c r="A943" s="171" t="s">
        <v>2314</v>
      </c>
      <c r="B943" s="175">
        <v>46086</v>
      </c>
      <c r="C943" s="171" t="s">
        <v>2119</v>
      </c>
      <c r="D943" s="171" t="s">
        <v>116</v>
      </c>
      <c r="E943" s="171" t="s">
        <v>79</v>
      </c>
      <c r="F943" s="171" t="s">
        <v>441</v>
      </c>
      <c r="G943" s="171" t="s">
        <v>177</v>
      </c>
      <c r="H943" s="176">
        <v>1</v>
      </c>
      <c r="I943" s="177">
        <v>0</v>
      </c>
      <c r="J943" s="175">
        <v>46081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-11.89</v>
      </c>
    </row>
    <row r="944" spans="1:16" ht="19.5" hidden="1" customHeight="1">
      <c r="A944" s="171" t="s">
        <v>2314</v>
      </c>
      <c r="B944" s="175">
        <v>46086</v>
      </c>
      <c r="C944" s="171" t="s">
        <v>110</v>
      </c>
      <c r="D944" s="171" t="s">
        <v>117</v>
      </c>
      <c r="E944" s="171" t="s">
        <v>79</v>
      </c>
      <c r="F944" s="171" t="s">
        <v>441</v>
      </c>
      <c r="G944" s="171" t="s">
        <v>177</v>
      </c>
      <c r="H944" s="176">
        <v>1</v>
      </c>
      <c r="I944" s="177">
        <v>0</v>
      </c>
      <c r="J944" s="175">
        <v>46081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2314</v>
      </c>
      <c r="B945" s="175">
        <v>46086</v>
      </c>
      <c r="C945" s="171" t="s">
        <v>110</v>
      </c>
      <c r="D945" s="171" t="s">
        <v>118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46081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-56.94</v>
      </c>
    </row>
    <row r="946" spans="1:16" ht="19.5" hidden="1" customHeight="1">
      <c r="A946" s="171" t="s">
        <v>2314</v>
      </c>
      <c r="B946" s="175">
        <v>46086</v>
      </c>
      <c r="C946" s="171" t="s">
        <v>2119</v>
      </c>
      <c r="D946" s="171" t="s">
        <v>119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46081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2315</v>
      </c>
      <c r="B947" s="175">
        <v>46086</v>
      </c>
      <c r="C947" s="171" t="s">
        <v>2119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46086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-8</v>
      </c>
    </row>
    <row r="948" spans="1:16" ht="19.5" hidden="1" customHeight="1">
      <c r="A948" s="171" t="s">
        <v>2316</v>
      </c>
      <c r="B948" s="175">
        <v>46086</v>
      </c>
      <c r="C948" s="171" t="s">
        <v>110</v>
      </c>
      <c r="D948" s="171" t="s">
        <v>24</v>
      </c>
      <c r="E948" s="171" t="s">
        <v>79</v>
      </c>
      <c r="F948" s="171" t="s">
        <v>441</v>
      </c>
      <c r="G948" s="171" t="s">
        <v>177</v>
      </c>
      <c r="H948" s="176">
        <v>1</v>
      </c>
      <c r="I948" s="177">
        <v>0</v>
      </c>
      <c r="J948" s="175">
        <v>46073</v>
      </c>
      <c r="K948" s="171" t="s">
        <v>113</v>
      </c>
      <c r="L948" s="171" t="s">
        <v>114</v>
      </c>
      <c r="M948" s="178">
        <v>0</v>
      </c>
      <c r="N948" s="176"/>
      <c r="O948" s="176">
        <v>40</v>
      </c>
      <c r="P948" s="179">
        <v>-56.94</v>
      </c>
    </row>
    <row r="949" spans="1:16" ht="19.5" hidden="1" customHeight="1">
      <c r="A949" s="171" t="s">
        <v>2316</v>
      </c>
      <c r="B949" s="175">
        <v>46086</v>
      </c>
      <c r="C949" s="171" t="s">
        <v>2119</v>
      </c>
      <c r="D949" s="171" t="s">
        <v>116</v>
      </c>
      <c r="E949" s="171" t="s">
        <v>79</v>
      </c>
      <c r="F949" s="171" t="s">
        <v>441</v>
      </c>
      <c r="G949" s="171" t="s">
        <v>177</v>
      </c>
      <c r="H949" s="176">
        <v>1</v>
      </c>
      <c r="I949" s="177">
        <v>0</v>
      </c>
      <c r="J949" s="175">
        <v>46073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-10.18</v>
      </c>
    </row>
    <row r="950" spans="1:16" ht="19.5" hidden="1" customHeight="1">
      <c r="A950" s="171" t="s">
        <v>2316</v>
      </c>
      <c r="B950" s="175">
        <v>46086</v>
      </c>
      <c r="C950" s="171" t="s">
        <v>110</v>
      </c>
      <c r="D950" s="171" t="s">
        <v>117</v>
      </c>
      <c r="E950" s="171" t="s">
        <v>79</v>
      </c>
      <c r="F950" s="171" t="s">
        <v>441</v>
      </c>
      <c r="G950" s="171" t="s">
        <v>177</v>
      </c>
      <c r="H950" s="176">
        <v>1</v>
      </c>
      <c r="I950" s="177">
        <v>0</v>
      </c>
      <c r="J950" s="175">
        <v>46073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0</v>
      </c>
    </row>
    <row r="951" spans="1:16" ht="19.5" hidden="1" customHeight="1">
      <c r="A951" s="171" t="s">
        <v>2316</v>
      </c>
      <c r="B951" s="175">
        <v>46086</v>
      </c>
      <c r="C951" s="171" t="s">
        <v>110</v>
      </c>
      <c r="D951" s="171" t="s">
        <v>118</v>
      </c>
      <c r="E951" s="171" t="s">
        <v>79</v>
      </c>
      <c r="F951" s="171" t="s">
        <v>441</v>
      </c>
      <c r="G951" s="171" t="s">
        <v>177</v>
      </c>
      <c r="H951" s="176">
        <v>1</v>
      </c>
      <c r="I951" s="177">
        <v>0</v>
      </c>
      <c r="J951" s="175">
        <v>46073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-56.94</v>
      </c>
    </row>
    <row r="952" spans="1:16" ht="19.5" hidden="1" customHeight="1">
      <c r="A952" s="171" t="s">
        <v>2316</v>
      </c>
      <c r="B952" s="175">
        <v>46086</v>
      </c>
      <c r="C952" s="171" t="s">
        <v>2119</v>
      </c>
      <c r="D952" s="171" t="s">
        <v>119</v>
      </c>
      <c r="E952" s="171" t="s">
        <v>79</v>
      </c>
      <c r="F952" s="171" t="s">
        <v>441</v>
      </c>
      <c r="G952" s="171" t="s">
        <v>177</v>
      </c>
      <c r="H952" s="176">
        <v>1</v>
      </c>
      <c r="I952" s="177">
        <v>0</v>
      </c>
      <c r="J952" s="175">
        <v>46073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-15</v>
      </c>
    </row>
    <row r="953" spans="1:16" ht="19.5" hidden="1" customHeight="1">
      <c r="A953" s="171" t="s">
        <v>2317</v>
      </c>
      <c r="B953" s="175">
        <v>46086</v>
      </c>
      <c r="C953" s="171" t="s">
        <v>110</v>
      </c>
      <c r="D953" s="171" t="s">
        <v>24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2650</v>
      </c>
      <c r="J953" s="175">
        <v>46083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-154.33000000000001</v>
      </c>
    </row>
    <row r="954" spans="1:16" ht="19.5" hidden="1" customHeight="1">
      <c r="A954" s="171" t="s">
        <v>2317</v>
      </c>
      <c r="B954" s="175">
        <v>46086</v>
      </c>
      <c r="C954" s="171" t="s">
        <v>127</v>
      </c>
      <c r="D954" s="171" t="s">
        <v>128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2650</v>
      </c>
      <c r="J954" s="175">
        <v>46083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1174.4100000000001</v>
      </c>
    </row>
    <row r="955" spans="1:16" ht="19.5" hidden="1" customHeight="1">
      <c r="A955" s="171" t="s">
        <v>2317</v>
      </c>
      <c r="B955" s="175">
        <v>46086</v>
      </c>
      <c r="C955" s="171" t="s">
        <v>127</v>
      </c>
      <c r="D955" s="171" t="s">
        <v>129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2650</v>
      </c>
      <c r="J955" s="175">
        <v>46083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11.74</v>
      </c>
    </row>
    <row r="956" spans="1:16" ht="19.5" hidden="1" customHeight="1">
      <c r="A956" s="171" t="s">
        <v>2317</v>
      </c>
      <c r="B956" s="175">
        <v>46086</v>
      </c>
      <c r="C956" s="171" t="s">
        <v>127</v>
      </c>
      <c r="D956" s="171" t="s">
        <v>130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2650</v>
      </c>
      <c r="J956" s="175">
        <v>46083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1463.85</v>
      </c>
    </row>
    <row r="957" spans="1:16" ht="19.5" hidden="1" customHeight="1">
      <c r="A957" s="171" t="s">
        <v>2317</v>
      </c>
      <c r="B957" s="175">
        <v>46086</v>
      </c>
      <c r="C957" s="171" t="s">
        <v>131</v>
      </c>
      <c r="D957" s="171" t="s">
        <v>132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2650</v>
      </c>
      <c r="J957" s="175">
        <v>46083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-1139.5</v>
      </c>
    </row>
    <row r="958" spans="1:16" ht="19.5" hidden="1" customHeight="1">
      <c r="A958" s="171" t="s">
        <v>2317</v>
      </c>
      <c r="B958" s="175">
        <v>46086</v>
      </c>
      <c r="C958" s="171" t="s">
        <v>2119</v>
      </c>
      <c r="D958" s="171" t="s">
        <v>116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2650</v>
      </c>
      <c r="J958" s="175">
        <v>46083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-10.73</v>
      </c>
    </row>
    <row r="959" spans="1:16" ht="19.5" hidden="1" customHeight="1">
      <c r="A959" s="171" t="s">
        <v>2318</v>
      </c>
      <c r="B959" s="175">
        <v>46086</v>
      </c>
      <c r="C959" s="171" t="s">
        <v>110</v>
      </c>
      <c r="D959" s="171" t="s">
        <v>24</v>
      </c>
      <c r="E959" s="171" t="s">
        <v>39</v>
      </c>
      <c r="F959" s="171" t="s">
        <v>141</v>
      </c>
      <c r="G959" s="171" t="s">
        <v>112</v>
      </c>
      <c r="H959" s="176">
        <v>1</v>
      </c>
      <c r="I959" s="177">
        <v>2650</v>
      </c>
      <c r="J959" s="175">
        <v>46085</v>
      </c>
      <c r="K959" s="171" t="s">
        <v>113</v>
      </c>
      <c r="L959" s="171" t="s">
        <v>114</v>
      </c>
      <c r="M959" s="178">
        <v>0.43</v>
      </c>
      <c r="N959" s="176"/>
      <c r="O959" s="176">
        <v>42</v>
      </c>
      <c r="P959" s="179">
        <v>-148.96</v>
      </c>
    </row>
    <row r="960" spans="1:16" ht="19.5" hidden="1" customHeight="1">
      <c r="A960" s="171" t="s">
        <v>2318</v>
      </c>
      <c r="B960" s="175">
        <v>46086</v>
      </c>
      <c r="C960" s="171" t="s">
        <v>127</v>
      </c>
      <c r="D960" s="171" t="s">
        <v>128</v>
      </c>
      <c r="E960" s="171" t="s">
        <v>39</v>
      </c>
      <c r="F960" s="171" t="s">
        <v>141</v>
      </c>
      <c r="G960" s="171" t="s">
        <v>112</v>
      </c>
      <c r="H960" s="176">
        <v>1</v>
      </c>
      <c r="I960" s="177">
        <v>2650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1420.95</v>
      </c>
    </row>
    <row r="961" spans="1:16" ht="19.5" hidden="1" customHeight="1">
      <c r="A961" s="171" t="s">
        <v>2318</v>
      </c>
      <c r="B961" s="175">
        <v>46086</v>
      </c>
      <c r="C961" s="171" t="s">
        <v>127</v>
      </c>
      <c r="D961" s="171" t="s">
        <v>129</v>
      </c>
      <c r="E961" s="171" t="s">
        <v>39</v>
      </c>
      <c r="F961" s="171" t="s">
        <v>141</v>
      </c>
      <c r="G961" s="171" t="s">
        <v>112</v>
      </c>
      <c r="H961" s="176">
        <v>1</v>
      </c>
      <c r="I961" s="177">
        <v>2650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2318</v>
      </c>
      <c r="B962" s="175">
        <v>46086</v>
      </c>
      <c r="C962" s="171" t="s">
        <v>127</v>
      </c>
      <c r="D962" s="171" t="s">
        <v>130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2650</v>
      </c>
      <c r="J962" s="175">
        <v>46085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1229.05</v>
      </c>
    </row>
    <row r="963" spans="1:16" ht="19.5" hidden="1" customHeight="1">
      <c r="A963" s="171" t="s">
        <v>2318</v>
      </c>
      <c r="B963" s="175">
        <v>46086</v>
      </c>
      <c r="C963" s="171" t="s">
        <v>131</v>
      </c>
      <c r="D963" s="171" t="s">
        <v>132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2650</v>
      </c>
      <c r="J963" s="175">
        <v>46085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-1139.5</v>
      </c>
    </row>
    <row r="964" spans="1:16" ht="19.5" hidden="1" customHeight="1">
      <c r="A964" s="171" t="s">
        <v>2318</v>
      </c>
      <c r="B964" s="175">
        <v>46086</v>
      </c>
      <c r="C964" s="171" t="s">
        <v>2119</v>
      </c>
      <c r="D964" s="171" t="s">
        <v>116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2650</v>
      </c>
      <c r="J964" s="175">
        <v>46085</v>
      </c>
      <c r="K964" s="171" t="s">
        <v>113</v>
      </c>
      <c r="L964" s="171" t="s">
        <v>114</v>
      </c>
      <c r="M964" s="178">
        <v>0.43</v>
      </c>
      <c r="N964" s="176"/>
      <c r="O964" s="176"/>
      <c r="P964" s="179">
        <v>-18.88</v>
      </c>
    </row>
    <row r="965" spans="1:16" ht="19.5" hidden="1" customHeight="1">
      <c r="A965" s="171" t="s">
        <v>2317</v>
      </c>
      <c r="B965" s="175">
        <v>46086</v>
      </c>
      <c r="C965" s="171" t="s">
        <v>2119</v>
      </c>
      <c r="D965" s="171" t="s">
        <v>135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-22.31</v>
      </c>
    </row>
    <row r="966" spans="1:16" ht="19.5" hidden="1" customHeight="1">
      <c r="A966" s="171" t="s">
        <v>2319</v>
      </c>
      <c r="B966" s="175">
        <v>46086</v>
      </c>
      <c r="C966" s="171" t="s">
        <v>1315</v>
      </c>
      <c r="D966" s="171" t="s">
        <v>508</v>
      </c>
      <c r="E966" s="171" t="s">
        <v>79</v>
      </c>
      <c r="F966" s="171" t="s">
        <v>441</v>
      </c>
      <c r="G966" s="171" t="s">
        <v>177</v>
      </c>
      <c r="H966" s="176">
        <v>1</v>
      </c>
      <c r="I966" s="177">
        <v>0</v>
      </c>
      <c r="J966" s="175">
        <v>46078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</v>
      </c>
    </row>
    <row r="967" spans="1:16" ht="19.5" hidden="1" customHeight="1">
      <c r="A967" s="171" t="s">
        <v>2319</v>
      </c>
      <c r="B967" s="175">
        <v>46086</v>
      </c>
      <c r="C967" s="171" t="s">
        <v>2119</v>
      </c>
      <c r="D967" s="171" t="s">
        <v>510</v>
      </c>
      <c r="E967" s="171" t="s">
        <v>79</v>
      </c>
      <c r="F967" s="171" t="s">
        <v>441</v>
      </c>
      <c r="G967" s="171" t="s">
        <v>177</v>
      </c>
      <c r="H967" s="176">
        <v>1</v>
      </c>
      <c r="I967" s="177">
        <v>0</v>
      </c>
      <c r="J967" s="175">
        <v>46078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-10</v>
      </c>
    </row>
    <row r="968" spans="1:16" ht="19.5" hidden="1" customHeight="1">
      <c r="A968" s="171" t="s">
        <v>2320</v>
      </c>
      <c r="B968" s="175">
        <v>46086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46086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-19.61</v>
      </c>
    </row>
    <row r="969" spans="1:16" ht="19.5" hidden="1" customHeight="1">
      <c r="A969" s="171" t="s">
        <v>2321</v>
      </c>
      <c r="B969" s="175">
        <v>46086</v>
      </c>
      <c r="C969" s="171" t="s">
        <v>110</v>
      </c>
      <c r="D969" s="171" t="s">
        <v>24</v>
      </c>
      <c r="E969" s="171" t="s">
        <v>79</v>
      </c>
      <c r="F969" s="171" t="s">
        <v>441</v>
      </c>
      <c r="G969" s="171" t="s">
        <v>177</v>
      </c>
      <c r="H969" s="176">
        <v>1</v>
      </c>
      <c r="I969" s="177">
        <v>5000</v>
      </c>
      <c r="J969" s="175">
        <v>46083</v>
      </c>
      <c r="K969" s="171" t="s">
        <v>113</v>
      </c>
      <c r="L969" s="171" t="s">
        <v>114</v>
      </c>
      <c r="M969" s="178">
        <v>0.43</v>
      </c>
      <c r="N969" s="176"/>
      <c r="O969" s="176">
        <v>43</v>
      </c>
      <c r="P969" s="179">
        <v>-241.1</v>
      </c>
    </row>
    <row r="970" spans="1:16" ht="19.5" hidden="1" customHeight="1">
      <c r="A970" s="171" t="s">
        <v>2321</v>
      </c>
      <c r="B970" s="175">
        <v>46086</v>
      </c>
      <c r="C970" s="171" t="s">
        <v>127</v>
      </c>
      <c r="D970" s="171" t="s">
        <v>128</v>
      </c>
      <c r="E970" s="171" t="s">
        <v>79</v>
      </c>
      <c r="F970" s="171" t="s">
        <v>441</v>
      </c>
      <c r="G970" s="171" t="s">
        <v>177</v>
      </c>
      <c r="H970" s="176">
        <v>1</v>
      </c>
      <c r="I970" s="177">
        <v>5000</v>
      </c>
      <c r="J970" s="175">
        <v>46083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1802.86</v>
      </c>
    </row>
    <row r="971" spans="1:16" ht="19.5" hidden="1" customHeight="1">
      <c r="A971" s="171" t="s">
        <v>2321</v>
      </c>
      <c r="B971" s="175">
        <v>46086</v>
      </c>
      <c r="C971" s="171" t="s">
        <v>127</v>
      </c>
      <c r="D971" s="171" t="s">
        <v>129</v>
      </c>
      <c r="E971" s="171" t="s">
        <v>79</v>
      </c>
      <c r="F971" s="171" t="s">
        <v>441</v>
      </c>
      <c r="G971" s="171" t="s">
        <v>177</v>
      </c>
      <c r="H971" s="176">
        <v>1</v>
      </c>
      <c r="I971" s="177">
        <v>5000</v>
      </c>
      <c r="J971" s="175">
        <v>46083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18.03</v>
      </c>
    </row>
    <row r="972" spans="1:16" ht="19.5" hidden="1" customHeight="1">
      <c r="A972" s="171" t="s">
        <v>2321</v>
      </c>
      <c r="B972" s="175">
        <v>46086</v>
      </c>
      <c r="C972" s="171" t="s">
        <v>127</v>
      </c>
      <c r="D972" s="171" t="s">
        <v>130</v>
      </c>
      <c r="E972" s="171" t="s">
        <v>79</v>
      </c>
      <c r="F972" s="171" t="s">
        <v>441</v>
      </c>
      <c r="G972" s="171" t="s">
        <v>177</v>
      </c>
      <c r="H972" s="176">
        <v>1</v>
      </c>
      <c r="I972" s="177">
        <v>5000</v>
      </c>
      <c r="J972" s="175">
        <v>46083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3179.11</v>
      </c>
    </row>
    <row r="973" spans="1:16" ht="19.5" hidden="1" customHeight="1">
      <c r="A973" s="171" t="s">
        <v>2321</v>
      </c>
      <c r="B973" s="175">
        <v>46086</v>
      </c>
      <c r="C973" s="171" t="s">
        <v>131</v>
      </c>
      <c r="D973" s="171" t="s">
        <v>132</v>
      </c>
      <c r="E973" s="171" t="s">
        <v>79</v>
      </c>
      <c r="F973" s="171" t="s">
        <v>441</v>
      </c>
      <c r="G973" s="171" t="s">
        <v>177</v>
      </c>
      <c r="H973" s="176">
        <v>1</v>
      </c>
      <c r="I973" s="177">
        <v>5000</v>
      </c>
      <c r="J973" s="175">
        <v>46083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-2150</v>
      </c>
    </row>
    <row r="974" spans="1:16" ht="19.5" hidden="1" customHeight="1">
      <c r="A974" s="171" t="s">
        <v>2321</v>
      </c>
      <c r="B974" s="175">
        <v>46086</v>
      </c>
      <c r="C974" s="171" t="s">
        <v>2119</v>
      </c>
      <c r="D974" s="171" t="s">
        <v>116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5000</v>
      </c>
      <c r="J974" s="175">
        <v>46083</v>
      </c>
      <c r="K974" s="171" t="s">
        <v>113</v>
      </c>
      <c r="L974" s="171" t="s">
        <v>114</v>
      </c>
      <c r="M974" s="178">
        <v>0.43</v>
      </c>
      <c r="N974" s="176"/>
      <c r="O974" s="176"/>
      <c r="P974" s="179">
        <v>-12.32</v>
      </c>
    </row>
    <row r="975" spans="1:16" ht="19.5" hidden="1" customHeight="1">
      <c r="A975" s="171" t="s">
        <v>2322</v>
      </c>
      <c r="B975" s="175">
        <v>46086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2650</v>
      </c>
      <c r="J975" s="175">
        <v>46082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-148.96</v>
      </c>
    </row>
    <row r="976" spans="1:16" ht="19.5" hidden="1" customHeight="1">
      <c r="A976" s="171" t="s">
        <v>2322</v>
      </c>
      <c r="B976" s="175">
        <v>46086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2650</v>
      </c>
      <c r="J976" s="175">
        <v>46082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952.47</v>
      </c>
    </row>
    <row r="977" spans="1:16" ht="19.5" hidden="1" customHeight="1">
      <c r="A977" s="171" t="s">
        <v>2322</v>
      </c>
      <c r="B977" s="175">
        <v>46086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2650</v>
      </c>
      <c r="J977" s="175">
        <v>46082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9.52</v>
      </c>
    </row>
    <row r="978" spans="1:16" ht="19.5" hidden="1" customHeight="1">
      <c r="A978" s="171" t="s">
        <v>2322</v>
      </c>
      <c r="B978" s="175">
        <v>46086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2650</v>
      </c>
      <c r="J978" s="175">
        <v>46082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1688.01</v>
      </c>
    </row>
    <row r="979" spans="1:16" ht="19.5" hidden="1" customHeight="1">
      <c r="A979" s="171" t="s">
        <v>2322</v>
      </c>
      <c r="B979" s="175">
        <v>46086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2650</v>
      </c>
      <c r="J979" s="175">
        <v>46082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-1139.5</v>
      </c>
    </row>
    <row r="980" spans="1:16" ht="19.5" hidden="1" customHeight="1">
      <c r="A980" s="171" t="s">
        <v>2322</v>
      </c>
      <c r="B980" s="175">
        <v>46086</v>
      </c>
      <c r="C980" s="171" t="s">
        <v>2119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2650</v>
      </c>
      <c r="J980" s="175">
        <v>46082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-12.02</v>
      </c>
    </row>
    <row r="981" spans="1:16" ht="19.5" hidden="1" customHeight="1">
      <c r="A981" s="171" t="s">
        <v>2323</v>
      </c>
      <c r="B981" s="175">
        <v>46086</v>
      </c>
      <c r="C981" s="171" t="s">
        <v>110</v>
      </c>
      <c r="D981" s="171" t="s">
        <v>24</v>
      </c>
      <c r="E981" s="171" t="s">
        <v>76</v>
      </c>
      <c r="F981" s="171" t="s">
        <v>820</v>
      </c>
      <c r="G981" s="171" t="s">
        <v>177</v>
      </c>
      <c r="H981" s="176">
        <v>1</v>
      </c>
      <c r="I981" s="177">
        <v>4100</v>
      </c>
      <c r="J981" s="175">
        <v>46084</v>
      </c>
      <c r="K981" s="171" t="s">
        <v>113</v>
      </c>
      <c r="L981" s="171" t="s">
        <v>114</v>
      </c>
      <c r="M981" s="178">
        <v>0.43</v>
      </c>
      <c r="N981" s="176"/>
      <c r="O981" s="176">
        <v>43</v>
      </c>
      <c r="P981" s="179">
        <v>-214.1</v>
      </c>
    </row>
    <row r="982" spans="1:16" ht="19.5" hidden="1" customHeight="1">
      <c r="A982" s="171" t="s">
        <v>2323</v>
      </c>
      <c r="B982" s="175">
        <v>46086</v>
      </c>
      <c r="C982" s="171" t="s">
        <v>127</v>
      </c>
      <c r="D982" s="171" t="s">
        <v>128</v>
      </c>
      <c r="E982" s="171" t="s">
        <v>76</v>
      </c>
      <c r="F982" s="171" t="s">
        <v>820</v>
      </c>
      <c r="G982" s="171" t="s">
        <v>177</v>
      </c>
      <c r="H982" s="176">
        <v>1</v>
      </c>
      <c r="I982" s="177">
        <v>4100</v>
      </c>
      <c r="J982" s="175">
        <v>46084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2094.79</v>
      </c>
    </row>
    <row r="983" spans="1:16" ht="19.5" hidden="1" customHeight="1">
      <c r="A983" s="171" t="s">
        <v>2323</v>
      </c>
      <c r="B983" s="175">
        <v>46086</v>
      </c>
      <c r="C983" s="171" t="s">
        <v>127</v>
      </c>
      <c r="D983" s="171" t="s">
        <v>129</v>
      </c>
      <c r="E983" s="171" t="s">
        <v>76</v>
      </c>
      <c r="F983" s="171" t="s">
        <v>820</v>
      </c>
      <c r="G983" s="171" t="s">
        <v>177</v>
      </c>
      <c r="H983" s="176">
        <v>1</v>
      </c>
      <c r="I983" s="177">
        <v>4100</v>
      </c>
      <c r="J983" s="175">
        <v>46084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20.95</v>
      </c>
    </row>
    <row r="984" spans="1:16" ht="19.5" hidden="1" customHeight="1">
      <c r="A984" s="171" t="s">
        <v>2323</v>
      </c>
      <c r="B984" s="175">
        <v>46086</v>
      </c>
      <c r="C984" s="171" t="s">
        <v>127</v>
      </c>
      <c r="D984" s="171" t="s">
        <v>130</v>
      </c>
      <c r="E984" s="171" t="s">
        <v>76</v>
      </c>
      <c r="F984" s="171" t="s">
        <v>820</v>
      </c>
      <c r="G984" s="171" t="s">
        <v>177</v>
      </c>
      <c r="H984" s="176">
        <v>1</v>
      </c>
      <c r="I984" s="177">
        <v>4100</v>
      </c>
      <c r="J984" s="175">
        <v>46084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1984.26</v>
      </c>
    </row>
    <row r="985" spans="1:16" ht="19.5" hidden="1" customHeight="1">
      <c r="A985" s="171" t="s">
        <v>2323</v>
      </c>
      <c r="B985" s="175">
        <v>46086</v>
      </c>
      <c r="C985" s="171" t="s">
        <v>131</v>
      </c>
      <c r="D985" s="171" t="s">
        <v>132</v>
      </c>
      <c r="E985" s="171" t="s">
        <v>76</v>
      </c>
      <c r="F985" s="171" t="s">
        <v>820</v>
      </c>
      <c r="G985" s="171" t="s">
        <v>177</v>
      </c>
      <c r="H985" s="176">
        <v>1</v>
      </c>
      <c r="I985" s="177">
        <v>4100</v>
      </c>
      <c r="J985" s="175">
        <v>46084</v>
      </c>
      <c r="K985" s="171" t="s">
        <v>113</v>
      </c>
      <c r="L985" s="171" t="s">
        <v>114</v>
      </c>
      <c r="M985" s="178">
        <v>0.43</v>
      </c>
      <c r="N985" s="176"/>
      <c r="O985" s="176"/>
      <c r="P985" s="179">
        <v>-1763</v>
      </c>
    </row>
    <row r="986" spans="1:16" ht="19.5" hidden="1" customHeight="1">
      <c r="A986" s="171" t="s">
        <v>2323</v>
      </c>
      <c r="B986" s="175">
        <v>46086</v>
      </c>
      <c r="C986" s="171" t="s">
        <v>2119</v>
      </c>
      <c r="D986" s="171" t="s">
        <v>116</v>
      </c>
      <c r="E986" s="171" t="s">
        <v>76</v>
      </c>
      <c r="F986" s="171" t="s">
        <v>820</v>
      </c>
      <c r="G986" s="171" t="s">
        <v>177</v>
      </c>
      <c r="H986" s="176">
        <v>1</v>
      </c>
      <c r="I986" s="177">
        <v>4100</v>
      </c>
      <c r="J986" s="175">
        <v>46084</v>
      </c>
      <c r="K986" s="171" t="s">
        <v>113</v>
      </c>
      <c r="L986" s="171" t="s">
        <v>114</v>
      </c>
      <c r="M986" s="178">
        <v>0.43</v>
      </c>
      <c r="N986" s="176"/>
      <c r="O986" s="176"/>
      <c r="P986" s="179">
        <v>-14.01</v>
      </c>
    </row>
    <row r="987" spans="1:16" ht="19.5" hidden="1" customHeight="1">
      <c r="A987" s="171" t="s">
        <v>2324</v>
      </c>
      <c r="B987" s="175">
        <v>46086</v>
      </c>
      <c r="C987" s="171" t="s">
        <v>110</v>
      </c>
      <c r="D987" s="171" t="s">
        <v>24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46084</v>
      </c>
      <c r="K987" s="171" t="s">
        <v>113</v>
      </c>
      <c r="L987" s="171" t="s">
        <v>114</v>
      </c>
      <c r="M987" s="178">
        <v>0.43</v>
      </c>
      <c r="N987" s="176"/>
      <c r="O987" s="176">
        <v>43</v>
      </c>
      <c r="P987" s="179">
        <v>-286.10000000000002</v>
      </c>
    </row>
    <row r="988" spans="1:16" ht="19.5" hidden="1" customHeight="1">
      <c r="A988" s="171" t="s">
        <v>2324</v>
      </c>
      <c r="B988" s="175">
        <v>46086</v>
      </c>
      <c r="C988" s="171" t="s">
        <v>127</v>
      </c>
      <c r="D988" s="171" t="s">
        <v>128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46084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2472.04</v>
      </c>
    </row>
    <row r="989" spans="1:16" ht="19.5" hidden="1" customHeight="1">
      <c r="A989" s="171" t="s">
        <v>2324</v>
      </c>
      <c r="B989" s="175">
        <v>46086</v>
      </c>
      <c r="C989" s="171" t="s">
        <v>127</v>
      </c>
      <c r="D989" s="171" t="s">
        <v>129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46084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24.72</v>
      </c>
    </row>
    <row r="990" spans="1:16" ht="19.5" hidden="1" customHeight="1">
      <c r="A990" s="171" t="s">
        <v>2324</v>
      </c>
      <c r="B990" s="175">
        <v>46086</v>
      </c>
      <c r="C990" s="171" t="s">
        <v>127</v>
      </c>
      <c r="D990" s="171" t="s">
        <v>130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46084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4003.24</v>
      </c>
    </row>
    <row r="991" spans="1:16" ht="19.5" hidden="1" customHeight="1">
      <c r="A991" s="171" t="s">
        <v>2324</v>
      </c>
      <c r="B991" s="175">
        <v>46086</v>
      </c>
      <c r="C991" s="171" t="s">
        <v>131</v>
      </c>
      <c r="D991" s="171" t="s">
        <v>132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6500</v>
      </c>
      <c r="J991" s="175">
        <v>46084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-2795</v>
      </c>
    </row>
    <row r="992" spans="1:16" ht="19.5" hidden="1" customHeight="1">
      <c r="A992" s="171" t="s">
        <v>2324</v>
      </c>
      <c r="B992" s="175">
        <v>46086</v>
      </c>
      <c r="C992" s="171" t="s">
        <v>2119</v>
      </c>
      <c r="D992" s="171" t="s">
        <v>116</v>
      </c>
      <c r="E992" s="171" t="s">
        <v>78</v>
      </c>
      <c r="F992" s="171" t="s">
        <v>176</v>
      </c>
      <c r="G992" s="171" t="s">
        <v>177</v>
      </c>
      <c r="H992" s="176">
        <v>1</v>
      </c>
      <c r="I992" s="177">
        <v>6500</v>
      </c>
      <c r="J992" s="175">
        <v>46084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-14.01</v>
      </c>
    </row>
    <row r="993" spans="1:16" ht="19.5" hidden="1" customHeight="1">
      <c r="A993" s="171" t="s">
        <v>2325</v>
      </c>
      <c r="B993" s="175">
        <v>46086</v>
      </c>
      <c r="C993" s="171" t="s">
        <v>110</v>
      </c>
      <c r="D993" s="171" t="s">
        <v>24</v>
      </c>
      <c r="E993" s="171" t="s">
        <v>75</v>
      </c>
      <c r="F993" s="171" t="s">
        <v>474</v>
      </c>
      <c r="G993" s="171" t="s">
        <v>177</v>
      </c>
      <c r="H993" s="176">
        <v>1</v>
      </c>
      <c r="I993" s="177">
        <v>4278</v>
      </c>
      <c r="J993" s="175">
        <v>46084</v>
      </c>
      <c r="K993" s="171" t="s">
        <v>113</v>
      </c>
      <c r="L993" s="171" t="s">
        <v>114</v>
      </c>
      <c r="M993" s="178">
        <v>0.43</v>
      </c>
      <c r="N993" s="176"/>
      <c r="O993" s="176">
        <v>43</v>
      </c>
      <c r="P993" s="179">
        <v>-219.44</v>
      </c>
    </row>
    <row r="994" spans="1:16" ht="19.5" hidden="1" customHeight="1">
      <c r="A994" s="171" t="s">
        <v>2325</v>
      </c>
      <c r="B994" s="175">
        <v>46086</v>
      </c>
      <c r="C994" s="171" t="s">
        <v>127</v>
      </c>
      <c r="D994" s="171" t="s">
        <v>128</v>
      </c>
      <c r="E994" s="171" t="s">
        <v>75</v>
      </c>
      <c r="F994" s="171" t="s">
        <v>474</v>
      </c>
      <c r="G994" s="171" t="s">
        <v>177</v>
      </c>
      <c r="H994" s="176">
        <v>1</v>
      </c>
      <c r="I994" s="177">
        <v>4278</v>
      </c>
      <c r="J994" s="175">
        <v>46084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2092.89</v>
      </c>
    </row>
    <row r="995" spans="1:16" ht="19.5" hidden="1" customHeight="1">
      <c r="A995" s="171" t="s">
        <v>2325</v>
      </c>
      <c r="B995" s="175">
        <v>46086</v>
      </c>
      <c r="C995" s="171" t="s">
        <v>127</v>
      </c>
      <c r="D995" s="171" t="s">
        <v>129</v>
      </c>
      <c r="E995" s="171" t="s">
        <v>75</v>
      </c>
      <c r="F995" s="171" t="s">
        <v>474</v>
      </c>
      <c r="G995" s="171" t="s">
        <v>177</v>
      </c>
      <c r="H995" s="176">
        <v>1</v>
      </c>
      <c r="I995" s="177">
        <v>4278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20.93</v>
      </c>
    </row>
    <row r="996" spans="1:16" ht="19.5" hidden="1" customHeight="1">
      <c r="A996" s="171" t="s">
        <v>2325</v>
      </c>
      <c r="B996" s="175">
        <v>46086</v>
      </c>
      <c r="C996" s="171" t="s">
        <v>127</v>
      </c>
      <c r="D996" s="171" t="s">
        <v>130</v>
      </c>
      <c r="E996" s="171" t="s">
        <v>75</v>
      </c>
      <c r="F996" s="171" t="s">
        <v>474</v>
      </c>
      <c r="G996" s="171" t="s">
        <v>177</v>
      </c>
      <c r="H996" s="176">
        <v>1</v>
      </c>
      <c r="I996" s="177">
        <v>4278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2164.1799999999998</v>
      </c>
    </row>
    <row r="997" spans="1:16" ht="19.5" hidden="1" customHeight="1">
      <c r="A997" s="171" t="s">
        <v>2325</v>
      </c>
      <c r="B997" s="175">
        <v>46086</v>
      </c>
      <c r="C997" s="171" t="s">
        <v>131</v>
      </c>
      <c r="D997" s="171" t="s">
        <v>132</v>
      </c>
      <c r="E997" s="171" t="s">
        <v>75</v>
      </c>
      <c r="F997" s="171" t="s">
        <v>474</v>
      </c>
      <c r="G997" s="171" t="s">
        <v>177</v>
      </c>
      <c r="H997" s="176">
        <v>1</v>
      </c>
      <c r="I997" s="177">
        <v>4278</v>
      </c>
      <c r="J997" s="175">
        <v>46084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-1839.54</v>
      </c>
    </row>
    <row r="998" spans="1:16" ht="19.5" hidden="1" customHeight="1">
      <c r="A998" s="171" t="s">
        <v>2325</v>
      </c>
      <c r="B998" s="175">
        <v>46086</v>
      </c>
      <c r="C998" s="171" t="s">
        <v>2119</v>
      </c>
      <c r="D998" s="171" t="s">
        <v>116</v>
      </c>
      <c r="E998" s="171" t="s">
        <v>75</v>
      </c>
      <c r="F998" s="171" t="s">
        <v>474</v>
      </c>
      <c r="G998" s="171" t="s">
        <v>177</v>
      </c>
      <c r="H998" s="176">
        <v>1</v>
      </c>
      <c r="I998" s="177">
        <v>4278</v>
      </c>
      <c r="J998" s="175">
        <v>46084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-14.01</v>
      </c>
    </row>
    <row r="999" spans="1:16" ht="19.5" hidden="1" customHeight="1">
      <c r="A999" s="171" t="s">
        <v>2325</v>
      </c>
      <c r="B999" s="175">
        <v>46086</v>
      </c>
      <c r="C999" s="171" t="s">
        <v>2119</v>
      </c>
      <c r="D999" s="171" t="s">
        <v>135</v>
      </c>
      <c r="E999" s="171" t="s">
        <v>75</v>
      </c>
      <c r="F999" s="171" t="s">
        <v>474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-39.76</v>
      </c>
    </row>
    <row r="1000" spans="1:16" ht="19.5" hidden="1" customHeight="1">
      <c r="A1000" s="171" t="s">
        <v>2323</v>
      </c>
      <c r="B1000" s="175">
        <v>46086</v>
      </c>
      <c r="C1000" s="171" t="s">
        <v>2119</v>
      </c>
      <c r="D1000" s="171" t="s">
        <v>135</v>
      </c>
      <c r="E1000" s="171" t="s">
        <v>76</v>
      </c>
      <c r="F1000" s="171" t="s">
        <v>820</v>
      </c>
      <c r="G1000" s="171" t="s">
        <v>177</v>
      </c>
      <c r="H1000" s="176">
        <v>1</v>
      </c>
      <c r="I1000" s="177">
        <v>0</v>
      </c>
      <c r="J1000" s="175">
        <v>46084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-39.799999999999997</v>
      </c>
    </row>
    <row r="1001" spans="1:16" ht="19.5" hidden="1" customHeight="1">
      <c r="A1001" s="171" t="s">
        <v>2324</v>
      </c>
      <c r="B1001" s="175">
        <v>46086</v>
      </c>
      <c r="C1001" s="171" t="s">
        <v>2119</v>
      </c>
      <c r="D1001" s="171" t="s">
        <v>135</v>
      </c>
      <c r="E1001" s="171" t="s">
        <v>78</v>
      </c>
      <c r="F1001" s="171" t="s">
        <v>176</v>
      </c>
      <c r="G1001" s="171" t="s">
        <v>177</v>
      </c>
      <c r="H1001" s="176">
        <v>1</v>
      </c>
      <c r="I1001" s="177">
        <v>0</v>
      </c>
      <c r="J1001" s="175">
        <v>46084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-46.97</v>
      </c>
    </row>
    <row r="1002" spans="1:16" ht="19.5" hidden="1" customHeight="1">
      <c r="A1002" s="171" t="s">
        <v>2326</v>
      </c>
      <c r="B1002" s="175">
        <v>46086</v>
      </c>
      <c r="C1002" s="171" t="s">
        <v>110</v>
      </c>
      <c r="D1002" s="171" t="s">
        <v>24</v>
      </c>
      <c r="E1002" s="171" t="s">
        <v>61</v>
      </c>
      <c r="F1002" s="171" t="s">
        <v>776</v>
      </c>
      <c r="G1002" s="171" t="s">
        <v>177</v>
      </c>
      <c r="H1002" s="176">
        <v>1</v>
      </c>
      <c r="I1002" s="177">
        <v>4416</v>
      </c>
      <c r="J1002" s="175">
        <v>46083</v>
      </c>
      <c r="K1002" s="171" t="s">
        <v>113</v>
      </c>
      <c r="L1002" s="171" t="s">
        <v>114</v>
      </c>
      <c r="M1002" s="178">
        <v>0.43</v>
      </c>
      <c r="N1002" s="176"/>
      <c r="O1002" s="176">
        <v>43</v>
      </c>
      <c r="P1002" s="179">
        <v>-223.58</v>
      </c>
    </row>
    <row r="1003" spans="1:16" ht="19.5" hidden="1" customHeight="1">
      <c r="A1003" s="171" t="s">
        <v>2326</v>
      </c>
      <c r="B1003" s="175">
        <v>46086</v>
      </c>
      <c r="C1003" s="171" t="s">
        <v>127</v>
      </c>
      <c r="D1003" s="171" t="s">
        <v>128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4416</v>
      </c>
      <c r="J1003" s="175">
        <v>46083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1547.62</v>
      </c>
    </row>
    <row r="1004" spans="1:16" ht="19.5" hidden="1" customHeight="1">
      <c r="A1004" s="171" t="s">
        <v>2326</v>
      </c>
      <c r="B1004" s="175">
        <v>46086</v>
      </c>
      <c r="C1004" s="171" t="s">
        <v>127</v>
      </c>
      <c r="D1004" s="171" t="s">
        <v>129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4416</v>
      </c>
      <c r="J1004" s="175">
        <v>46083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15.48</v>
      </c>
    </row>
    <row r="1005" spans="1:16" ht="19.5" hidden="1" customHeight="1">
      <c r="A1005" s="171" t="s">
        <v>2326</v>
      </c>
      <c r="B1005" s="175">
        <v>46086</v>
      </c>
      <c r="C1005" s="171" t="s">
        <v>127</v>
      </c>
      <c r="D1005" s="171" t="s">
        <v>130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4416</v>
      </c>
      <c r="J1005" s="175">
        <v>46083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2852.9</v>
      </c>
    </row>
    <row r="1006" spans="1:16" ht="19.5" hidden="1" customHeight="1">
      <c r="A1006" s="171" t="s">
        <v>2326</v>
      </c>
      <c r="B1006" s="175">
        <v>46086</v>
      </c>
      <c r="C1006" s="171" t="s">
        <v>131</v>
      </c>
      <c r="D1006" s="171" t="s">
        <v>132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4416</v>
      </c>
      <c r="J1006" s="175">
        <v>46083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-1898.88</v>
      </c>
    </row>
    <row r="1007" spans="1:16" ht="19.5" hidden="1" customHeight="1">
      <c r="A1007" s="171" t="s">
        <v>2326</v>
      </c>
      <c r="B1007" s="175">
        <v>46086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4416</v>
      </c>
      <c r="J1007" s="175">
        <v>46083</v>
      </c>
      <c r="K1007" s="171" t="s">
        <v>113</v>
      </c>
      <c r="L1007" s="171" t="s">
        <v>114</v>
      </c>
      <c r="M1007" s="178">
        <v>0.43</v>
      </c>
      <c r="N1007" s="176"/>
      <c r="O1007" s="176"/>
      <c r="P1007" s="179">
        <v>-15.11</v>
      </c>
    </row>
    <row r="1008" spans="1:16" ht="19.5" hidden="1" customHeight="1">
      <c r="A1008" s="171" t="s">
        <v>2327</v>
      </c>
      <c r="B1008" s="175">
        <v>46086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2650</v>
      </c>
      <c r="J1008" s="175">
        <v>46085</v>
      </c>
      <c r="K1008" s="171" t="s">
        <v>113</v>
      </c>
      <c r="L1008" s="171" t="s">
        <v>114</v>
      </c>
      <c r="M1008" s="178">
        <v>0.43</v>
      </c>
      <c r="N1008" s="176"/>
      <c r="O1008" s="176">
        <v>42</v>
      </c>
      <c r="P1008" s="179">
        <v>-148.96</v>
      </c>
    </row>
    <row r="1009" spans="1:16" ht="19.5" hidden="1" customHeight="1">
      <c r="A1009" s="171" t="s">
        <v>2327</v>
      </c>
      <c r="B1009" s="175">
        <v>46086</v>
      </c>
      <c r="C1009" s="171" t="s">
        <v>127</v>
      </c>
      <c r="D1009" s="171" t="s">
        <v>128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2650</v>
      </c>
      <c r="J1009" s="175">
        <v>46085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1152.3800000000001</v>
      </c>
    </row>
    <row r="1010" spans="1:16" ht="19.5" hidden="1" customHeight="1">
      <c r="A1010" s="171" t="s">
        <v>2327</v>
      </c>
      <c r="B1010" s="175">
        <v>46086</v>
      </c>
      <c r="C1010" s="171" t="s">
        <v>127</v>
      </c>
      <c r="D1010" s="171" t="s">
        <v>129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2650</v>
      </c>
      <c r="J1010" s="175">
        <v>46085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11.52</v>
      </c>
    </row>
    <row r="1011" spans="1:16" ht="19.5" hidden="1" customHeight="1">
      <c r="A1011" s="171" t="s">
        <v>2327</v>
      </c>
      <c r="B1011" s="175">
        <v>46086</v>
      </c>
      <c r="C1011" s="171" t="s">
        <v>127</v>
      </c>
      <c r="D1011" s="171" t="s">
        <v>130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2650</v>
      </c>
      <c r="J1011" s="175">
        <v>46085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1486.1</v>
      </c>
    </row>
    <row r="1012" spans="1:16" ht="19.5" hidden="1" customHeight="1">
      <c r="A1012" s="171" t="s">
        <v>2327</v>
      </c>
      <c r="B1012" s="175">
        <v>46086</v>
      </c>
      <c r="C1012" s="171" t="s">
        <v>131</v>
      </c>
      <c r="D1012" s="171" t="s">
        <v>132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2650</v>
      </c>
      <c r="J1012" s="175">
        <v>46085</v>
      </c>
      <c r="K1012" s="171" t="s">
        <v>113</v>
      </c>
      <c r="L1012" s="171" t="s">
        <v>114</v>
      </c>
      <c r="M1012" s="178">
        <v>0.43</v>
      </c>
      <c r="N1012" s="176"/>
      <c r="O1012" s="176"/>
      <c r="P1012" s="179">
        <v>-1139.5</v>
      </c>
    </row>
    <row r="1013" spans="1:16" ht="19.5" hidden="1" customHeight="1">
      <c r="A1013" s="171" t="s">
        <v>2327</v>
      </c>
      <c r="B1013" s="175">
        <v>46086</v>
      </c>
      <c r="C1013" s="171" t="s">
        <v>2119</v>
      </c>
      <c r="D1013" s="171" t="s">
        <v>116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2650</v>
      </c>
      <c r="J1013" s="175">
        <v>46085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-12.59</v>
      </c>
    </row>
    <row r="1014" spans="1:16" ht="19.5" hidden="1" customHeight="1">
      <c r="A1014" s="171" t="s">
        <v>2326</v>
      </c>
      <c r="B1014" s="175">
        <v>46086</v>
      </c>
      <c r="C1014" s="171" t="s">
        <v>2119</v>
      </c>
      <c r="D1014" s="171" t="s">
        <v>135</v>
      </c>
      <c r="E1014" s="171" t="s">
        <v>61</v>
      </c>
      <c r="F1014" s="171" t="s">
        <v>776</v>
      </c>
      <c r="G1014" s="171" t="s">
        <v>177</v>
      </c>
      <c r="H1014" s="176">
        <v>1</v>
      </c>
      <c r="I1014" s="177">
        <v>0</v>
      </c>
      <c r="J1014" s="175">
        <v>46083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-29.4</v>
      </c>
    </row>
    <row r="1015" spans="1:16" ht="19.5" hidden="1" customHeight="1">
      <c r="A1015" s="171" t="s">
        <v>2327</v>
      </c>
      <c r="B1015" s="175">
        <v>46086</v>
      </c>
      <c r="C1015" s="171" t="s">
        <v>2119</v>
      </c>
      <c r="D1015" s="171" t="s">
        <v>135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46085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-21.9</v>
      </c>
    </row>
    <row r="1016" spans="1:16" ht="19.5" hidden="1" customHeight="1">
      <c r="A1016" s="171" t="s">
        <v>2328</v>
      </c>
      <c r="B1016" s="175">
        <v>46086</v>
      </c>
      <c r="C1016" s="171" t="s">
        <v>2119</v>
      </c>
      <c r="D1016" s="171" t="s">
        <v>135</v>
      </c>
      <c r="E1016" s="171" t="s">
        <v>45</v>
      </c>
      <c r="F1016" s="171" t="s">
        <v>162</v>
      </c>
      <c r="G1016" s="171" t="s">
        <v>163</v>
      </c>
      <c r="H1016" s="176">
        <v>1</v>
      </c>
      <c r="I1016" s="177">
        <v>0</v>
      </c>
      <c r="J1016" s="175">
        <v>46086</v>
      </c>
      <c r="K1016" s="171" t="s">
        <v>125</v>
      </c>
      <c r="L1016" s="171" t="s">
        <v>125</v>
      </c>
      <c r="M1016" s="178">
        <v>0</v>
      </c>
      <c r="N1016" s="176"/>
      <c r="O1016" s="176"/>
      <c r="P1016" s="179">
        <v>-8.9600000000000009</v>
      </c>
    </row>
    <row r="1017" spans="1:16" ht="19.5" hidden="1" customHeight="1">
      <c r="A1017" s="171" t="s">
        <v>2329</v>
      </c>
      <c r="B1017" s="175">
        <v>46086</v>
      </c>
      <c r="C1017" s="171" t="s">
        <v>2119</v>
      </c>
      <c r="D1017" s="171" t="s">
        <v>135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46086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-18.04</v>
      </c>
    </row>
    <row r="1018" spans="1:16" ht="19.5" hidden="1" customHeight="1">
      <c r="A1018" s="171" t="s">
        <v>2033</v>
      </c>
      <c r="B1018" s="175">
        <v>46086</v>
      </c>
      <c r="C1018" s="171" t="s">
        <v>110</v>
      </c>
      <c r="D1018" s="171" t="s">
        <v>121</v>
      </c>
      <c r="E1018" s="171" t="s">
        <v>78</v>
      </c>
      <c r="F1018" s="171" t="s">
        <v>176</v>
      </c>
      <c r="G1018" s="171" t="s">
        <v>177</v>
      </c>
      <c r="H1018" s="176">
        <v>1</v>
      </c>
      <c r="I1018" s="177">
        <v>0</v>
      </c>
      <c r="J1018" s="175">
        <v>46077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0</v>
      </c>
    </row>
    <row r="1019" spans="1:16" ht="19.5" hidden="1" customHeight="1">
      <c r="A1019" s="171" t="s">
        <v>2033</v>
      </c>
      <c r="B1019" s="175">
        <v>46086</v>
      </c>
      <c r="C1019" s="171" t="s">
        <v>110</v>
      </c>
      <c r="D1019" s="171" t="s">
        <v>118</v>
      </c>
      <c r="E1019" s="171" t="s">
        <v>78</v>
      </c>
      <c r="F1019" s="171" t="s">
        <v>176</v>
      </c>
      <c r="G1019" s="171" t="s">
        <v>177</v>
      </c>
      <c r="H1019" s="176">
        <v>1</v>
      </c>
      <c r="I1019" s="177">
        <v>0</v>
      </c>
      <c r="J1019" s="175">
        <v>46077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-56.94</v>
      </c>
    </row>
    <row r="1020" spans="1:16" ht="19.5" hidden="1" customHeight="1">
      <c r="A1020" s="171" t="s">
        <v>2033</v>
      </c>
      <c r="B1020" s="175">
        <v>46086</v>
      </c>
      <c r="C1020" s="171" t="s">
        <v>2119</v>
      </c>
      <c r="D1020" s="171" t="s">
        <v>119</v>
      </c>
      <c r="E1020" s="171" t="s">
        <v>78</v>
      </c>
      <c r="F1020" s="171" t="s">
        <v>176</v>
      </c>
      <c r="G1020" s="171" t="s">
        <v>177</v>
      </c>
      <c r="H1020" s="176">
        <v>1</v>
      </c>
      <c r="I1020" s="177">
        <v>0</v>
      </c>
      <c r="J1020" s="175">
        <v>46077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-15</v>
      </c>
    </row>
    <row r="1021" spans="1:16" ht="19.5" hidden="1" customHeight="1">
      <c r="A1021" s="171" t="s">
        <v>2330</v>
      </c>
      <c r="B1021" s="175">
        <v>46086</v>
      </c>
      <c r="C1021" s="171" t="s">
        <v>2119</v>
      </c>
      <c r="D1021" s="171" t="s">
        <v>135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46086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-10.44</v>
      </c>
    </row>
    <row r="1022" spans="1:16" ht="19.5" hidden="1" customHeight="1">
      <c r="A1022" s="171" t="s">
        <v>2004</v>
      </c>
      <c r="B1022" s="175">
        <v>46086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46086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-325.92</v>
      </c>
    </row>
    <row r="1023" spans="1:16" ht="19.5" hidden="1" customHeight="1">
      <c r="A1023" s="171" t="s">
        <v>1546</v>
      </c>
      <c r="B1023" s="175">
        <v>46086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46086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-310.38</v>
      </c>
    </row>
    <row r="1024" spans="1:16" ht="19.5" hidden="1" customHeight="1">
      <c r="A1024" s="171" t="s">
        <v>1547</v>
      </c>
      <c r="B1024" s="175">
        <v>46086</v>
      </c>
      <c r="C1024" s="171" t="s">
        <v>151</v>
      </c>
      <c r="D1024" s="171" t="s">
        <v>152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46086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-573.41999999999996</v>
      </c>
    </row>
    <row r="1025" spans="1:16" ht="19.5" hidden="1" customHeight="1">
      <c r="A1025" s="171" t="s">
        <v>1386</v>
      </c>
      <c r="B1025" s="175">
        <v>46086</v>
      </c>
      <c r="C1025" s="171" t="s">
        <v>151</v>
      </c>
      <c r="D1025" s="171" t="s">
        <v>152</v>
      </c>
      <c r="E1025" s="171" t="s">
        <v>125</v>
      </c>
      <c r="F1025" s="171" t="s">
        <v>125</v>
      </c>
      <c r="G1025" s="171" t="s">
        <v>125</v>
      </c>
      <c r="H1025" s="176">
        <v>0</v>
      </c>
      <c r="I1025" s="177">
        <v>0</v>
      </c>
      <c r="J1025" s="175">
        <v>46086</v>
      </c>
      <c r="K1025" s="171" t="s">
        <v>125</v>
      </c>
      <c r="L1025" s="171" t="s">
        <v>125</v>
      </c>
      <c r="M1025" s="178">
        <v>0</v>
      </c>
      <c r="N1025" s="176"/>
      <c r="O1025" s="176"/>
      <c r="P1025" s="179">
        <v>-703.12</v>
      </c>
    </row>
    <row r="1026" spans="1:16" ht="19.5" hidden="1" customHeight="1">
      <c r="A1026" s="171" t="s">
        <v>150</v>
      </c>
      <c r="B1026" s="175">
        <v>46086</v>
      </c>
      <c r="C1026" s="171" t="s">
        <v>151</v>
      </c>
      <c r="D1026" s="171" t="s">
        <v>152</v>
      </c>
      <c r="E1026" s="171" t="s">
        <v>125</v>
      </c>
      <c r="F1026" s="171" t="s">
        <v>125</v>
      </c>
      <c r="G1026" s="171" t="s">
        <v>125</v>
      </c>
      <c r="H1026" s="176">
        <v>0</v>
      </c>
      <c r="I1026" s="177">
        <v>0</v>
      </c>
      <c r="J1026" s="175">
        <v>46086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-1283.4100000000001</v>
      </c>
    </row>
    <row r="1027" spans="1:16" ht="19.5" hidden="1" customHeight="1">
      <c r="A1027" s="171" t="s">
        <v>155</v>
      </c>
      <c r="B1027" s="175">
        <v>46086</v>
      </c>
      <c r="C1027" s="171" t="s">
        <v>151</v>
      </c>
      <c r="D1027" s="171" t="s">
        <v>156</v>
      </c>
      <c r="E1027" s="171" t="s">
        <v>125</v>
      </c>
      <c r="F1027" s="171" t="s">
        <v>125</v>
      </c>
      <c r="G1027" s="171" t="s">
        <v>125</v>
      </c>
      <c r="H1027" s="176">
        <v>0</v>
      </c>
      <c r="I1027" s="177">
        <v>0</v>
      </c>
      <c r="J1027" s="175">
        <v>46086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-16945.02</v>
      </c>
    </row>
    <row r="1028" spans="1:16" ht="19.5" hidden="1" customHeight="1">
      <c r="A1028" s="171" t="s">
        <v>2331</v>
      </c>
      <c r="B1028" s="175">
        <v>46087</v>
      </c>
      <c r="C1028" s="171" t="s">
        <v>2119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46087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-12.58</v>
      </c>
    </row>
    <row r="1029" spans="1:16" ht="19.5" hidden="1" customHeight="1">
      <c r="A1029" s="171" t="s">
        <v>2332</v>
      </c>
      <c r="B1029" s="175">
        <v>46087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46081</v>
      </c>
      <c r="K1029" s="171" t="s">
        <v>113</v>
      </c>
      <c r="L1029" s="171" t="s">
        <v>114</v>
      </c>
      <c r="M1029" s="178">
        <v>0</v>
      </c>
      <c r="N1029" s="176"/>
      <c r="O1029" s="176">
        <v>42</v>
      </c>
      <c r="P1029" s="179">
        <v>-46.77</v>
      </c>
    </row>
    <row r="1030" spans="1:16" ht="19.5" hidden="1" customHeight="1">
      <c r="A1030" s="171" t="s">
        <v>2332</v>
      </c>
      <c r="B1030" s="175">
        <v>46087</v>
      </c>
      <c r="C1030" s="171" t="s">
        <v>2119</v>
      </c>
      <c r="D1030" s="171" t="s">
        <v>116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46081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-9.7899999999999991</v>
      </c>
    </row>
    <row r="1031" spans="1:16" ht="19.5" hidden="1" customHeight="1">
      <c r="A1031" s="171" t="s">
        <v>2332</v>
      </c>
      <c r="B1031" s="175">
        <v>46087</v>
      </c>
      <c r="C1031" s="171" t="s">
        <v>110</v>
      </c>
      <c r="D1031" s="171" t="s">
        <v>117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46081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0</v>
      </c>
    </row>
    <row r="1032" spans="1:16" ht="19.5" hidden="1" customHeight="1">
      <c r="A1032" s="171" t="s">
        <v>2332</v>
      </c>
      <c r="B1032" s="175">
        <v>46087</v>
      </c>
      <c r="C1032" s="171" t="s">
        <v>110</v>
      </c>
      <c r="D1032" s="171" t="s">
        <v>118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46081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-46.77</v>
      </c>
    </row>
    <row r="1033" spans="1:16" ht="19.5" hidden="1" customHeight="1">
      <c r="A1033" s="171" t="s">
        <v>2332</v>
      </c>
      <c r="B1033" s="175">
        <v>46087</v>
      </c>
      <c r="C1033" s="171" t="s">
        <v>2119</v>
      </c>
      <c r="D1033" s="171" t="s">
        <v>119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46081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-15</v>
      </c>
    </row>
    <row r="1034" spans="1:16" ht="19.5" hidden="1" customHeight="1">
      <c r="A1034" s="171" t="s">
        <v>2333</v>
      </c>
      <c r="B1034" s="175">
        <v>46087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0</v>
      </c>
      <c r="J1034" s="175">
        <v>46082</v>
      </c>
      <c r="K1034" s="171" t="s">
        <v>113</v>
      </c>
      <c r="L1034" s="171" t="s">
        <v>114</v>
      </c>
      <c r="M1034" s="178">
        <v>0</v>
      </c>
      <c r="N1034" s="176"/>
      <c r="O1034" s="176">
        <v>42</v>
      </c>
      <c r="P1034" s="179">
        <v>-46.77</v>
      </c>
    </row>
    <row r="1035" spans="1:16" ht="19.5" hidden="1" customHeight="1">
      <c r="A1035" s="171" t="s">
        <v>2333</v>
      </c>
      <c r="B1035" s="175">
        <v>46087</v>
      </c>
      <c r="C1035" s="171" t="s">
        <v>2119</v>
      </c>
      <c r="D1035" s="171" t="s">
        <v>116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0</v>
      </c>
      <c r="J1035" s="175">
        <v>46082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-14.69</v>
      </c>
    </row>
    <row r="1036" spans="1:16" ht="19.5" hidden="1" customHeight="1">
      <c r="A1036" s="171" t="s">
        <v>2333</v>
      </c>
      <c r="B1036" s="175">
        <v>46087</v>
      </c>
      <c r="C1036" s="171" t="s">
        <v>110</v>
      </c>
      <c r="D1036" s="171" t="s">
        <v>117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46082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2333</v>
      </c>
      <c r="B1037" s="175">
        <v>46087</v>
      </c>
      <c r="C1037" s="171" t="s">
        <v>110</v>
      </c>
      <c r="D1037" s="171" t="s">
        <v>118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2333</v>
      </c>
      <c r="B1038" s="175">
        <v>46087</v>
      </c>
      <c r="C1038" s="171" t="s">
        <v>2119</v>
      </c>
      <c r="D1038" s="171" t="s">
        <v>119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46082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2073</v>
      </c>
      <c r="B1039" s="175">
        <v>46087</v>
      </c>
      <c r="C1039" s="171" t="s">
        <v>2119</v>
      </c>
      <c r="D1039" s="171" t="s">
        <v>135</v>
      </c>
      <c r="E1039" s="171" t="s">
        <v>51</v>
      </c>
      <c r="F1039" s="171" t="s">
        <v>227</v>
      </c>
      <c r="G1039" s="171" t="s">
        <v>112</v>
      </c>
      <c r="H1039" s="176">
        <v>1</v>
      </c>
      <c r="I1039" s="177">
        <v>0</v>
      </c>
      <c r="J1039" s="175">
        <v>46082</v>
      </c>
      <c r="K1039" s="171" t="s">
        <v>125</v>
      </c>
      <c r="L1039" s="171" t="s">
        <v>125</v>
      </c>
      <c r="M1039" s="178">
        <v>0</v>
      </c>
      <c r="N1039" s="176"/>
      <c r="O1039" s="176"/>
      <c r="P1039" s="179">
        <v>11.4</v>
      </c>
    </row>
    <row r="1040" spans="1:16" ht="19.5" hidden="1" customHeight="1">
      <c r="A1040" s="171" t="s">
        <v>2334</v>
      </c>
      <c r="B1040" s="175">
        <v>46087</v>
      </c>
      <c r="C1040" s="171" t="s">
        <v>2119</v>
      </c>
      <c r="D1040" s="171" t="s">
        <v>135</v>
      </c>
      <c r="E1040" s="171" t="s">
        <v>51</v>
      </c>
      <c r="F1040" s="171" t="s">
        <v>227</v>
      </c>
      <c r="G1040" s="171" t="s">
        <v>112</v>
      </c>
      <c r="H1040" s="176">
        <v>1</v>
      </c>
      <c r="I1040" s="177">
        <v>0</v>
      </c>
      <c r="J1040" s="175">
        <v>46087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-8.8800000000000008</v>
      </c>
    </row>
    <row r="1041" spans="1:16" ht="19.5" hidden="1" customHeight="1">
      <c r="A1041" s="171" t="s">
        <v>2335</v>
      </c>
      <c r="B1041" s="175">
        <v>46087</v>
      </c>
      <c r="C1041" s="171" t="s">
        <v>110</v>
      </c>
      <c r="D1041" s="171" t="s">
        <v>117</v>
      </c>
      <c r="E1041" s="171" t="s">
        <v>45</v>
      </c>
      <c r="F1041" s="171" t="s">
        <v>162</v>
      </c>
      <c r="G1041" s="171" t="s">
        <v>163</v>
      </c>
      <c r="H1041" s="176">
        <v>1</v>
      </c>
      <c r="I1041" s="177">
        <v>0</v>
      </c>
      <c r="J1041" s="175">
        <v>46079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2335</v>
      </c>
      <c r="B1042" s="175">
        <v>46087</v>
      </c>
      <c r="C1042" s="171" t="s">
        <v>110</v>
      </c>
      <c r="D1042" s="171" t="s">
        <v>118</v>
      </c>
      <c r="E1042" s="171" t="s">
        <v>45</v>
      </c>
      <c r="F1042" s="171" t="s">
        <v>162</v>
      </c>
      <c r="G1042" s="171" t="s">
        <v>163</v>
      </c>
      <c r="H1042" s="176">
        <v>1</v>
      </c>
      <c r="I1042" s="177">
        <v>0</v>
      </c>
      <c r="J1042" s="175">
        <v>46079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2335</v>
      </c>
      <c r="B1043" s="175">
        <v>46087</v>
      </c>
      <c r="C1043" s="171" t="s">
        <v>2119</v>
      </c>
      <c r="D1043" s="171" t="s">
        <v>119</v>
      </c>
      <c r="E1043" s="171" t="s">
        <v>45</v>
      </c>
      <c r="F1043" s="171" t="s">
        <v>162</v>
      </c>
      <c r="G1043" s="171" t="s">
        <v>163</v>
      </c>
      <c r="H1043" s="176">
        <v>1</v>
      </c>
      <c r="I1043" s="177">
        <v>0</v>
      </c>
      <c r="J1043" s="175">
        <v>46079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2335</v>
      </c>
      <c r="B1044" s="175">
        <v>46087</v>
      </c>
      <c r="C1044" s="171" t="s">
        <v>110</v>
      </c>
      <c r="D1044" s="171" t="s">
        <v>24</v>
      </c>
      <c r="E1044" s="171" t="s">
        <v>45</v>
      </c>
      <c r="F1044" s="171" t="s">
        <v>162</v>
      </c>
      <c r="G1044" s="171" t="s">
        <v>163</v>
      </c>
      <c r="H1044" s="176">
        <v>1</v>
      </c>
      <c r="I1044" s="177">
        <v>0</v>
      </c>
      <c r="J1044" s="175">
        <v>46079</v>
      </c>
      <c r="K1044" s="171" t="s">
        <v>113</v>
      </c>
      <c r="L1044" s="171" t="s">
        <v>114</v>
      </c>
      <c r="M1044" s="178">
        <v>0</v>
      </c>
      <c r="N1044" s="176"/>
      <c r="O1044" s="176">
        <v>41</v>
      </c>
      <c r="P1044" s="179">
        <v>-46.77</v>
      </c>
    </row>
    <row r="1045" spans="1:16" ht="19.5" hidden="1" customHeight="1">
      <c r="A1045" s="171" t="s">
        <v>2335</v>
      </c>
      <c r="B1045" s="175">
        <v>46087</v>
      </c>
      <c r="C1045" s="171" t="s">
        <v>2119</v>
      </c>
      <c r="D1045" s="171" t="s">
        <v>116</v>
      </c>
      <c r="E1045" s="171" t="s">
        <v>45</v>
      </c>
      <c r="F1045" s="171" t="s">
        <v>162</v>
      </c>
      <c r="G1045" s="171" t="s">
        <v>163</v>
      </c>
      <c r="H1045" s="176">
        <v>1</v>
      </c>
      <c r="I1045" s="177">
        <v>0</v>
      </c>
      <c r="J1045" s="175">
        <v>46079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-25</v>
      </c>
    </row>
    <row r="1046" spans="1:16" ht="19.5" hidden="1" customHeight="1">
      <c r="A1046" s="171" t="s">
        <v>2336</v>
      </c>
      <c r="B1046" s="175">
        <v>46087</v>
      </c>
      <c r="C1046" s="171" t="s">
        <v>110</v>
      </c>
      <c r="D1046" s="171" t="s">
        <v>24</v>
      </c>
      <c r="E1046" s="171" t="s">
        <v>79</v>
      </c>
      <c r="F1046" s="171" t="s">
        <v>441</v>
      </c>
      <c r="G1046" s="171" t="s">
        <v>177</v>
      </c>
      <c r="H1046" s="176">
        <v>1</v>
      </c>
      <c r="I1046" s="177">
        <v>0</v>
      </c>
      <c r="J1046" s="175">
        <v>46070</v>
      </c>
      <c r="K1046" s="171" t="s">
        <v>113</v>
      </c>
      <c r="L1046" s="171" t="s">
        <v>114</v>
      </c>
      <c r="M1046" s="178">
        <v>0</v>
      </c>
      <c r="N1046" s="176"/>
      <c r="O1046" s="176">
        <v>42</v>
      </c>
      <c r="P1046" s="179">
        <v>-56.94</v>
      </c>
    </row>
    <row r="1047" spans="1:16" ht="19.5" hidden="1" customHeight="1">
      <c r="A1047" s="171" t="s">
        <v>2336</v>
      </c>
      <c r="B1047" s="175">
        <v>46087</v>
      </c>
      <c r="C1047" s="171" t="s">
        <v>2119</v>
      </c>
      <c r="D1047" s="171" t="s">
        <v>116</v>
      </c>
      <c r="E1047" s="171" t="s">
        <v>79</v>
      </c>
      <c r="F1047" s="171" t="s">
        <v>441</v>
      </c>
      <c r="G1047" s="171" t="s">
        <v>177</v>
      </c>
      <c r="H1047" s="176">
        <v>1</v>
      </c>
      <c r="I1047" s="177">
        <v>0</v>
      </c>
      <c r="J1047" s="175">
        <v>46070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-24.96</v>
      </c>
    </row>
    <row r="1048" spans="1:16" ht="19.5" hidden="1" customHeight="1">
      <c r="A1048" s="171" t="s">
        <v>2336</v>
      </c>
      <c r="B1048" s="175">
        <v>46087</v>
      </c>
      <c r="C1048" s="171" t="s">
        <v>110</v>
      </c>
      <c r="D1048" s="171" t="s">
        <v>117</v>
      </c>
      <c r="E1048" s="171" t="s">
        <v>79</v>
      </c>
      <c r="F1048" s="171" t="s">
        <v>441</v>
      </c>
      <c r="G1048" s="171" t="s">
        <v>177</v>
      </c>
      <c r="H1048" s="176">
        <v>1</v>
      </c>
      <c r="I1048" s="177">
        <v>0</v>
      </c>
      <c r="J1048" s="175">
        <v>46070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0</v>
      </c>
    </row>
    <row r="1049" spans="1:16" ht="19.5" hidden="1" customHeight="1">
      <c r="A1049" s="171" t="s">
        <v>2336</v>
      </c>
      <c r="B1049" s="175">
        <v>46087</v>
      </c>
      <c r="C1049" s="171" t="s">
        <v>110</v>
      </c>
      <c r="D1049" s="171" t="s">
        <v>118</v>
      </c>
      <c r="E1049" s="171" t="s">
        <v>79</v>
      </c>
      <c r="F1049" s="171" t="s">
        <v>441</v>
      </c>
      <c r="G1049" s="171" t="s">
        <v>177</v>
      </c>
      <c r="H1049" s="176">
        <v>1</v>
      </c>
      <c r="I1049" s="177">
        <v>0</v>
      </c>
      <c r="J1049" s="175">
        <v>46070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-56.94</v>
      </c>
    </row>
    <row r="1050" spans="1:16" ht="19.5" hidden="1" customHeight="1">
      <c r="A1050" s="171" t="s">
        <v>2336</v>
      </c>
      <c r="B1050" s="175">
        <v>46087</v>
      </c>
      <c r="C1050" s="171" t="s">
        <v>2119</v>
      </c>
      <c r="D1050" s="171" t="s">
        <v>119</v>
      </c>
      <c r="E1050" s="171" t="s">
        <v>79</v>
      </c>
      <c r="F1050" s="171" t="s">
        <v>441</v>
      </c>
      <c r="G1050" s="171" t="s">
        <v>177</v>
      </c>
      <c r="H1050" s="176">
        <v>1</v>
      </c>
      <c r="I1050" s="177">
        <v>0</v>
      </c>
      <c r="J1050" s="175">
        <v>46070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-15</v>
      </c>
    </row>
    <row r="1051" spans="1:16" ht="19.5" hidden="1" customHeight="1">
      <c r="A1051" s="171" t="s">
        <v>2337</v>
      </c>
      <c r="B1051" s="175">
        <v>46087</v>
      </c>
      <c r="C1051" s="171" t="s">
        <v>110</v>
      </c>
      <c r="D1051" s="171" t="s">
        <v>24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2650</v>
      </c>
      <c r="J1051" s="175">
        <v>46084</v>
      </c>
      <c r="K1051" s="171" t="s">
        <v>113</v>
      </c>
      <c r="L1051" s="171" t="s">
        <v>114</v>
      </c>
      <c r="M1051" s="178">
        <v>0.43</v>
      </c>
      <c r="N1051" s="176"/>
      <c r="O1051" s="176">
        <v>43</v>
      </c>
      <c r="P1051" s="179">
        <v>-154.33000000000001</v>
      </c>
    </row>
    <row r="1052" spans="1:16" ht="19.5" hidden="1" customHeight="1">
      <c r="A1052" s="171" t="s">
        <v>2337</v>
      </c>
      <c r="B1052" s="175">
        <v>46087</v>
      </c>
      <c r="C1052" s="171" t="s">
        <v>127</v>
      </c>
      <c r="D1052" s="171" t="s">
        <v>128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2650</v>
      </c>
      <c r="J1052" s="175">
        <v>46084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1180</v>
      </c>
    </row>
    <row r="1053" spans="1:16" ht="19.5" hidden="1" customHeight="1">
      <c r="A1053" s="171" t="s">
        <v>2337</v>
      </c>
      <c r="B1053" s="175">
        <v>46087</v>
      </c>
      <c r="C1053" s="171" t="s">
        <v>127</v>
      </c>
      <c r="D1053" s="171" t="s">
        <v>129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2650</v>
      </c>
      <c r="J1053" s="175">
        <v>46084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11.8</v>
      </c>
    </row>
    <row r="1054" spans="1:16" ht="19.5" hidden="1" customHeight="1">
      <c r="A1054" s="171" t="s">
        <v>2337</v>
      </c>
      <c r="B1054" s="175">
        <v>46087</v>
      </c>
      <c r="C1054" s="171" t="s">
        <v>127</v>
      </c>
      <c r="D1054" s="171" t="s">
        <v>130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2650</v>
      </c>
      <c r="J1054" s="175">
        <v>46084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1458.2</v>
      </c>
    </row>
    <row r="1055" spans="1:16" ht="19.5" hidden="1" customHeight="1">
      <c r="A1055" s="171" t="s">
        <v>2337</v>
      </c>
      <c r="B1055" s="175">
        <v>46087</v>
      </c>
      <c r="C1055" s="171" t="s">
        <v>131</v>
      </c>
      <c r="D1055" s="171" t="s">
        <v>132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2650</v>
      </c>
      <c r="J1055" s="175">
        <v>46084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-1139.5</v>
      </c>
    </row>
    <row r="1056" spans="1:16" ht="19.5" hidden="1" customHeight="1">
      <c r="A1056" s="171" t="s">
        <v>2337</v>
      </c>
      <c r="B1056" s="175">
        <v>46087</v>
      </c>
      <c r="C1056" s="171" t="s">
        <v>2119</v>
      </c>
      <c r="D1056" s="171" t="s">
        <v>116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2650</v>
      </c>
      <c r="J1056" s="175">
        <v>46084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-23.75</v>
      </c>
    </row>
    <row r="1057" spans="1:16" ht="19.5" hidden="1" customHeight="1">
      <c r="A1057" s="171" t="s">
        <v>2338</v>
      </c>
      <c r="B1057" s="175">
        <v>46087</v>
      </c>
      <c r="C1057" s="171" t="s">
        <v>2119</v>
      </c>
      <c r="D1057" s="171" t="s">
        <v>135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46087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-11.41</v>
      </c>
    </row>
    <row r="1058" spans="1:16" ht="19.5" hidden="1" customHeight="1">
      <c r="A1058" s="171" t="s">
        <v>2339</v>
      </c>
      <c r="B1058" s="175">
        <v>46087</v>
      </c>
      <c r="C1058" s="171" t="s">
        <v>110</v>
      </c>
      <c r="D1058" s="171" t="s">
        <v>117</v>
      </c>
      <c r="E1058" s="171" t="s">
        <v>40</v>
      </c>
      <c r="F1058" s="171" t="s">
        <v>149</v>
      </c>
      <c r="G1058" s="171" t="s">
        <v>112</v>
      </c>
      <c r="H1058" s="176">
        <v>1</v>
      </c>
      <c r="I1058" s="177">
        <v>0</v>
      </c>
      <c r="J1058" s="175">
        <v>46083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2339</v>
      </c>
      <c r="B1059" s="175">
        <v>46087</v>
      </c>
      <c r="C1059" s="171" t="s">
        <v>110</v>
      </c>
      <c r="D1059" s="171" t="s">
        <v>118</v>
      </c>
      <c r="E1059" s="171" t="s">
        <v>40</v>
      </c>
      <c r="F1059" s="171" t="s">
        <v>149</v>
      </c>
      <c r="G1059" s="171" t="s">
        <v>112</v>
      </c>
      <c r="H1059" s="176">
        <v>1</v>
      </c>
      <c r="I1059" s="177">
        <v>0</v>
      </c>
      <c r="J1059" s="175">
        <v>46083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2339</v>
      </c>
      <c r="B1060" s="175">
        <v>46087</v>
      </c>
      <c r="C1060" s="171" t="s">
        <v>2119</v>
      </c>
      <c r="D1060" s="171" t="s">
        <v>119</v>
      </c>
      <c r="E1060" s="171" t="s">
        <v>40</v>
      </c>
      <c r="F1060" s="171" t="s">
        <v>149</v>
      </c>
      <c r="G1060" s="171" t="s">
        <v>112</v>
      </c>
      <c r="H1060" s="176">
        <v>1</v>
      </c>
      <c r="I1060" s="177">
        <v>0</v>
      </c>
      <c r="J1060" s="175">
        <v>46083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2339</v>
      </c>
      <c r="B1061" s="175">
        <v>46087</v>
      </c>
      <c r="C1061" s="171" t="s">
        <v>110</v>
      </c>
      <c r="D1061" s="171" t="s">
        <v>24</v>
      </c>
      <c r="E1061" s="171" t="s">
        <v>40</v>
      </c>
      <c r="F1061" s="171" t="s">
        <v>149</v>
      </c>
      <c r="G1061" s="171" t="s">
        <v>112</v>
      </c>
      <c r="H1061" s="176">
        <v>1</v>
      </c>
      <c r="I1061" s="177">
        <v>0</v>
      </c>
      <c r="J1061" s="175">
        <v>46083</v>
      </c>
      <c r="K1061" s="171" t="s">
        <v>113</v>
      </c>
      <c r="L1061" s="171" t="s">
        <v>114</v>
      </c>
      <c r="M1061" s="178">
        <v>0</v>
      </c>
      <c r="N1061" s="176"/>
      <c r="O1061" s="176">
        <v>43</v>
      </c>
      <c r="P1061" s="179">
        <v>-46.77</v>
      </c>
    </row>
    <row r="1062" spans="1:16" ht="19.5" hidden="1" customHeight="1">
      <c r="A1062" s="171" t="s">
        <v>2339</v>
      </c>
      <c r="B1062" s="175">
        <v>46087</v>
      </c>
      <c r="C1062" s="171" t="s">
        <v>2119</v>
      </c>
      <c r="D1062" s="171" t="s">
        <v>116</v>
      </c>
      <c r="E1062" s="171" t="s">
        <v>40</v>
      </c>
      <c r="F1062" s="171" t="s">
        <v>149</v>
      </c>
      <c r="G1062" s="171" t="s">
        <v>112</v>
      </c>
      <c r="H1062" s="176">
        <v>1</v>
      </c>
      <c r="I1062" s="177">
        <v>0</v>
      </c>
      <c r="J1062" s="175">
        <v>46083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-12.82</v>
      </c>
    </row>
    <row r="1063" spans="1:16" ht="19.5" hidden="1" customHeight="1">
      <c r="A1063" s="171" t="s">
        <v>2340</v>
      </c>
      <c r="B1063" s="175">
        <v>46087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46080</v>
      </c>
      <c r="K1063" s="171" t="s">
        <v>113</v>
      </c>
      <c r="L1063" s="171" t="s">
        <v>114</v>
      </c>
      <c r="M1063" s="178">
        <v>0.43</v>
      </c>
      <c r="N1063" s="176"/>
      <c r="O1063" s="176">
        <v>41</v>
      </c>
      <c r="P1063" s="179">
        <v>-136.83000000000001</v>
      </c>
    </row>
    <row r="1064" spans="1:16" ht="19.5" hidden="1" customHeight="1">
      <c r="A1064" s="171" t="s">
        <v>2340</v>
      </c>
      <c r="B1064" s="175">
        <v>46087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46080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992.38</v>
      </c>
    </row>
    <row r="1065" spans="1:16" ht="19.5" hidden="1" customHeight="1">
      <c r="A1065" s="171" t="s">
        <v>2340</v>
      </c>
      <c r="B1065" s="175">
        <v>46087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46080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0</v>
      </c>
    </row>
    <row r="1066" spans="1:16" ht="19.5" hidden="1" customHeight="1">
      <c r="A1066" s="171" t="s">
        <v>2340</v>
      </c>
      <c r="B1066" s="175">
        <v>46087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46080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1407.62</v>
      </c>
    </row>
    <row r="1067" spans="1:16" ht="19.5" hidden="1" customHeight="1">
      <c r="A1067" s="171" t="s">
        <v>2340</v>
      </c>
      <c r="B1067" s="175">
        <v>46087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46080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2341</v>
      </c>
      <c r="B1068" s="175">
        <v>46087</v>
      </c>
      <c r="C1068" s="171" t="s">
        <v>2119</v>
      </c>
      <c r="D1068" s="171" t="s">
        <v>135</v>
      </c>
      <c r="E1068" s="171" t="s">
        <v>41</v>
      </c>
      <c r="F1068" s="171" t="s">
        <v>138</v>
      </c>
      <c r="G1068" s="171" t="s">
        <v>112</v>
      </c>
      <c r="H1068" s="176">
        <v>2</v>
      </c>
      <c r="I1068" s="177">
        <v>0</v>
      </c>
      <c r="J1068" s="175">
        <v>46087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-46.1</v>
      </c>
    </row>
    <row r="1069" spans="1:16" ht="19.5" hidden="1" customHeight="1">
      <c r="A1069" s="171" t="s">
        <v>2342</v>
      </c>
      <c r="B1069" s="175">
        <v>46087</v>
      </c>
      <c r="C1069" s="171" t="s">
        <v>110</v>
      </c>
      <c r="D1069" s="171" t="s">
        <v>24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46077</v>
      </c>
      <c r="K1069" s="171" t="s">
        <v>113</v>
      </c>
      <c r="L1069" s="171" t="s">
        <v>114</v>
      </c>
      <c r="M1069" s="178">
        <v>0</v>
      </c>
      <c r="N1069" s="176"/>
      <c r="O1069" s="176">
        <v>40</v>
      </c>
      <c r="P1069" s="179">
        <v>-46.77</v>
      </c>
    </row>
    <row r="1070" spans="1:16" ht="19.5" hidden="1" customHeight="1">
      <c r="A1070" s="171" t="s">
        <v>2342</v>
      </c>
      <c r="B1070" s="175">
        <v>46087</v>
      </c>
      <c r="C1070" s="171" t="s">
        <v>2119</v>
      </c>
      <c r="D1070" s="171" t="s">
        <v>116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46077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-14.09</v>
      </c>
    </row>
    <row r="1071" spans="1:16" ht="19.5" hidden="1" customHeight="1">
      <c r="A1071" s="171" t="s">
        <v>2342</v>
      </c>
      <c r="B1071" s="175">
        <v>46087</v>
      </c>
      <c r="C1071" s="171" t="s">
        <v>110</v>
      </c>
      <c r="D1071" s="171" t="s">
        <v>117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0</v>
      </c>
    </row>
    <row r="1072" spans="1:16" ht="19.5" hidden="1" customHeight="1">
      <c r="A1072" s="171" t="s">
        <v>2342</v>
      </c>
      <c r="B1072" s="175">
        <v>46087</v>
      </c>
      <c r="C1072" s="171" t="s">
        <v>110</v>
      </c>
      <c r="D1072" s="171" t="s">
        <v>118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46077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-46.77</v>
      </c>
    </row>
    <row r="1073" spans="1:16" ht="19.5" hidden="1" customHeight="1">
      <c r="A1073" s="171" t="s">
        <v>2342</v>
      </c>
      <c r="B1073" s="175">
        <v>46087</v>
      </c>
      <c r="C1073" s="171" t="s">
        <v>2119</v>
      </c>
      <c r="D1073" s="171" t="s">
        <v>119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46077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-15</v>
      </c>
    </row>
    <row r="1074" spans="1:16" ht="19.5" hidden="1" customHeight="1">
      <c r="A1074" s="171" t="s">
        <v>2200</v>
      </c>
      <c r="B1074" s="175">
        <v>46087</v>
      </c>
      <c r="C1074" s="171" t="s">
        <v>110</v>
      </c>
      <c r="D1074" s="171" t="s">
        <v>24</v>
      </c>
      <c r="E1074" s="171" t="s">
        <v>78</v>
      </c>
      <c r="F1074" s="171" t="s">
        <v>176</v>
      </c>
      <c r="G1074" s="171" t="s">
        <v>177</v>
      </c>
      <c r="H1074" s="176">
        <v>1</v>
      </c>
      <c r="I1074" s="177">
        <v>0</v>
      </c>
      <c r="J1074" s="175">
        <v>46081</v>
      </c>
      <c r="K1074" s="171" t="s">
        <v>113</v>
      </c>
      <c r="L1074" s="171" t="s">
        <v>114</v>
      </c>
      <c r="M1074" s="178">
        <v>0</v>
      </c>
      <c r="N1074" s="176"/>
      <c r="O1074" s="176">
        <v>42</v>
      </c>
      <c r="P1074" s="179">
        <v>-56.94</v>
      </c>
    </row>
    <row r="1075" spans="1:16" ht="19.5" hidden="1" customHeight="1">
      <c r="A1075" s="171" t="s">
        <v>2200</v>
      </c>
      <c r="B1075" s="175">
        <v>46087</v>
      </c>
      <c r="C1075" s="171" t="s">
        <v>2119</v>
      </c>
      <c r="D1075" s="171" t="s">
        <v>116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-14.71</v>
      </c>
    </row>
    <row r="1076" spans="1:16" ht="19.5" hidden="1" customHeight="1">
      <c r="A1076" s="171" t="s">
        <v>2201</v>
      </c>
      <c r="B1076" s="175">
        <v>46087</v>
      </c>
      <c r="C1076" s="171" t="s">
        <v>110</v>
      </c>
      <c r="D1076" s="171" t="s">
        <v>24</v>
      </c>
      <c r="E1076" s="171" t="s">
        <v>77</v>
      </c>
      <c r="F1076" s="171" t="s">
        <v>194</v>
      </c>
      <c r="G1076" s="171" t="s">
        <v>177</v>
      </c>
      <c r="H1076" s="176">
        <v>1</v>
      </c>
      <c r="I1076" s="177">
        <v>0</v>
      </c>
      <c r="J1076" s="175">
        <v>46081</v>
      </c>
      <c r="K1076" s="171" t="s">
        <v>113</v>
      </c>
      <c r="L1076" s="171" t="s">
        <v>114</v>
      </c>
      <c r="M1076" s="178">
        <v>0</v>
      </c>
      <c r="N1076" s="176"/>
      <c r="O1076" s="176">
        <v>42</v>
      </c>
      <c r="P1076" s="179">
        <v>-56.94</v>
      </c>
    </row>
    <row r="1077" spans="1:16" ht="19.5" hidden="1" customHeight="1">
      <c r="A1077" s="171" t="s">
        <v>2201</v>
      </c>
      <c r="B1077" s="175">
        <v>46087</v>
      </c>
      <c r="C1077" s="171" t="s">
        <v>2119</v>
      </c>
      <c r="D1077" s="171" t="s">
        <v>116</v>
      </c>
      <c r="E1077" s="171" t="s">
        <v>77</v>
      </c>
      <c r="F1077" s="171" t="s">
        <v>194</v>
      </c>
      <c r="G1077" s="171" t="s">
        <v>177</v>
      </c>
      <c r="H1077" s="176">
        <v>1</v>
      </c>
      <c r="I1077" s="177">
        <v>0</v>
      </c>
      <c r="J1077" s="175">
        <v>46081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-13.23</v>
      </c>
    </row>
    <row r="1078" spans="1:16" ht="19.5" hidden="1" customHeight="1">
      <c r="A1078" s="171" t="s">
        <v>2200</v>
      </c>
      <c r="B1078" s="175">
        <v>46087</v>
      </c>
      <c r="C1078" s="171" t="s">
        <v>110</v>
      </c>
      <c r="D1078" s="171" t="s">
        <v>117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0</v>
      </c>
    </row>
    <row r="1079" spans="1:16" ht="19.5" hidden="1" customHeight="1">
      <c r="A1079" s="171" t="s">
        <v>2200</v>
      </c>
      <c r="B1079" s="175">
        <v>46087</v>
      </c>
      <c r="C1079" s="171" t="s">
        <v>110</v>
      </c>
      <c r="D1079" s="171" t="s">
        <v>118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-56.94</v>
      </c>
    </row>
    <row r="1080" spans="1:16" ht="19.5" hidden="1" customHeight="1">
      <c r="A1080" s="171" t="s">
        <v>2200</v>
      </c>
      <c r="B1080" s="175">
        <v>46087</v>
      </c>
      <c r="C1080" s="171" t="s">
        <v>2119</v>
      </c>
      <c r="D1080" s="171" t="s">
        <v>119</v>
      </c>
      <c r="E1080" s="171" t="s">
        <v>78</v>
      </c>
      <c r="F1080" s="171" t="s">
        <v>176</v>
      </c>
      <c r="G1080" s="171" t="s">
        <v>177</v>
      </c>
      <c r="H1080" s="176">
        <v>1</v>
      </c>
      <c r="I1080" s="177">
        <v>0</v>
      </c>
      <c r="J1080" s="175">
        <v>46081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-15</v>
      </c>
    </row>
    <row r="1081" spans="1:16" ht="19.5" hidden="1" customHeight="1">
      <c r="A1081" s="171" t="s">
        <v>2201</v>
      </c>
      <c r="B1081" s="175">
        <v>46087</v>
      </c>
      <c r="C1081" s="171" t="s">
        <v>110</v>
      </c>
      <c r="D1081" s="171" t="s">
        <v>117</v>
      </c>
      <c r="E1081" s="171" t="s">
        <v>77</v>
      </c>
      <c r="F1081" s="171" t="s">
        <v>194</v>
      </c>
      <c r="G1081" s="171" t="s">
        <v>177</v>
      </c>
      <c r="H1081" s="176">
        <v>1</v>
      </c>
      <c r="I1081" s="177">
        <v>0</v>
      </c>
      <c r="J1081" s="175">
        <v>46081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2201</v>
      </c>
      <c r="B1082" s="175">
        <v>46087</v>
      </c>
      <c r="C1082" s="171" t="s">
        <v>110</v>
      </c>
      <c r="D1082" s="171" t="s">
        <v>118</v>
      </c>
      <c r="E1082" s="171" t="s">
        <v>77</v>
      </c>
      <c r="F1082" s="171" t="s">
        <v>194</v>
      </c>
      <c r="G1082" s="171" t="s">
        <v>177</v>
      </c>
      <c r="H1082" s="176">
        <v>1</v>
      </c>
      <c r="I1082" s="177">
        <v>0</v>
      </c>
      <c r="J1082" s="175">
        <v>46081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-56.94</v>
      </c>
    </row>
    <row r="1083" spans="1:16" ht="19.5" hidden="1" customHeight="1">
      <c r="A1083" s="171" t="s">
        <v>2201</v>
      </c>
      <c r="B1083" s="175">
        <v>46087</v>
      </c>
      <c r="C1083" s="171" t="s">
        <v>2119</v>
      </c>
      <c r="D1083" s="171" t="s">
        <v>119</v>
      </c>
      <c r="E1083" s="171" t="s">
        <v>77</v>
      </c>
      <c r="F1083" s="171" t="s">
        <v>194</v>
      </c>
      <c r="G1083" s="171" t="s">
        <v>177</v>
      </c>
      <c r="H1083" s="176">
        <v>1</v>
      </c>
      <c r="I1083" s="177">
        <v>0</v>
      </c>
      <c r="J1083" s="175">
        <v>46081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2343</v>
      </c>
      <c r="B1084" s="175">
        <v>46087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46085</v>
      </c>
      <c r="K1084" s="171" t="s">
        <v>113</v>
      </c>
      <c r="L1084" s="171" t="s">
        <v>114</v>
      </c>
      <c r="M1084" s="178">
        <v>0</v>
      </c>
      <c r="N1084" s="176"/>
      <c r="O1084" s="176">
        <v>42</v>
      </c>
      <c r="P1084" s="179">
        <v>-46.77</v>
      </c>
    </row>
    <row r="1085" spans="1:16" ht="19.5" hidden="1" customHeight="1">
      <c r="A1085" s="171" t="s">
        <v>2343</v>
      </c>
      <c r="B1085" s="175">
        <v>46087</v>
      </c>
      <c r="C1085" s="171" t="s">
        <v>2119</v>
      </c>
      <c r="D1085" s="171" t="s">
        <v>116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46085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-10.58</v>
      </c>
    </row>
    <row r="1086" spans="1:16" ht="19.5" hidden="1" customHeight="1">
      <c r="A1086" s="171" t="s">
        <v>2160</v>
      </c>
      <c r="B1086" s="175">
        <v>46087</v>
      </c>
      <c r="C1086" s="171" t="s">
        <v>110</v>
      </c>
      <c r="D1086" s="171" t="s">
        <v>121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46081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0</v>
      </c>
    </row>
    <row r="1087" spans="1:16" ht="19.5" hidden="1" customHeight="1">
      <c r="A1087" s="171" t="s">
        <v>2160</v>
      </c>
      <c r="B1087" s="175">
        <v>46087</v>
      </c>
      <c r="C1087" s="171" t="s">
        <v>110</v>
      </c>
      <c r="D1087" s="171" t="s">
        <v>118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46081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-46.77</v>
      </c>
    </row>
    <row r="1088" spans="1:16" ht="19.5" hidden="1" customHeight="1">
      <c r="A1088" s="171" t="s">
        <v>2160</v>
      </c>
      <c r="B1088" s="175">
        <v>46087</v>
      </c>
      <c r="C1088" s="171" t="s">
        <v>2119</v>
      </c>
      <c r="D1088" s="171" t="s">
        <v>119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46081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-15</v>
      </c>
    </row>
    <row r="1089" spans="1:16" ht="19.5" hidden="1" customHeight="1">
      <c r="A1089" s="171" t="s">
        <v>2344</v>
      </c>
      <c r="B1089" s="175">
        <v>46087</v>
      </c>
      <c r="C1089" s="171" t="s">
        <v>110</v>
      </c>
      <c r="D1089" s="171" t="s">
        <v>24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46072</v>
      </c>
      <c r="K1089" s="171" t="s">
        <v>113</v>
      </c>
      <c r="L1089" s="171" t="s">
        <v>114</v>
      </c>
      <c r="M1089" s="178">
        <v>0</v>
      </c>
      <c r="N1089" s="176"/>
      <c r="O1089" s="176">
        <v>40</v>
      </c>
      <c r="P1089" s="179">
        <v>-46.77</v>
      </c>
    </row>
    <row r="1090" spans="1:16" ht="19.5" hidden="1" customHeight="1">
      <c r="A1090" s="171" t="s">
        <v>2344</v>
      </c>
      <c r="B1090" s="175">
        <v>46087</v>
      </c>
      <c r="C1090" s="171" t="s">
        <v>2119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46072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-23.11</v>
      </c>
    </row>
    <row r="1091" spans="1:16" ht="19.5" hidden="1" customHeight="1">
      <c r="A1091" s="171" t="s">
        <v>2343</v>
      </c>
      <c r="B1091" s="175">
        <v>46087</v>
      </c>
      <c r="C1091" s="171" t="s">
        <v>110</v>
      </c>
      <c r="D1091" s="171" t="s">
        <v>117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46085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0</v>
      </c>
    </row>
    <row r="1092" spans="1:16" ht="19.5" hidden="1" customHeight="1">
      <c r="A1092" s="171" t="s">
        <v>2343</v>
      </c>
      <c r="B1092" s="175">
        <v>46087</v>
      </c>
      <c r="C1092" s="171" t="s">
        <v>110</v>
      </c>
      <c r="D1092" s="171" t="s">
        <v>118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46085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-46.77</v>
      </c>
    </row>
    <row r="1093" spans="1:16" ht="19.5" hidden="1" customHeight="1">
      <c r="A1093" s="171" t="s">
        <v>2344</v>
      </c>
      <c r="B1093" s="175">
        <v>46087</v>
      </c>
      <c r="C1093" s="171" t="s">
        <v>110</v>
      </c>
      <c r="D1093" s="171" t="s">
        <v>117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0</v>
      </c>
      <c r="J1093" s="175">
        <v>46072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2344</v>
      </c>
      <c r="B1094" s="175">
        <v>46087</v>
      </c>
      <c r="C1094" s="171" t="s">
        <v>110</v>
      </c>
      <c r="D1094" s="171" t="s">
        <v>118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0</v>
      </c>
      <c r="J1094" s="175">
        <v>46072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2344</v>
      </c>
      <c r="B1095" s="175">
        <v>46087</v>
      </c>
      <c r="C1095" s="171" t="s">
        <v>2119</v>
      </c>
      <c r="D1095" s="171" t="s">
        <v>119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0</v>
      </c>
      <c r="J1095" s="175">
        <v>46072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2345</v>
      </c>
      <c r="B1096" s="175">
        <v>46087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2650</v>
      </c>
      <c r="J1096" s="175">
        <v>46084</v>
      </c>
      <c r="K1096" s="171" t="s">
        <v>113</v>
      </c>
      <c r="L1096" s="171" t="s">
        <v>114</v>
      </c>
      <c r="M1096" s="178">
        <v>0.43</v>
      </c>
      <c r="N1096" s="176"/>
      <c r="O1096" s="176">
        <v>43</v>
      </c>
      <c r="P1096" s="179">
        <v>-154.33000000000001</v>
      </c>
    </row>
    <row r="1097" spans="1:16" ht="19.5" hidden="1" customHeight="1">
      <c r="A1097" s="171" t="s">
        <v>2345</v>
      </c>
      <c r="B1097" s="175">
        <v>46087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2650</v>
      </c>
      <c r="J1097" s="175">
        <v>46084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1152.3800000000001</v>
      </c>
    </row>
    <row r="1098" spans="1:16" ht="19.5" hidden="1" customHeight="1">
      <c r="A1098" s="171" t="s">
        <v>2345</v>
      </c>
      <c r="B1098" s="175">
        <v>46087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2650</v>
      </c>
      <c r="J1098" s="175">
        <v>46084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11.52</v>
      </c>
    </row>
    <row r="1099" spans="1:16" ht="19.5" hidden="1" customHeight="1">
      <c r="A1099" s="171" t="s">
        <v>2345</v>
      </c>
      <c r="B1099" s="175">
        <v>46087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2650</v>
      </c>
      <c r="J1099" s="175">
        <v>46084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1486.1</v>
      </c>
    </row>
    <row r="1100" spans="1:16" ht="19.5" hidden="1" customHeight="1">
      <c r="A1100" s="171" t="s">
        <v>2345</v>
      </c>
      <c r="B1100" s="175">
        <v>46087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2650</v>
      </c>
      <c r="J1100" s="175">
        <v>46084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-1139.5</v>
      </c>
    </row>
    <row r="1101" spans="1:16" ht="19.5" hidden="1" customHeight="1">
      <c r="A1101" s="171" t="s">
        <v>2345</v>
      </c>
      <c r="B1101" s="175">
        <v>46087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2650</v>
      </c>
      <c r="J1101" s="175">
        <v>46084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-24.99</v>
      </c>
    </row>
    <row r="1102" spans="1:16" ht="19.5" hidden="1" customHeight="1">
      <c r="A1102" s="171" t="s">
        <v>2345</v>
      </c>
      <c r="B1102" s="175">
        <v>46087</v>
      </c>
      <c r="C1102" s="171" t="s">
        <v>2119</v>
      </c>
      <c r="D1102" s="171" t="s">
        <v>135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0</v>
      </c>
      <c r="J1102" s="175">
        <v>46084</v>
      </c>
      <c r="K1102" s="171" t="s">
        <v>125</v>
      </c>
      <c r="L1102" s="171" t="s">
        <v>125</v>
      </c>
      <c r="M1102" s="178">
        <v>0</v>
      </c>
      <c r="N1102" s="176"/>
      <c r="O1102" s="176"/>
      <c r="P1102" s="179">
        <v>-21.9</v>
      </c>
    </row>
    <row r="1103" spans="1:16" ht="19.5" hidden="1" customHeight="1">
      <c r="A1103" s="171" t="s">
        <v>2346</v>
      </c>
      <c r="B1103" s="175">
        <v>46087</v>
      </c>
      <c r="C1103" s="171" t="s">
        <v>110</v>
      </c>
      <c r="D1103" s="171" t="s">
        <v>117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46078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0</v>
      </c>
    </row>
    <row r="1104" spans="1:16" ht="19.5" hidden="1" customHeight="1">
      <c r="A1104" s="171" t="s">
        <v>2346</v>
      </c>
      <c r="B1104" s="175">
        <v>46087</v>
      </c>
      <c r="C1104" s="171" t="s">
        <v>110</v>
      </c>
      <c r="D1104" s="171" t="s">
        <v>118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0</v>
      </c>
      <c r="J1104" s="175">
        <v>46078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-46.77</v>
      </c>
    </row>
    <row r="1105" spans="1:16" ht="19.5" hidden="1" customHeight="1">
      <c r="A1105" s="171" t="s">
        <v>2346</v>
      </c>
      <c r="B1105" s="175">
        <v>46087</v>
      </c>
      <c r="C1105" s="171" t="s">
        <v>2119</v>
      </c>
      <c r="D1105" s="171" t="s">
        <v>119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0</v>
      </c>
      <c r="J1105" s="175">
        <v>46078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-15</v>
      </c>
    </row>
    <row r="1106" spans="1:16" ht="19.5" hidden="1" customHeight="1">
      <c r="A1106" s="171" t="s">
        <v>2346</v>
      </c>
      <c r="B1106" s="175">
        <v>46087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46078</v>
      </c>
      <c r="K1106" s="171" t="s">
        <v>113</v>
      </c>
      <c r="L1106" s="171" t="s">
        <v>114</v>
      </c>
      <c r="M1106" s="178">
        <v>0</v>
      </c>
      <c r="N1106" s="176"/>
      <c r="O1106" s="176">
        <v>40</v>
      </c>
      <c r="P1106" s="179">
        <v>-46.77</v>
      </c>
    </row>
    <row r="1107" spans="1:16" ht="19.5" hidden="1" customHeight="1">
      <c r="A1107" s="171" t="s">
        <v>2346</v>
      </c>
      <c r="B1107" s="175">
        <v>46087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0</v>
      </c>
      <c r="J1107" s="175">
        <v>46078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-12.37</v>
      </c>
    </row>
    <row r="1108" spans="1:16" ht="19.5" hidden="1" customHeight="1">
      <c r="A1108" s="171" t="s">
        <v>2347</v>
      </c>
      <c r="B1108" s="175">
        <v>46087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0</v>
      </c>
      <c r="J1108" s="175">
        <v>46079</v>
      </c>
      <c r="K1108" s="171" t="s">
        <v>113</v>
      </c>
      <c r="L1108" s="171" t="s">
        <v>114</v>
      </c>
      <c r="M1108" s="178">
        <v>0</v>
      </c>
      <c r="N1108" s="176"/>
      <c r="O1108" s="176">
        <v>41</v>
      </c>
      <c r="P1108" s="179">
        <v>-46.77</v>
      </c>
    </row>
    <row r="1109" spans="1:16" ht="19.5" hidden="1" customHeight="1">
      <c r="A1109" s="171" t="s">
        <v>2347</v>
      </c>
      <c r="B1109" s="175">
        <v>46087</v>
      </c>
      <c r="C1109" s="171" t="s">
        <v>2119</v>
      </c>
      <c r="D1109" s="171" t="s">
        <v>116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46079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-12.33</v>
      </c>
    </row>
    <row r="1110" spans="1:16" ht="19.5" hidden="1" customHeight="1">
      <c r="A1110" s="171" t="s">
        <v>2347</v>
      </c>
      <c r="B1110" s="175">
        <v>46087</v>
      </c>
      <c r="C1110" s="171" t="s">
        <v>110</v>
      </c>
      <c r="D1110" s="171" t="s">
        <v>117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0</v>
      </c>
      <c r="J1110" s="175">
        <v>46079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0</v>
      </c>
    </row>
    <row r="1111" spans="1:16" ht="19.5" hidden="1" customHeight="1">
      <c r="A1111" s="171" t="s">
        <v>2347</v>
      </c>
      <c r="B1111" s="175">
        <v>46087</v>
      </c>
      <c r="C1111" s="171" t="s">
        <v>110</v>
      </c>
      <c r="D1111" s="171" t="s">
        <v>118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46079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-46.77</v>
      </c>
    </row>
    <row r="1112" spans="1:16" ht="19.5" hidden="1" customHeight="1">
      <c r="A1112" s="171" t="s">
        <v>2347</v>
      </c>
      <c r="B1112" s="175">
        <v>46087</v>
      </c>
      <c r="C1112" s="171" t="s">
        <v>2119</v>
      </c>
      <c r="D1112" s="171" t="s">
        <v>119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46079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-15</v>
      </c>
    </row>
    <row r="1113" spans="1:16" ht="19.5" hidden="1" customHeight="1">
      <c r="A1113" s="171" t="s">
        <v>2348</v>
      </c>
      <c r="B1113" s="175">
        <v>46087</v>
      </c>
      <c r="C1113" s="171" t="s">
        <v>110</v>
      </c>
      <c r="D1113" s="171" t="s">
        <v>24</v>
      </c>
      <c r="E1113" s="171" t="s">
        <v>79</v>
      </c>
      <c r="F1113" s="171" t="s">
        <v>441</v>
      </c>
      <c r="G1113" s="171" t="s">
        <v>177</v>
      </c>
      <c r="H1113" s="176">
        <v>1</v>
      </c>
      <c r="I1113" s="177">
        <v>5000</v>
      </c>
      <c r="J1113" s="175">
        <v>46083</v>
      </c>
      <c r="K1113" s="171" t="s">
        <v>113</v>
      </c>
      <c r="L1113" s="171" t="s">
        <v>114</v>
      </c>
      <c r="M1113" s="178">
        <v>0.43</v>
      </c>
      <c r="N1113" s="176"/>
      <c r="O1113" s="176">
        <v>43</v>
      </c>
      <c r="P1113" s="179">
        <v>-241.1</v>
      </c>
    </row>
    <row r="1114" spans="1:16" ht="19.5" hidden="1" customHeight="1">
      <c r="A1114" s="171" t="s">
        <v>2348</v>
      </c>
      <c r="B1114" s="175">
        <v>46087</v>
      </c>
      <c r="C1114" s="171" t="s">
        <v>127</v>
      </c>
      <c r="D1114" s="171" t="s">
        <v>128</v>
      </c>
      <c r="E1114" s="171" t="s">
        <v>79</v>
      </c>
      <c r="F1114" s="171" t="s">
        <v>441</v>
      </c>
      <c r="G1114" s="171" t="s">
        <v>177</v>
      </c>
      <c r="H1114" s="176">
        <v>1</v>
      </c>
      <c r="I1114" s="177">
        <v>5000</v>
      </c>
      <c r="J1114" s="175">
        <v>46083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1802.86</v>
      </c>
    </row>
    <row r="1115" spans="1:16" ht="19.5" hidden="1" customHeight="1">
      <c r="A1115" s="171" t="s">
        <v>2348</v>
      </c>
      <c r="B1115" s="175">
        <v>46087</v>
      </c>
      <c r="C1115" s="171" t="s">
        <v>127</v>
      </c>
      <c r="D1115" s="171" t="s">
        <v>129</v>
      </c>
      <c r="E1115" s="171" t="s">
        <v>79</v>
      </c>
      <c r="F1115" s="171" t="s">
        <v>441</v>
      </c>
      <c r="G1115" s="171" t="s">
        <v>177</v>
      </c>
      <c r="H1115" s="176">
        <v>1</v>
      </c>
      <c r="I1115" s="177">
        <v>5000</v>
      </c>
      <c r="J1115" s="175">
        <v>46083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18.03</v>
      </c>
    </row>
    <row r="1116" spans="1:16" ht="19.5" hidden="1" customHeight="1">
      <c r="A1116" s="171" t="s">
        <v>2348</v>
      </c>
      <c r="B1116" s="175">
        <v>46087</v>
      </c>
      <c r="C1116" s="171" t="s">
        <v>127</v>
      </c>
      <c r="D1116" s="171" t="s">
        <v>130</v>
      </c>
      <c r="E1116" s="171" t="s">
        <v>79</v>
      </c>
      <c r="F1116" s="171" t="s">
        <v>441</v>
      </c>
      <c r="G1116" s="171" t="s">
        <v>177</v>
      </c>
      <c r="H1116" s="176">
        <v>1</v>
      </c>
      <c r="I1116" s="177">
        <v>5000</v>
      </c>
      <c r="J1116" s="175">
        <v>46083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3179.11</v>
      </c>
    </row>
    <row r="1117" spans="1:16" ht="19.5" hidden="1" customHeight="1">
      <c r="A1117" s="171" t="s">
        <v>2348</v>
      </c>
      <c r="B1117" s="175">
        <v>46087</v>
      </c>
      <c r="C1117" s="171" t="s">
        <v>131</v>
      </c>
      <c r="D1117" s="171" t="s">
        <v>132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46083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-2150</v>
      </c>
    </row>
    <row r="1118" spans="1:16" ht="19.5" hidden="1" customHeight="1">
      <c r="A1118" s="171" t="s">
        <v>2348</v>
      </c>
      <c r="B1118" s="175">
        <v>46087</v>
      </c>
      <c r="C1118" s="171" t="s">
        <v>2119</v>
      </c>
      <c r="D1118" s="171" t="s">
        <v>116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46083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-17</v>
      </c>
    </row>
    <row r="1119" spans="1:16" ht="19.5" hidden="1" customHeight="1">
      <c r="A1119" s="171" t="s">
        <v>2349</v>
      </c>
      <c r="B1119" s="175">
        <v>46087</v>
      </c>
      <c r="C1119" s="171" t="s">
        <v>110</v>
      </c>
      <c r="D1119" s="171" t="s">
        <v>24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2400</v>
      </c>
      <c r="J1119" s="175">
        <v>46079</v>
      </c>
      <c r="K1119" s="171" t="s">
        <v>113</v>
      </c>
      <c r="L1119" s="171" t="s">
        <v>114</v>
      </c>
      <c r="M1119" s="178">
        <v>0.43</v>
      </c>
      <c r="N1119" s="176"/>
      <c r="O1119" s="176">
        <v>41</v>
      </c>
      <c r="P1119" s="179">
        <v>-136.83000000000001</v>
      </c>
    </row>
    <row r="1120" spans="1:16" ht="19.5" hidden="1" customHeight="1">
      <c r="A1120" s="171" t="s">
        <v>2349</v>
      </c>
      <c r="B1120" s="175">
        <v>46087</v>
      </c>
      <c r="C1120" s="171" t="s">
        <v>127</v>
      </c>
      <c r="D1120" s="171" t="s">
        <v>128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46079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1015.22</v>
      </c>
    </row>
    <row r="1121" spans="1:16" ht="19.5" hidden="1" customHeight="1">
      <c r="A1121" s="171" t="s">
        <v>2349</v>
      </c>
      <c r="B1121" s="175">
        <v>46087</v>
      </c>
      <c r="C1121" s="171" t="s">
        <v>127</v>
      </c>
      <c r="D1121" s="171" t="s">
        <v>129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46079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10.15</v>
      </c>
    </row>
    <row r="1122" spans="1:16" ht="19.5" hidden="1" customHeight="1">
      <c r="A1122" s="171" t="s">
        <v>2349</v>
      </c>
      <c r="B1122" s="175">
        <v>46087</v>
      </c>
      <c r="C1122" s="171" t="s">
        <v>127</v>
      </c>
      <c r="D1122" s="171" t="s">
        <v>130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46079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1374.63</v>
      </c>
    </row>
    <row r="1123" spans="1:16" ht="19.5" hidden="1" customHeight="1">
      <c r="A1123" s="171" t="s">
        <v>2349</v>
      </c>
      <c r="B1123" s="175">
        <v>46087</v>
      </c>
      <c r="C1123" s="171" t="s">
        <v>131</v>
      </c>
      <c r="D1123" s="171" t="s">
        <v>132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46079</v>
      </c>
      <c r="K1123" s="171" t="s">
        <v>113</v>
      </c>
      <c r="L1123" s="171" t="s">
        <v>114</v>
      </c>
      <c r="M1123" s="178">
        <v>0.43</v>
      </c>
      <c r="N1123" s="176"/>
      <c r="O1123" s="176"/>
      <c r="P1123" s="179">
        <v>-1032</v>
      </c>
    </row>
    <row r="1124" spans="1:16" ht="19.5" hidden="1" customHeight="1">
      <c r="A1124" s="171" t="s">
        <v>2349</v>
      </c>
      <c r="B1124" s="175">
        <v>46087</v>
      </c>
      <c r="C1124" s="171" t="s">
        <v>2119</v>
      </c>
      <c r="D1124" s="171" t="s">
        <v>116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46079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-22.97</v>
      </c>
    </row>
    <row r="1125" spans="1:16" ht="19.5" hidden="1" customHeight="1">
      <c r="A1125" s="171" t="s">
        <v>2348</v>
      </c>
      <c r="B1125" s="175">
        <v>46087</v>
      </c>
      <c r="C1125" s="171" t="s">
        <v>2119</v>
      </c>
      <c r="D1125" s="171" t="s">
        <v>135</v>
      </c>
      <c r="E1125" s="171" t="s">
        <v>79</v>
      </c>
      <c r="F1125" s="171" t="s">
        <v>441</v>
      </c>
      <c r="G1125" s="171" t="s">
        <v>177</v>
      </c>
      <c r="H1125" s="176">
        <v>1</v>
      </c>
      <c r="I1125" s="177">
        <v>0</v>
      </c>
      <c r="J1125" s="175">
        <v>46083</v>
      </c>
      <c r="K1125" s="171" t="s">
        <v>125</v>
      </c>
      <c r="L1125" s="171" t="s">
        <v>125</v>
      </c>
      <c r="M1125" s="178">
        <v>0</v>
      </c>
      <c r="N1125" s="176"/>
      <c r="O1125" s="176"/>
      <c r="P1125" s="179">
        <v>-34.25</v>
      </c>
    </row>
    <row r="1126" spans="1:16" ht="19.5" hidden="1" customHeight="1">
      <c r="A1126" s="171" t="s">
        <v>2349</v>
      </c>
      <c r="B1126" s="175">
        <v>46087</v>
      </c>
      <c r="C1126" s="171" t="s">
        <v>2119</v>
      </c>
      <c r="D1126" s="171" t="s">
        <v>135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46079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-19.29</v>
      </c>
    </row>
    <row r="1127" spans="1:16" ht="19.5" hidden="1" customHeight="1">
      <c r="A1127" s="171" t="s">
        <v>2350</v>
      </c>
      <c r="B1127" s="175">
        <v>46087</v>
      </c>
      <c r="C1127" s="171" t="s">
        <v>110</v>
      </c>
      <c r="D1127" s="171" t="s">
        <v>24</v>
      </c>
      <c r="E1127" s="171" t="s">
        <v>66</v>
      </c>
      <c r="F1127" s="171" t="s">
        <v>601</v>
      </c>
      <c r="G1127" s="171" t="s">
        <v>177</v>
      </c>
      <c r="H1127" s="176">
        <v>1</v>
      </c>
      <c r="I1127" s="177">
        <v>0</v>
      </c>
      <c r="J1127" s="175">
        <v>46083</v>
      </c>
      <c r="K1127" s="171" t="s">
        <v>113</v>
      </c>
      <c r="L1127" s="171" t="s">
        <v>114</v>
      </c>
      <c r="M1127" s="178">
        <v>0</v>
      </c>
      <c r="N1127" s="176"/>
      <c r="O1127" s="176">
        <v>43</v>
      </c>
      <c r="P1127" s="179">
        <v>-56.94</v>
      </c>
    </row>
    <row r="1128" spans="1:16" ht="19.5" hidden="1" customHeight="1">
      <c r="A1128" s="171" t="s">
        <v>2350</v>
      </c>
      <c r="B1128" s="175">
        <v>46087</v>
      </c>
      <c r="C1128" s="171" t="s">
        <v>2119</v>
      </c>
      <c r="D1128" s="171" t="s">
        <v>116</v>
      </c>
      <c r="E1128" s="171" t="s">
        <v>66</v>
      </c>
      <c r="F1128" s="171" t="s">
        <v>601</v>
      </c>
      <c r="G1128" s="171" t="s">
        <v>177</v>
      </c>
      <c r="H1128" s="176">
        <v>1</v>
      </c>
      <c r="I1128" s="177">
        <v>0</v>
      </c>
      <c r="J1128" s="175">
        <v>46083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-11.44</v>
      </c>
    </row>
    <row r="1129" spans="1:16" ht="19.5" hidden="1" customHeight="1">
      <c r="A1129" s="171" t="s">
        <v>2351</v>
      </c>
      <c r="B1129" s="175">
        <v>46087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2650</v>
      </c>
      <c r="J1129" s="175">
        <v>46081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-148.96</v>
      </c>
    </row>
    <row r="1130" spans="1:16" ht="19.5" hidden="1" customHeight="1">
      <c r="A1130" s="171" t="s">
        <v>2351</v>
      </c>
      <c r="B1130" s="175">
        <v>46087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2650</v>
      </c>
      <c r="J1130" s="175">
        <v>46081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1115.24</v>
      </c>
    </row>
    <row r="1131" spans="1:16" ht="19.5" hidden="1" customHeight="1">
      <c r="A1131" s="171" t="s">
        <v>2351</v>
      </c>
      <c r="B1131" s="175">
        <v>46087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2650</v>
      </c>
      <c r="J1131" s="175">
        <v>46081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2351</v>
      </c>
      <c r="B1132" s="175">
        <v>46087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2650</v>
      </c>
      <c r="J1132" s="175">
        <v>46081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1534.76</v>
      </c>
    </row>
    <row r="1133" spans="1:16" ht="19.5" hidden="1" customHeight="1">
      <c r="A1133" s="171" t="s">
        <v>2351</v>
      </c>
      <c r="B1133" s="175">
        <v>46087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2650</v>
      </c>
      <c r="J1133" s="175">
        <v>46081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-1139.5</v>
      </c>
    </row>
    <row r="1134" spans="1:16" ht="19.5" hidden="1" customHeight="1">
      <c r="A1134" s="171" t="s">
        <v>2351</v>
      </c>
      <c r="B1134" s="175">
        <v>46087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2650</v>
      </c>
      <c r="J1134" s="175">
        <v>46081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-25</v>
      </c>
    </row>
    <row r="1135" spans="1:16" ht="19.5" hidden="1" customHeight="1">
      <c r="A1135" s="171" t="s">
        <v>2350</v>
      </c>
      <c r="B1135" s="175">
        <v>46087</v>
      </c>
      <c r="C1135" s="171" t="s">
        <v>110</v>
      </c>
      <c r="D1135" s="171" t="s">
        <v>117</v>
      </c>
      <c r="E1135" s="171" t="s">
        <v>66</v>
      </c>
      <c r="F1135" s="171" t="s">
        <v>601</v>
      </c>
      <c r="G1135" s="171" t="s">
        <v>177</v>
      </c>
      <c r="H1135" s="176">
        <v>1</v>
      </c>
      <c r="I1135" s="177">
        <v>0</v>
      </c>
      <c r="J1135" s="175">
        <v>46083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2350</v>
      </c>
      <c r="B1136" s="175">
        <v>46087</v>
      </c>
      <c r="C1136" s="171" t="s">
        <v>110</v>
      </c>
      <c r="D1136" s="171" t="s">
        <v>118</v>
      </c>
      <c r="E1136" s="171" t="s">
        <v>66</v>
      </c>
      <c r="F1136" s="171" t="s">
        <v>601</v>
      </c>
      <c r="G1136" s="171" t="s">
        <v>177</v>
      </c>
      <c r="H1136" s="176">
        <v>1</v>
      </c>
      <c r="I1136" s="177">
        <v>0</v>
      </c>
      <c r="J1136" s="175">
        <v>46083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-56.94</v>
      </c>
    </row>
    <row r="1137" spans="1:16" ht="19.5" hidden="1" customHeight="1">
      <c r="A1137" s="171" t="s">
        <v>2350</v>
      </c>
      <c r="B1137" s="175">
        <v>46087</v>
      </c>
      <c r="C1137" s="171" t="s">
        <v>2119</v>
      </c>
      <c r="D1137" s="171" t="s">
        <v>119</v>
      </c>
      <c r="E1137" s="171" t="s">
        <v>66</v>
      </c>
      <c r="F1137" s="171" t="s">
        <v>601</v>
      </c>
      <c r="G1137" s="171" t="s">
        <v>177</v>
      </c>
      <c r="H1137" s="176">
        <v>1</v>
      </c>
      <c r="I1137" s="177">
        <v>0</v>
      </c>
      <c r="J1137" s="175">
        <v>46083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2352</v>
      </c>
      <c r="B1138" s="175">
        <v>46087</v>
      </c>
      <c r="C1138" s="171" t="s">
        <v>110</v>
      </c>
      <c r="D1138" s="171" t="s">
        <v>24</v>
      </c>
      <c r="E1138" s="171" t="s">
        <v>78</v>
      </c>
      <c r="F1138" s="171" t="s">
        <v>176</v>
      </c>
      <c r="G1138" s="171" t="s">
        <v>177</v>
      </c>
      <c r="H1138" s="176">
        <v>1</v>
      </c>
      <c r="I1138" s="177">
        <v>0</v>
      </c>
      <c r="J1138" s="175">
        <v>46073</v>
      </c>
      <c r="K1138" s="171" t="s">
        <v>113</v>
      </c>
      <c r="L1138" s="171" t="s">
        <v>114</v>
      </c>
      <c r="M1138" s="178">
        <v>0</v>
      </c>
      <c r="N1138" s="176"/>
      <c r="O1138" s="176">
        <v>40</v>
      </c>
      <c r="P1138" s="179">
        <v>-56.94</v>
      </c>
    </row>
    <row r="1139" spans="1:16" ht="19.5" hidden="1" customHeight="1">
      <c r="A1139" s="171" t="s">
        <v>2352</v>
      </c>
      <c r="B1139" s="175">
        <v>46087</v>
      </c>
      <c r="C1139" s="171" t="s">
        <v>2119</v>
      </c>
      <c r="D1139" s="171" t="s">
        <v>116</v>
      </c>
      <c r="E1139" s="171" t="s">
        <v>78</v>
      </c>
      <c r="F1139" s="171" t="s">
        <v>176</v>
      </c>
      <c r="G1139" s="171" t="s">
        <v>177</v>
      </c>
      <c r="H1139" s="176">
        <v>1</v>
      </c>
      <c r="I1139" s="177">
        <v>0</v>
      </c>
      <c r="J1139" s="175">
        <v>46073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-16.23</v>
      </c>
    </row>
    <row r="1140" spans="1:16" ht="19.5" hidden="1" customHeight="1">
      <c r="A1140" s="171" t="s">
        <v>2352</v>
      </c>
      <c r="B1140" s="175">
        <v>46087</v>
      </c>
      <c r="C1140" s="171" t="s">
        <v>110</v>
      </c>
      <c r="D1140" s="171" t="s">
        <v>117</v>
      </c>
      <c r="E1140" s="171" t="s">
        <v>78</v>
      </c>
      <c r="F1140" s="171" t="s">
        <v>176</v>
      </c>
      <c r="G1140" s="171" t="s">
        <v>177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2352</v>
      </c>
      <c r="B1141" s="175">
        <v>46087</v>
      </c>
      <c r="C1141" s="171" t="s">
        <v>110</v>
      </c>
      <c r="D1141" s="171" t="s">
        <v>118</v>
      </c>
      <c r="E1141" s="171" t="s">
        <v>78</v>
      </c>
      <c r="F1141" s="171" t="s">
        <v>176</v>
      </c>
      <c r="G1141" s="171" t="s">
        <v>177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-56.94</v>
      </c>
    </row>
    <row r="1142" spans="1:16" ht="19.5" hidden="1" customHeight="1">
      <c r="A1142" s="171" t="s">
        <v>2352</v>
      </c>
      <c r="B1142" s="175">
        <v>46087</v>
      </c>
      <c r="C1142" s="171" t="s">
        <v>2119</v>
      </c>
      <c r="D1142" s="171" t="s">
        <v>119</v>
      </c>
      <c r="E1142" s="171" t="s">
        <v>78</v>
      </c>
      <c r="F1142" s="171" t="s">
        <v>176</v>
      </c>
      <c r="G1142" s="171" t="s">
        <v>177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2353</v>
      </c>
      <c r="B1143" s="175">
        <v>46087</v>
      </c>
      <c r="C1143" s="171" t="s">
        <v>123</v>
      </c>
      <c r="D1143" s="171" t="s">
        <v>376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46078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-1670.4</v>
      </c>
    </row>
    <row r="1144" spans="1:16" ht="19.5" hidden="1" customHeight="1">
      <c r="A1144" s="171" t="s">
        <v>2354</v>
      </c>
      <c r="B1144" s="175">
        <v>46087</v>
      </c>
      <c r="C1144" s="171" t="s">
        <v>110</v>
      </c>
      <c r="D1144" s="171" t="s">
        <v>24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1495</v>
      </c>
      <c r="J1144" s="175">
        <v>46082</v>
      </c>
      <c r="K1144" s="171" t="s">
        <v>113</v>
      </c>
      <c r="L1144" s="171" t="s">
        <v>114</v>
      </c>
      <c r="M1144" s="178">
        <v>0.43</v>
      </c>
      <c r="N1144" s="176"/>
      <c r="O1144" s="176">
        <v>42</v>
      </c>
      <c r="P1144" s="179">
        <v>-116.04</v>
      </c>
    </row>
    <row r="1145" spans="1:16" ht="19.5" hidden="1" customHeight="1">
      <c r="A1145" s="171" t="s">
        <v>2354</v>
      </c>
      <c r="B1145" s="175">
        <v>46087</v>
      </c>
      <c r="C1145" s="171" t="s">
        <v>127</v>
      </c>
      <c r="D1145" s="171" t="s">
        <v>128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1495</v>
      </c>
      <c r="J1145" s="175">
        <v>46082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654.29</v>
      </c>
    </row>
    <row r="1146" spans="1:16" ht="19.5" hidden="1" customHeight="1">
      <c r="A1146" s="171" t="s">
        <v>2354</v>
      </c>
      <c r="B1146" s="175">
        <v>46087</v>
      </c>
      <c r="C1146" s="171" t="s">
        <v>127</v>
      </c>
      <c r="D1146" s="171" t="s">
        <v>129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1495</v>
      </c>
      <c r="J1146" s="175">
        <v>46082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6.54</v>
      </c>
    </row>
    <row r="1147" spans="1:16" ht="19.5" hidden="1" customHeight="1">
      <c r="A1147" s="171" t="s">
        <v>2354</v>
      </c>
      <c r="B1147" s="175">
        <v>46087</v>
      </c>
      <c r="C1147" s="171" t="s">
        <v>127</v>
      </c>
      <c r="D1147" s="171" t="s">
        <v>130</v>
      </c>
      <c r="E1147" s="171" t="s">
        <v>48</v>
      </c>
      <c r="F1147" s="171" t="s">
        <v>198</v>
      </c>
      <c r="G1147" s="171" t="s">
        <v>112</v>
      </c>
      <c r="H1147" s="176">
        <v>1</v>
      </c>
      <c r="I1147" s="177">
        <v>1495</v>
      </c>
      <c r="J1147" s="175">
        <v>46082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834.17</v>
      </c>
    </row>
    <row r="1148" spans="1:16" ht="19.5" hidden="1" customHeight="1">
      <c r="A1148" s="171" t="s">
        <v>2354</v>
      </c>
      <c r="B1148" s="175">
        <v>46087</v>
      </c>
      <c r="C1148" s="171" t="s">
        <v>131</v>
      </c>
      <c r="D1148" s="171" t="s">
        <v>132</v>
      </c>
      <c r="E1148" s="171" t="s">
        <v>48</v>
      </c>
      <c r="F1148" s="171" t="s">
        <v>198</v>
      </c>
      <c r="G1148" s="171" t="s">
        <v>112</v>
      </c>
      <c r="H1148" s="176">
        <v>1</v>
      </c>
      <c r="I1148" s="177">
        <v>1495</v>
      </c>
      <c r="J1148" s="175">
        <v>46082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-642.85</v>
      </c>
    </row>
    <row r="1149" spans="1:16" ht="19.5" hidden="1" customHeight="1">
      <c r="A1149" s="171" t="s">
        <v>2354</v>
      </c>
      <c r="B1149" s="175">
        <v>46087</v>
      </c>
      <c r="C1149" s="171" t="s">
        <v>2119</v>
      </c>
      <c r="D1149" s="171" t="s">
        <v>116</v>
      </c>
      <c r="E1149" s="171" t="s">
        <v>48</v>
      </c>
      <c r="F1149" s="171" t="s">
        <v>198</v>
      </c>
      <c r="G1149" s="171" t="s">
        <v>112</v>
      </c>
      <c r="H1149" s="176">
        <v>1</v>
      </c>
      <c r="I1149" s="177">
        <v>1495</v>
      </c>
      <c r="J1149" s="175">
        <v>46082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-10.72</v>
      </c>
    </row>
    <row r="1150" spans="1:16" ht="19.5" hidden="1" customHeight="1">
      <c r="A1150" s="171" t="s">
        <v>2355</v>
      </c>
      <c r="B1150" s="175">
        <v>46087</v>
      </c>
      <c r="C1150" s="171" t="s">
        <v>2119</v>
      </c>
      <c r="D1150" s="171" t="s">
        <v>135</v>
      </c>
      <c r="E1150" s="171" t="s">
        <v>43</v>
      </c>
      <c r="F1150" s="171" t="s">
        <v>481</v>
      </c>
      <c r="G1150" s="171" t="s">
        <v>214</v>
      </c>
      <c r="H1150" s="176">
        <v>1</v>
      </c>
      <c r="I1150" s="177">
        <v>0</v>
      </c>
      <c r="J1150" s="175">
        <v>46087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-19.02</v>
      </c>
    </row>
    <row r="1151" spans="1:16" ht="19.5" hidden="1" customHeight="1">
      <c r="A1151" s="171" t="s">
        <v>2354</v>
      </c>
      <c r="B1151" s="175">
        <v>46087</v>
      </c>
      <c r="C1151" s="171" t="s">
        <v>2119</v>
      </c>
      <c r="D1151" s="171" t="s">
        <v>135</v>
      </c>
      <c r="E1151" s="171" t="s">
        <v>48</v>
      </c>
      <c r="F1151" s="171" t="s">
        <v>198</v>
      </c>
      <c r="G1151" s="171" t="s">
        <v>112</v>
      </c>
      <c r="H1151" s="176">
        <v>1</v>
      </c>
      <c r="I1151" s="177">
        <v>0</v>
      </c>
      <c r="J1151" s="175">
        <v>46082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-12.43</v>
      </c>
    </row>
    <row r="1152" spans="1:16" ht="19.5" hidden="1" customHeight="1">
      <c r="A1152" s="171" t="s">
        <v>2356</v>
      </c>
      <c r="B1152" s="175">
        <v>46087</v>
      </c>
      <c r="C1152" s="171" t="s">
        <v>110</v>
      </c>
      <c r="D1152" s="171" t="s">
        <v>24</v>
      </c>
      <c r="E1152" s="171" t="s">
        <v>78</v>
      </c>
      <c r="F1152" s="171" t="s">
        <v>176</v>
      </c>
      <c r="G1152" s="171" t="s">
        <v>177</v>
      </c>
      <c r="H1152" s="176">
        <v>1</v>
      </c>
      <c r="I1152" s="177">
        <v>6500</v>
      </c>
      <c r="J1152" s="175">
        <v>46080</v>
      </c>
      <c r="K1152" s="171" t="s">
        <v>113</v>
      </c>
      <c r="L1152" s="171" t="s">
        <v>114</v>
      </c>
      <c r="M1152" s="178">
        <v>0.43</v>
      </c>
      <c r="N1152" s="176"/>
      <c r="O1152" s="176">
        <v>41</v>
      </c>
      <c r="P1152" s="179">
        <v>-263.19</v>
      </c>
    </row>
    <row r="1153" spans="1:16" ht="19.5" hidden="1" customHeight="1">
      <c r="A1153" s="171" t="s">
        <v>2356</v>
      </c>
      <c r="B1153" s="175">
        <v>46087</v>
      </c>
      <c r="C1153" s="171" t="s">
        <v>127</v>
      </c>
      <c r="D1153" s="171" t="s">
        <v>128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6500</v>
      </c>
      <c r="J1153" s="175">
        <v>46080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2810.52</v>
      </c>
    </row>
    <row r="1154" spans="1:16" ht="19.5" hidden="1" customHeight="1">
      <c r="A1154" s="171" t="s">
        <v>2356</v>
      </c>
      <c r="B1154" s="175">
        <v>46087</v>
      </c>
      <c r="C1154" s="171" t="s">
        <v>127</v>
      </c>
      <c r="D1154" s="171" t="s">
        <v>129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6500</v>
      </c>
      <c r="J1154" s="175">
        <v>46080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2356</v>
      </c>
      <c r="B1155" s="175">
        <v>46087</v>
      </c>
      <c r="C1155" s="171" t="s">
        <v>127</v>
      </c>
      <c r="D1155" s="171" t="s">
        <v>130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6500</v>
      </c>
      <c r="J1155" s="175">
        <v>46080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3689.48</v>
      </c>
    </row>
    <row r="1156" spans="1:16" ht="19.5" hidden="1" customHeight="1">
      <c r="A1156" s="171" t="s">
        <v>2356</v>
      </c>
      <c r="B1156" s="175">
        <v>46087</v>
      </c>
      <c r="C1156" s="171" t="s">
        <v>131</v>
      </c>
      <c r="D1156" s="171" t="s">
        <v>132</v>
      </c>
      <c r="E1156" s="171" t="s">
        <v>78</v>
      </c>
      <c r="F1156" s="171" t="s">
        <v>176</v>
      </c>
      <c r="G1156" s="171" t="s">
        <v>177</v>
      </c>
      <c r="H1156" s="176">
        <v>1</v>
      </c>
      <c r="I1156" s="177">
        <v>6500</v>
      </c>
      <c r="J1156" s="175">
        <v>46080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-2795</v>
      </c>
    </row>
    <row r="1157" spans="1:16" ht="19.5" hidden="1" customHeight="1">
      <c r="A1157" s="171" t="s">
        <v>2357</v>
      </c>
      <c r="B1157" s="175">
        <v>46087</v>
      </c>
      <c r="C1157" s="171" t="s">
        <v>110</v>
      </c>
      <c r="D1157" s="171" t="s">
        <v>24</v>
      </c>
      <c r="E1157" s="171" t="s">
        <v>78</v>
      </c>
      <c r="F1157" s="171" t="s">
        <v>176</v>
      </c>
      <c r="G1157" s="171" t="s">
        <v>177</v>
      </c>
      <c r="H1157" s="176">
        <v>1</v>
      </c>
      <c r="I1157" s="177">
        <v>6500</v>
      </c>
      <c r="J1157" s="175">
        <v>46082</v>
      </c>
      <c r="K1157" s="171" t="s">
        <v>113</v>
      </c>
      <c r="L1157" s="171" t="s">
        <v>114</v>
      </c>
      <c r="M1157" s="178">
        <v>0.43</v>
      </c>
      <c r="N1157" s="176"/>
      <c r="O1157" s="176">
        <v>42</v>
      </c>
      <c r="P1157" s="179">
        <v>-274.64999999999998</v>
      </c>
    </row>
    <row r="1158" spans="1:16" ht="19.5" hidden="1" customHeight="1">
      <c r="A1158" s="171" t="s">
        <v>2357</v>
      </c>
      <c r="B1158" s="175">
        <v>46087</v>
      </c>
      <c r="C1158" s="171" t="s">
        <v>127</v>
      </c>
      <c r="D1158" s="171" t="s">
        <v>128</v>
      </c>
      <c r="E1158" s="171" t="s">
        <v>78</v>
      </c>
      <c r="F1158" s="171" t="s">
        <v>176</v>
      </c>
      <c r="G1158" s="171" t="s">
        <v>177</v>
      </c>
      <c r="H1158" s="176">
        <v>1</v>
      </c>
      <c r="I1158" s="177">
        <v>6500</v>
      </c>
      <c r="J1158" s="175">
        <v>46082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2319.39</v>
      </c>
    </row>
    <row r="1159" spans="1:16" ht="19.5" hidden="1" customHeight="1">
      <c r="A1159" s="171" t="s">
        <v>2357</v>
      </c>
      <c r="B1159" s="175">
        <v>46087</v>
      </c>
      <c r="C1159" s="171" t="s">
        <v>127</v>
      </c>
      <c r="D1159" s="171" t="s">
        <v>129</v>
      </c>
      <c r="E1159" s="171" t="s">
        <v>78</v>
      </c>
      <c r="F1159" s="171" t="s">
        <v>176</v>
      </c>
      <c r="G1159" s="171" t="s">
        <v>177</v>
      </c>
      <c r="H1159" s="176">
        <v>1</v>
      </c>
      <c r="I1159" s="177">
        <v>6500</v>
      </c>
      <c r="J1159" s="175">
        <v>46082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23.19</v>
      </c>
    </row>
    <row r="1160" spans="1:16" ht="19.5" hidden="1" customHeight="1">
      <c r="A1160" s="171" t="s">
        <v>2357</v>
      </c>
      <c r="B1160" s="175">
        <v>46087</v>
      </c>
      <c r="C1160" s="171" t="s">
        <v>127</v>
      </c>
      <c r="D1160" s="171" t="s">
        <v>130</v>
      </c>
      <c r="E1160" s="171" t="s">
        <v>78</v>
      </c>
      <c r="F1160" s="171" t="s">
        <v>176</v>
      </c>
      <c r="G1160" s="171" t="s">
        <v>177</v>
      </c>
      <c r="H1160" s="176">
        <v>1</v>
      </c>
      <c r="I1160" s="177">
        <v>6500</v>
      </c>
      <c r="J1160" s="175">
        <v>46082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4157.42</v>
      </c>
    </row>
    <row r="1161" spans="1:16" ht="19.5" hidden="1" customHeight="1">
      <c r="A1161" s="171" t="s">
        <v>2357</v>
      </c>
      <c r="B1161" s="175">
        <v>46087</v>
      </c>
      <c r="C1161" s="171" t="s">
        <v>131</v>
      </c>
      <c r="D1161" s="171" t="s">
        <v>132</v>
      </c>
      <c r="E1161" s="171" t="s">
        <v>78</v>
      </c>
      <c r="F1161" s="171" t="s">
        <v>176</v>
      </c>
      <c r="G1161" s="171" t="s">
        <v>177</v>
      </c>
      <c r="H1161" s="176">
        <v>1</v>
      </c>
      <c r="I1161" s="177">
        <v>6500</v>
      </c>
      <c r="J1161" s="175">
        <v>46082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-2795</v>
      </c>
    </row>
    <row r="1162" spans="1:16" ht="19.5" hidden="1" customHeight="1">
      <c r="A1162" s="171" t="s">
        <v>2357</v>
      </c>
      <c r="B1162" s="175">
        <v>46087</v>
      </c>
      <c r="C1162" s="171" t="s">
        <v>2119</v>
      </c>
      <c r="D1162" s="171" t="s">
        <v>116</v>
      </c>
      <c r="E1162" s="171" t="s">
        <v>78</v>
      </c>
      <c r="F1162" s="171" t="s">
        <v>176</v>
      </c>
      <c r="G1162" s="171" t="s">
        <v>177</v>
      </c>
      <c r="H1162" s="176">
        <v>1</v>
      </c>
      <c r="I1162" s="177">
        <v>6500</v>
      </c>
      <c r="J1162" s="175">
        <v>46082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-11.74</v>
      </c>
    </row>
    <row r="1163" spans="1:16" ht="19.5" hidden="1" customHeight="1">
      <c r="A1163" s="171" t="s">
        <v>1945</v>
      </c>
      <c r="B1163" s="175">
        <v>46087</v>
      </c>
      <c r="C1163" s="171" t="s">
        <v>2119</v>
      </c>
      <c r="D1163" s="171" t="s">
        <v>135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46080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15.86</v>
      </c>
    </row>
    <row r="1164" spans="1:16" ht="19.5" hidden="1" customHeight="1">
      <c r="A1164" s="171" t="s">
        <v>2357</v>
      </c>
      <c r="B1164" s="175">
        <v>46087</v>
      </c>
      <c r="C1164" s="171" t="s">
        <v>2119</v>
      </c>
      <c r="D1164" s="171" t="s">
        <v>135</v>
      </c>
      <c r="E1164" s="171" t="s">
        <v>78</v>
      </c>
      <c r="F1164" s="171" t="s">
        <v>176</v>
      </c>
      <c r="G1164" s="171" t="s">
        <v>177</v>
      </c>
      <c r="H1164" s="176">
        <v>1</v>
      </c>
      <c r="I1164" s="177">
        <v>0</v>
      </c>
      <c r="J1164" s="175">
        <v>46082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-44.07</v>
      </c>
    </row>
    <row r="1165" spans="1:16" ht="19.5" hidden="1" customHeight="1">
      <c r="A1165" s="171" t="s">
        <v>2358</v>
      </c>
      <c r="B1165" s="175">
        <v>46087</v>
      </c>
      <c r="C1165" s="171" t="s">
        <v>110</v>
      </c>
      <c r="D1165" s="171" t="s">
        <v>24</v>
      </c>
      <c r="E1165" s="171" t="s">
        <v>42</v>
      </c>
      <c r="F1165" s="171" t="s">
        <v>248</v>
      </c>
      <c r="G1165" s="171" t="s">
        <v>112</v>
      </c>
      <c r="H1165" s="176">
        <v>1</v>
      </c>
      <c r="I1165" s="177">
        <v>2650</v>
      </c>
      <c r="J1165" s="175">
        <v>46085</v>
      </c>
      <c r="K1165" s="171" t="s">
        <v>113</v>
      </c>
      <c r="L1165" s="171" t="s">
        <v>114</v>
      </c>
      <c r="M1165" s="178">
        <v>0.43</v>
      </c>
      <c r="N1165" s="176"/>
      <c r="O1165" s="176">
        <v>42</v>
      </c>
      <c r="P1165" s="179">
        <v>-148.96</v>
      </c>
    </row>
    <row r="1166" spans="1:16" ht="19.5" hidden="1" customHeight="1">
      <c r="A1166" s="171" t="s">
        <v>2358</v>
      </c>
      <c r="B1166" s="175">
        <v>46087</v>
      </c>
      <c r="C1166" s="171" t="s">
        <v>127</v>
      </c>
      <c r="D1166" s="171" t="s">
        <v>128</v>
      </c>
      <c r="E1166" s="171" t="s">
        <v>42</v>
      </c>
      <c r="F1166" s="171" t="s">
        <v>248</v>
      </c>
      <c r="G1166" s="171" t="s">
        <v>112</v>
      </c>
      <c r="H1166" s="176">
        <v>1</v>
      </c>
      <c r="I1166" s="177">
        <v>2650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578.02</v>
      </c>
    </row>
    <row r="1167" spans="1:16" ht="19.5" hidden="1" customHeight="1">
      <c r="A1167" s="171" t="s">
        <v>2358</v>
      </c>
      <c r="B1167" s="175">
        <v>46087</v>
      </c>
      <c r="C1167" s="171" t="s">
        <v>127</v>
      </c>
      <c r="D1167" s="171" t="s">
        <v>129</v>
      </c>
      <c r="E1167" s="171" t="s">
        <v>42</v>
      </c>
      <c r="F1167" s="171" t="s">
        <v>248</v>
      </c>
      <c r="G1167" s="171" t="s">
        <v>112</v>
      </c>
      <c r="H1167" s="176">
        <v>1</v>
      </c>
      <c r="I1167" s="177">
        <v>2650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5.78</v>
      </c>
    </row>
    <row r="1168" spans="1:16" ht="19.5" hidden="1" customHeight="1">
      <c r="A1168" s="171" t="s">
        <v>2358</v>
      </c>
      <c r="B1168" s="175">
        <v>46087</v>
      </c>
      <c r="C1168" s="171" t="s">
        <v>127</v>
      </c>
      <c r="D1168" s="171" t="s">
        <v>130</v>
      </c>
      <c r="E1168" s="171" t="s">
        <v>42</v>
      </c>
      <c r="F1168" s="171" t="s">
        <v>248</v>
      </c>
      <c r="G1168" s="171" t="s">
        <v>112</v>
      </c>
      <c r="H1168" s="176">
        <v>1</v>
      </c>
      <c r="I1168" s="177">
        <v>2650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2066.1999999999998</v>
      </c>
    </row>
    <row r="1169" spans="1:16" ht="19.5" hidden="1" customHeight="1">
      <c r="A1169" s="171" t="s">
        <v>2358</v>
      </c>
      <c r="B1169" s="175">
        <v>46087</v>
      </c>
      <c r="C1169" s="171" t="s">
        <v>131</v>
      </c>
      <c r="D1169" s="171" t="s">
        <v>132</v>
      </c>
      <c r="E1169" s="171" t="s">
        <v>42</v>
      </c>
      <c r="F1169" s="171" t="s">
        <v>248</v>
      </c>
      <c r="G1169" s="171" t="s">
        <v>112</v>
      </c>
      <c r="H1169" s="176">
        <v>1</v>
      </c>
      <c r="I1169" s="177">
        <v>2650</v>
      </c>
      <c r="J1169" s="175">
        <v>46085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-1139.5</v>
      </c>
    </row>
    <row r="1170" spans="1:16" ht="19.5" hidden="1" customHeight="1">
      <c r="A1170" s="171" t="s">
        <v>2358</v>
      </c>
      <c r="B1170" s="175">
        <v>46087</v>
      </c>
      <c r="C1170" s="171" t="s">
        <v>2119</v>
      </c>
      <c r="D1170" s="171" t="s">
        <v>116</v>
      </c>
      <c r="E1170" s="171" t="s">
        <v>42</v>
      </c>
      <c r="F1170" s="171" t="s">
        <v>248</v>
      </c>
      <c r="G1170" s="171" t="s">
        <v>112</v>
      </c>
      <c r="H1170" s="176">
        <v>1</v>
      </c>
      <c r="I1170" s="177">
        <v>2650</v>
      </c>
      <c r="J1170" s="175">
        <v>46085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-21.2</v>
      </c>
    </row>
    <row r="1171" spans="1:16" ht="19.5" hidden="1" customHeight="1">
      <c r="A1171" s="171" t="s">
        <v>2359</v>
      </c>
      <c r="B1171" s="175">
        <v>46087</v>
      </c>
      <c r="C1171" s="171" t="s">
        <v>110</v>
      </c>
      <c r="D1171" s="171" t="s">
        <v>24</v>
      </c>
      <c r="E1171" s="171" t="s">
        <v>63</v>
      </c>
      <c r="F1171" s="171" t="s">
        <v>897</v>
      </c>
      <c r="G1171" s="171" t="s">
        <v>177</v>
      </c>
      <c r="H1171" s="176">
        <v>1</v>
      </c>
      <c r="I1171" s="177">
        <v>0</v>
      </c>
      <c r="J1171" s="175">
        <v>46083</v>
      </c>
      <c r="K1171" s="171" t="s">
        <v>113</v>
      </c>
      <c r="L1171" s="171" t="s">
        <v>114</v>
      </c>
      <c r="M1171" s="178">
        <v>0</v>
      </c>
      <c r="N1171" s="176"/>
      <c r="O1171" s="176">
        <v>43</v>
      </c>
      <c r="P1171" s="179">
        <v>-56.94</v>
      </c>
    </row>
    <row r="1172" spans="1:16" ht="19.5" hidden="1" customHeight="1">
      <c r="A1172" s="171" t="s">
        <v>2359</v>
      </c>
      <c r="B1172" s="175">
        <v>46087</v>
      </c>
      <c r="C1172" s="171" t="s">
        <v>2119</v>
      </c>
      <c r="D1172" s="171" t="s">
        <v>116</v>
      </c>
      <c r="E1172" s="171" t="s">
        <v>63</v>
      </c>
      <c r="F1172" s="171" t="s">
        <v>897</v>
      </c>
      <c r="G1172" s="171" t="s">
        <v>177</v>
      </c>
      <c r="H1172" s="176">
        <v>1</v>
      </c>
      <c r="I1172" s="177">
        <v>0</v>
      </c>
      <c r="J1172" s="175">
        <v>46083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-11.04</v>
      </c>
    </row>
    <row r="1173" spans="1:16" ht="19.5" hidden="1" customHeight="1">
      <c r="A1173" s="171" t="s">
        <v>2359</v>
      </c>
      <c r="B1173" s="175">
        <v>46087</v>
      </c>
      <c r="C1173" s="171" t="s">
        <v>110</v>
      </c>
      <c r="D1173" s="171" t="s">
        <v>117</v>
      </c>
      <c r="E1173" s="171" t="s">
        <v>63</v>
      </c>
      <c r="F1173" s="171" t="s">
        <v>897</v>
      </c>
      <c r="G1173" s="171" t="s">
        <v>177</v>
      </c>
      <c r="H1173" s="176">
        <v>1</v>
      </c>
      <c r="I1173" s="177">
        <v>0</v>
      </c>
      <c r="J1173" s="175">
        <v>46083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2359</v>
      </c>
      <c r="B1174" s="175">
        <v>46087</v>
      </c>
      <c r="C1174" s="171" t="s">
        <v>110</v>
      </c>
      <c r="D1174" s="171" t="s">
        <v>118</v>
      </c>
      <c r="E1174" s="171" t="s">
        <v>63</v>
      </c>
      <c r="F1174" s="171" t="s">
        <v>897</v>
      </c>
      <c r="G1174" s="171" t="s">
        <v>177</v>
      </c>
      <c r="H1174" s="176">
        <v>1</v>
      </c>
      <c r="I1174" s="177">
        <v>0</v>
      </c>
      <c r="J1174" s="175">
        <v>46083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-56.94</v>
      </c>
    </row>
    <row r="1175" spans="1:16" ht="19.5" hidden="1" customHeight="1">
      <c r="A1175" s="171" t="s">
        <v>2359</v>
      </c>
      <c r="B1175" s="175">
        <v>46087</v>
      </c>
      <c r="C1175" s="171" t="s">
        <v>2119</v>
      </c>
      <c r="D1175" s="171" t="s">
        <v>119</v>
      </c>
      <c r="E1175" s="171" t="s">
        <v>63</v>
      </c>
      <c r="F1175" s="171" t="s">
        <v>897</v>
      </c>
      <c r="G1175" s="171" t="s">
        <v>177</v>
      </c>
      <c r="H1175" s="176">
        <v>1</v>
      </c>
      <c r="I1175" s="177">
        <v>0</v>
      </c>
      <c r="J1175" s="175">
        <v>46083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2360</v>
      </c>
      <c r="B1176" s="175">
        <v>46087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2650</v>
      </c>
      <c r="J1176" s="175">
        <v>46086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-154.33000000000001</v>
      </c>
    </row>
    <row r="1177" spans="1:16" ht="19.5" hidden="1" customHeight="1">
      <c r="A1177" s="171" t="s">
        <v>2360</v>
      </c>
      <c r="B1177" s="175">
        <v>46087</v>
      </c>
      <c r="C1177" s="171" t="s">
        <v>127</v>
      </c>
      <c r="D1177" s="171" t="s">
        <v>128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2650</v>
      </c>
      <c r="J1177" s="175">
        <v>46086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1264.56</v>
      </c>
    </row>
    <row r="1178" spans="1:16" ht="19.5" hidden="1" customHeight="1">
      <c r="A1178" s="171" t="s">
        <v>2360</v>
      </c>
      <c r="B1178" s="175">
        <v>46087</v>
      </c>
      <c r="C1178" s="171" t="s">
        <v>127</v>
      </c>
      <c r="D1178" s="171" t="s">
        <v>129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2650</v>
      </c>
      <c r="J1178" s="175">
        <v>46086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0</v>
      </c>
    </row>
    <row r="1179" spans="1:16" ht="19.5" hidden="1" customHeight="1">
      <c r="A1179" s="171" t="s">
        <v>2360</v>
      </c>
      <c r="B1179" s="175">
        <v>46087</v>
      </c>
      <c r="C1179" s="171" t="s">
        <v>127</v>
      </c>
      <c r="D1179" s="171" t="s">
        <v>130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2650</v>
      </c>
      <c r="J1179" s="175">
        <v>46086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1385.44</v>
      </c>
    </row>
    <row r="1180" spans="1:16" ht="19.5" hidden="1" customHeight="1">
      <c r="A1180" s="171" t="s">
        <v>2360</v>
      </c>
      <c r="B1180" s="175">
        <v>46087</v>
      </c>
      <c r="C1180" s="171" t="s">
        <v>131</v>
      </c>
      <c r="D1180" s="171" t="s">
        <v>132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2650</v>
      </c>
      <c r="J1180" s="175">
        <v>46086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-1139.5</v>
      </c>
    </row>
    <row r="1181" spans="1:16" ht="19.5" hidden="1" customHeight="1">
      <c r="A1181" s="171" t="s">
        <v>2361</v>
      </c>
      <c r="B1181" s="175">
        <v>46087</v>
      </c>
      <c r="C1181" s="171" t="s">
        <v>110</v>
      </c>
      <c r="D1181" s="171" t="s">
        <v>24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46084</v>
      </c>
      <c r="K1181" s="171" t="s">
        <v>113</v>
      </c>
      <c r="L1181" s="171" t="s">
        <v>114</v>
      </c>
      <c r="M1181" s="178">
        <v>0</v>
      </c>
      <c r="N1181" s="176"/>
      <c r="O1181" s="176">
        <v>43</v>
      </c>
      <c r="P1181" s="179">
        <v>-46.77</v>
      </c>
    </row>
    <row r="1182" spans="1:16" ht="19.5" hidden="1" customHeight="1">
      <c r="A1182" s="171" t="s">
        <v>2361</v>
      </c>
      <c r="B1182" s="175">
        <v>46087</v>
      </c>
      <c r="C1182" s="171" t="s">
        <v>2119</v>
      </c>
      <c r="D1182" s="171" t="s">
        <v>116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46084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-14.5</v>
      </c>
    </row>
    <row r="1183" spans="1:16" ht="19.5" hidden="1" customHeight="1">
      <c r="A1183" s="171" t="s">
        <v>2362</v>
      </c>
      <c r="B1183" s="175">
        <v>46087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46078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2361</v>
      </c>
      <c r="B1184" s="175">
        <v>46087</v>
      </c>
      <c r="C1184" s="171" t="s">
        <v>110</v>
      </c>
      <c r="D1184" s="171" t="s">
        <v>117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46084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0</v>
      </c>
    </row>
    <row r="1185" spans="1:16" ht="19.5" hidden="1" customHeight="1">
      <c r="A1185" s="171" t="s">
        <v>2361</v>
      </c>
      <c r="B1185" s="175">
        <v>46087</v>
      </c>
      <c r="C1185" s="171" t="s">
        <v>110</v>
      </c>
      <c r="D1185" s="171" t="s">
        <v>118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46084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-46.77</v>
      </c>
    </row>
    <row r="1186" spans="1:16" ht="19.5" hidden="1" customHeight="1">
      <c r="A1186" s="171" t="s">
        <v>2362</v>
      </c>
      <c r="B1186" s="175">
        <v>46087</v>
      </c>
      <c r="C1186" s="171" t="s">
        <v>110</v>
      </c>
      <c r="D1186" s="171" t="s">
        <v>117</v>
      </c>
      <c r="E1186" s="171" t="s">
        <v>39</v>
      </c>
      <c r="F1186" s="171" t="s">
        <v>141</v>
      </c>
      <c r="G1186" s="171" t="s">
        <v>112</v>
      </c>
      <c r="H1186" s="176">
        <v>1</v>
      </c>
      <c r="I1186" s="177">
        <v>0</v>
      </c>
      <c r="J1186" s="175">
        <v>46078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2362</v>
      </c>
      <c r="B1187" s="175">
        <v>46087</v>
      </c>
      <c r="C1187" s="171" t="s">
        <v>110</v>
      </c>
      <c r="D1187" s="171" t="s">
        <v>118</v>
      </c>
      <c r="E1187" s="171" t="s">
        <v>39</v>
      </c>
      <c r="F1187" s="171" t="s">
        <v>141</v>
      </c>
      <c r="G1187" s="171" t="s">
        <v>112</v>
      </c>
      <c r="H1187" s="176">
        <v>1</v>
      </c>
      <c r="I1187" s="177">
        <v>0</v>
      </c>
      <c r="J1187" s="175">
        <v>46078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2363</v>
      </c>
      <c r="B1188" s="175">
        <v>46087</v>
      </c>
      <c r="C1188" s="171" t="s">
        <v>2119</v>
      </c>
      <c r="D1188" s="171" t="s">
        <v>135</v>
      </c>
      <c r="E1188" s="171" t="s">
        <v>46</v>
      </c>
      <c r="F1188" s="171" t="s">
        <v>680</v>
      </c>
      <c r="G1188" s="171" t="s">
        <v>112</v>
      </c>
      <c r="H1188" s="176">
        <v>1</v>
      </c>
      <c r="I1188" s="177">
        <v>0</v>
      </c>
      <c r="J1188" s="175">
        <v>46087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-4.26</v>
      </c>
    </row>
    <row r="1189" spans="1:16" ht="19.5" hidden="1" customHeight="1">
      <c r="A1189" s="171" t="s">
        <v>2364</v>
      </c>
      <c r="B1189" s="175">
        <v>46087</v>
      </c>
      <c r="C1189" s="171" t="s">
        <v>110</v>
      </c>
      <c r="D1189" s="171" t="s">
        <v>24</v>
      </c>
      <c r="E1189" s="171" t="s">
        <v>39</v>
      </c>
      <c r="F1189" s="171" t="s">
        <v>141</v>
      </c>
      <c r="G1189" s="171" t="s">
        <v>112</v>
      </c>
      <c r="H1189" s="176">
        <v>1</v>
      </c>
      <c r="I1189" s="177">
        <v>0</v>
      </c>
      <c r="J1189" s="175">
        <v>46080</v>
      </c>
      <c r="K1189" s="171" t="s">
        <v>113</v>
      </c>
      <c r="L1189" s="171" t="s">
        <v>114</v>
      </c>
      <c r="M1189" s="178">
        <v>0</v>
      </c>
      <c r="N1189" s="176"/>
      <c r="O1189" s="176">
        <v>41</v>
      </c>
      <c r="P1189" s="179">
        <v>-46.77</v>
      </c>
    </row>
    <row r="1190" spans="1:16" ht="19.5" hidden="1" customHeight="1">
      <c r="A1190" s="171" t="s">
        <v>2364</v>
      </c>
      <c r="B1190" s="175">
        <v>46087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46080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2364</v>
      </c>
      <c r="B1191" s="175">
        <v>46087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46080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2365</v>
      </c>
      <c r="B1192" s="175">
        <v>46087</v>
      </c>
      <c r="C1192" s="171" t="s">
        <v>2119</v>
      </c>
      <c r="D1192" s="171" t="s">
        <v>135</v>
      </c>
      <c r="E1192" s="171" t="s">
        <v>45</v>
      </c>
      <c r="F1192" s="171" t="s">
        <v>162</v>
      </c>
      <c r="G1192" s="171" t="s">
        <v>163</v>
      </c>
      <c r="H1192" s="176">
        <v>1</v>
      </c>
      <c r="I1192" s="177">
        <v>0</v>
      </c>
      <c r="J1192" s="175">
        <v>46087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-11.97</v>
      </c>
    </row>
    <row r="1193" spans="1:16" ht="19.5" hidden="1" customHeight="1">
      <c r="A1193" s="171" t="s">
        <v>2366</v>
      </c>
      <c r="B1193" s="175">
        <v>46087</v>
      </c>
      <c r="C1193" s="171" t="s">
        <v>110</v>
      </c>
      <c r="D1193" s="171" t="s">
        <v>24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2650</v>
      </c>
      <c r="J1193" s="175">
        <v>46081</v>
      </c>
      <c r="K1193" s="171" t="s">
        <v>113</v>
      </c>
      <c r="L1193" s="171" t="s">
        <v>114</v>
      </c>
      <c r="M1193" s="178">
        <v>0.43</v>
      </c>
      <c r="N1193" s="176"/>
      <c r="O1193" s="176">
        <v>42</v>
      </c>
      <c r="P1193" s="179">
        <v>-148.96</v>
      </c>
    </row>
    <row r="1194" spans="1:16" ht="19.5" hidden="1" customHeight="1">
      <c r="A1194" s="171" t="s">
        <v>2366</v>
      </c>
      <c r="B1194" s="175">
        <v>46087</v>
      </c>
      <c r="C1194" s="171" t="s">
        <v>127</v>
      </c>
      <c r="D1194" s="171" t="s">
        <v>128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2650</v>
      </c>
      <c r="J1194" s="175">
        <v>46081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1054.8699999999999</v>
      </c>
    </row>
    <row r="1195" spans="1:16" ht="19.5" hidden="1" customHeight="1">
      <c r="A1195" s="171" t="s">
        <v>2366</v>
      </c>
      <c r="B1195" s="175">
        <v>46087</v>
      </c>
      <c r="C1195" s="171" t="s">
        <v>127</v>
      </c>
      <c r="D1195" s="171" t="s">
        <v>129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2650</v>
      </c>
      <c r="J1195" s="175">
        <v>46081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10.55</v>
      </c>
    </row>
    <row r="1196" spans="1:16" ht="19.5" hidden="1" customHeight="1">
      <c r="A1196" s="171" t="s">
        <v>2366</v>
      </c>
      <c r="B1196" s="175">
        <v>46087</v>
      </c>
      <c r="C1196" s="171" t="s">
        <v>127</v>
      </c>
      <c r="D1196" s="171" t="s">
        <v>130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2650</v>
      </c>
      <c r="J1196" s="175">
        <v>46081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1584.58</v>
      </c>
    </row>
    <row r="1197" spans="1:16" ht="19.5" hidden="1" customHeight="1">
      <c r="A1197" s="171" t="s">
        <v>2366</v>
      </c>
      <c r="B1197" s="175">
        <v>46087</v>
      </c>
      <c r="C1197" s="171" t="s">
        <v>131</v>
      </c>
      <c r="D1197" s="171" t="s">
        <v>132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2650</v>
      </c>
      <c r="J1197" s="175">
        <v>46081</v>
      </c>
      <c r="K1197" s="171" t="s">
        <v>113</v>
      </c>
      <c r="L1197" s="171" t="s">
        <v>114</v>
      </c>
      <c r="M1197" s="178">
        <v>0.43</v>
      </c>
      <c r="N1197" s="176"/>
      <c r="O1197" s="176"/>
      <c r="P1197" s="179">
        <v>-1139.5</v>
      </c>
    </row>
    <row r="1198" spans="1:16" ht="19.5" hidden="1" customHeight="1">
      <c r="A1198" s="171" t="s">
        <v>2366</v>
      </c>
      <c r="B1198" s="175">
        <v>46087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2650</v>
      </c>
      <c r="J1198" s="175">
        <v>46081</v>
      </c>
      <c r="K1198" s="171" t="s">
        <v>113</v>
      </c>
      <c r="L1198" s="171" t="s">
        <v>114</v>
      </c>
      <c r="M1198" s="178">
        <v>0.43</v>
      </c>
      <c r="N1198" s="176"/>
      <c r="O1198" s="176"/>
      <c r="P1198" s="179">
        <v>-13.26</v>
      </c>
    </row>
    <row r="1199" spans="1:16" ht="19.5" hidden="1" customHeight="1">
      <c r="A1199" s="171" t="s">
        <v>2367</v>
      </c>
      <c r="B1199" s="175">
        <v>46087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46080</v>
      </c>
      <c r="K1199" s="171" t="s">
        <v>113</v>
      </c>
      <c r="L1199" s="171" t="s">
        <v>114</v>
      </c>
      <c r="M1199" s="178">
        <v>0</v>
      </c>
      <c r="N1199" s="176"/>
      <c r="O1199" s="176">
        <v>41</v>
      </c>
      <c r="P1199" s="179">
        <v>-46.77</v>
      </c>
    </row>
    <row r="1200" spans="1:16" ht="19.5" hidden="1" customHeight="1">
      <c r="A1200" s="171" t="s">
        <v>2367</v>
      </c>
      <c r="B1200" s="175">
        <v>46087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46080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-18.52</v>
      </c>
    </row>
    <row r="1201" spans="1:16" ht="19.5" hidden="1" customHeight="1">
      <c r="A1201" s="171" t="s">
        <v>2367</v>
      </c>
      <c r="B1201" s="175">
        <v>46087</v>
      </c>
      <c r="C1201" s="171" t="s">
        <v>110</v>
      </c>
      <c r="D1201" s="171" t="s">
        <v>117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0</v>
      </c>
      <c r="J1201" s="175">
        <v>46080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2367</v>
      </c>
      <c r="B1202" s="175">
        <v>46087</v>
      </c>
      <c r="C1202" s="171" t="s">
        <v>110</v>
      </c>
      <c r="D1202" s="171" t="s">
        <v>118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46080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2367</v>
      </c>
      <c r="B1203" s="175">
        <v>46087</v>
      </c>
      <c r="C1203" s="171" t="s">
        <v>2119</v>
      </c>
      <c r="D1203" s="171" t="s">
        <v>119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46080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customHeight="1">
      <c r="A1204" s="171" t="s">
        <v>2368</v>
      </c>
      <c r="B1204" s="175">
        <v>46087</v>
      </c>
      <c r="C1204" s="171" t="s">
        <v>1315</v>
      </c>
      <c r="D1204" s="171" t="s">
        <v>508</v>
      </c>
      <c r="E1204" s="171" t="s">
        <v>41</v>
      </c>
      <c r="F1204" s="171" t="s">
        <v>138</v>
      </c>
      <c r="G1204" s="171" t="s">
        <v>112</v>
      </c>
      <c r="H1204" s="176">
        <v>1</v>
      </c>
      <c r="I1204" s="177">
        <v>0</v>
      </c>
      <c r="J1204" s="175">
        <v>46083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-5</v>
      </c>
    </row>
    <row r="1205" spans="1:16" ht="19.5" hidden="1" customHeight="1">
      <c r="A1205" s="171" t="s">
        <v>2368</v>
      </c>
      <c r="B1205" s="175">
        <v>46087</v>
      </c>
      <c r="C1205" s="171" t="s">
        <v>2119</v>
      </c>
      <c r="D1205" s="171" t="s">
        <v>510</v>
      </c>
      <c r="E1205" s="171" t="s">
        <v>41</v>
      </c>
      <c r="F1205" s="171" t="s">
        <v>138</v>
      </c>
      <c r="G1205" s="171" t="s">
        <v>112</v>
      </c>
      <c r="H1205" s="176">
        <v>1</v>
      </c>
      <c r="I1205" s="177">
        <v>0</v>
      </c>
      <c r="J1205" s="175">
        <v>46083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-10</v>
      </c>
    </row>
    <row r="1206" spans="1:16" ht="19.5" hidden="1" customHeight="1">
      <c r="A1206" s="171" t="s">
        <v>2369</v>
      </c>
      <c r="B1206" s="175">
        <v>46087</v>
      </c>
      <c r="C1206" s="171" t="s">
        <v>110</v>
      </c>
      <c r="D1206" s="171" t="s">
        <v>24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2650</v>
      </c>
      <c r="J1206" s="175">
        <v>46082</v>
      </c>
      <c r="K1206" s="171" t="s">
        <v>113</v>
      </c>
      <c r="L1206" s="171" t="s">
        <v>114</v>
      </c>
      <c r="M1206" s="178">
        <v>0.43</v>
      </c>
      <c r="N1206" s="176"/>
      <c r="O1206" s="176">
        <v>42</v>
      </c>
      <c r="P1206" s="179">
        <v>-148.96</v>
      </c>
    </row>
    <row r="1207" spans="1:16" ht="19.5" hidden="1" customHeight="1">
      <c r="A1207" s="171" t="s">
        <v>2369</v>
      </c>
      <c r="B1207" s="175">
        <v>46087</v>
      </c>
      <c r="C1207" s="171" t="s">
        <v>127</v>
      </c>
      <c r="D1207" s="171" t="s">
        <v>128</v>
      </c>
      <c r="E1207" s="171" t="s">
        <v>38</v>
      </c>
      <c r="F1207" s="171" t="s">
        <v>111</v>
      </c>
      <c r="G1207" s="171" t="s">
        <v>112</v>
      </c>
      <c r="H1207" s="176">
        <v>1</v>
      </c>
      <c r="I1207" s="177">
        <v>2650</v>
      </c>
      <c r="J1207" s="175">
        <v>46082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926.67</v>
      </c>
    </row>
    <row r="1208" spans="1:16" ht="19.5" hidden="1" customHeight="1">
      <c r="A1208" s="171" t="s">
        <v>2369</v>
      </c>
      <c r="B1208" s="175">
        <v>46087</v>
      </c>
      <c r="C1208" s="171" t="s">
        <v>127</v>
      </c>
      <c r="D1208" s="171" t="s">
        <v>129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2650</v>
      </c>
      <c r="J1208" s="175">
        <v>46082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9.27</v>
      </c>
    </row>
    <row r="1209" spans="1:16" ht="19.5" hidden="1" customHeight="1">
      <c r="A1209" s="171" t="s">
        <v>2369</v>
      </c>
      <c r="B1209" s="175">
        <v>46087</v>
      </c>
      <c r="C1209" s="171" t="s">
        <v>127</v>
      </c>
      <c r="D1209" s="171" t="s">
        <v>130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2650</v>
      </c>
      <c r="J1209" s="175">
        <v>46082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1714.06</v>
      </c>
    </row>
    <row r="1210" spans="1:16" ht="19.5" hidden="1" customHeight="1">
      <c r="A1210" s="171" t="s">
        <v>2369</v>
      </c>
      <c r="B1210" s="175">
        <v>46087</v>
      </c>
      <c r="C1210" s="171" t="s">
        <v>131</v>
      </c>
      <c r="D1210" s="171" t="s">
        <v>132</v>
      </c>
      <c r="E1210" s="171" t="s">
        <v>38</v>
      </c>
      <c r="F1210" s="171" t="s">
        <v>111</v>
      </c>
      <c r="G1210" s="171" t="s">
        <v>112</v>
      </c>
      <c r="H1210" s="176">
        <v>1</v>
      </c>
      <c r="I1210" s="177">
        <v>2650</v>
      </c>
      <c r="J1210" s="175">
        <v>46082</v>
      </c>
      <c r="K1210" s="171" t="s">
        <v>113</v>
      </c>
      <c r="L1210" s="171" t="s">
        <v>114</v>
      </c>
      <c r="M1210" s="178">
        <v>0.43</v>
      </c>
      <c r="N1210" s="176"/>
      <c r="O1210" s="176"/>
      <c r="P1210" s="179">
        <v>-1139.5</v>
      </c>
    </row>
    <row r="1211" spans="1:16" ht="19.5" hidden="1" customHeight="1">
      <c r="A1211" s="171" t="s">
        <v>2369</v>
      </c>
      <c r="B1211" s="175">
        <v>46087</v>
      </c>
      <c r="C1211" s="171" t="s">
        <v>2119</v>
      </c>
      <c r="D1211" s="171" t="s">
        <v>116</v>
      </c>
      <c r="E1211" s="171" t="s">
        <v>38</v>
      </c>
      <c r="F1211" s="171" t="s">
        <v>111</v>
      </c>
      <c r="G1211" s="171" t="s">
        <v>112</v>
      </c>
      <c r="H1211" s="176">
        <v>1</v>
      </c>
      <c r="I1211" s="177">
        <v>2650</v>
      </c>
      <c r="J1211" s="175">
        <v>46082</v>
      </c>
      <c r="K1211" s="171" t="s">
        <v>113</v>
      </c>
      <c r="L1211" s="171" t="s">
        <v>114</v>
      </c>
      <c r="M1211" s="178">
        <v>0.43</v>
      </c>
      <c r="N1211" s="176"/>
      <c r="O1211" s="176"/>
      <c r="P1211" s="179">
        <v>-11.77</v>
      </c>
    </row>
    <row r="1212" spans="1:16" ht="19.5" hidden="1" customHeight="1">
      <c r="A1212" s="171" t="s">
        <v>2369</v>
      </c>
      <c r="B1212" s="175">
        <v>46087</v>
      </c>
      <c r="C1212" s="171" t="s">
        <v>2119</v>
      </c>
      <c r="D1212" s="171" t="s">
        <v>135</v>
      </c>
      <c r="E1212" s="171" t="s">
        <v>38</v>
      </c>
      <c r="F1212" s="171" t="s">
        <v>111</v>
      </c>
      <c r="G1212" s="171" t="s">
        <v>112</v>
      </c>
      <c r="H1212" s="176">
        <v>1</v>
      </c>
      <c r="I1212" s="177">
        <v>0</v>
      </c>
      <c r="J1212" s="175">
        <v>46082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-17.61</v>
      </c>
    </row>
    <row r="1213" spans="1:16" ht="19.5" hidden="1" customHeight="1">
      <c r="A1213" s="171" t="s">
        <v>2370</v>
      </c>
      <c r="B1213" s="175">
        <v>46087</v>
      </c>
      <c r="C1213" s="171" t="s">
        <v>110</v>
      </c>
      <c r="D1213" s="171" t="s">
        <v>24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2650</v>
      </c>
      <c r="J1213" s="175">
        <v>46083</v>
      </c>
      <c r="K1213" s="171" t="s">
        <v>113</v>
      </c>
      <c r="L1213" s="171" t="s">
        <v>114</v>
      </c>
      <c r="M1213" s="178">
        <v>0.43</v>
      </c>
      <c r="N1213" s="176"/>
      <c r="O1213" s="176">
        <v>43</v>
      </c>
      <c r="P1213" s="179">
        <v>-154.33000000000001</v>
      </c>
    </row>
    <row r="1214" spans="1:16" ht="19.5" hidden="1" customHeight="1">
      <c r="A1214" s="171" t="s">
        <v>2370</v>
      </c>
      <c r="B1214" s="175">
        <v>46087</v>
      </c>
      <c r="C1214" s="171" t="s">
        <v>127</v>
      </c>
      <c r="D1214" s="171" t="s">
        <v>128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2650</v>
      </c>
      <c r="J1214" s="175">
        <v>46083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1011.43</v>
      </c>
    </row>
    <row r="1215" spans="1:16" ht="19.5" hidden="1" customHeight="1">
      <c r="A1215" s="171" t="s">
        <v>2370</v>
      </c>
      <c r="B1215" s="175">
        <v>46087</v>
      </c>
      <c r="C1215" s="171" t="s">
        <v>127</v>
      </c>
      <c r="D1215" s="171" t="s">
        <v>129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2650</v>
      </c>
      <c r="J1215" s="175">
        <v>46083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10.11</v>
      </c>
    </row>
    <row r="1216" spans="1:16" ht="19.5" hidden="1" customHeight="1">
      <c r="A1216" s="171" t="s">
        <v>2370</v>
      </c>
      <c r="B1216" s="175">
        <v>46087</v>
      </c>
      <c r="C1216" s="171" t="s">
        <v>127</v>
      </c>
      <c r="D1216" s="171" t="s">
        <v>130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2650</v>
      </c>
      <c r="J1216" s="175">
        <v>46083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1628.46</v>
      </c>
    </row>
    <row r="1217" spans="1:16" ht="19.5" hidden="1" customHeight="1">
      <c r="A1217" s="171" t="s">
        <v>2370</v>
      </c>
      <c r="B1217" s="175">
        <v>46087</v>
      </c>
      <c r="C1217" s="171" t="s">
        <v>131</v>
      </c>
      <c r="D1217" s="171" t="s">
        <v>132</v>
      </c>
      <c r="E1217" s="171" t="s">
        <v>45</v>
      </c>
      <c r="F1217" s="171" t="s">
        <v>162</v>
      </c>
      <c r="G1217" s="171" t="s">
        <v>163</v>
      </c>
      <c r="H1217" s="176">
        <v>1</v>
      </c>
      <c r="I1217" s="177">
        <v>2650</v>
      </c>
      <c r="J1217" s="175">
        <v>46083</v>
      </c>
      <c r="K1217" s="171" t="s">
        <v>113</v>
      </c>
      <c r="L1217" s="171" t="s">
        <v>114</v>
      </c>
      <c r="M1217" s="178">
        <v>0.43</v>
      </c>
      <c r="N1217" s="176"/>
      <c r="O1217" s="176"/>
      <c r="P1217" s="179">
        <v>-1139.5</v>
      </c>
    </row>
    <row r="1218" spans="1:16" ht="19.5" hidden="1" customHeight="1">
      <c r="A1218" s="171" t="s">
        <v>2370</v>
      </c>
      <c r="B1218" s="175">
        <v>46087</v>
      </c>
      <c r="C1218" s="171" t="s">
        <v>2119</v>
      </c>
      <c r="D1218" s="171" t="s">
        <v>116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2650</v>
      </c>
      <c r="J1218" s="175">
        <v>46083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-11.72</v>
      </c>
    </row>
    <row r="1219" spans="1:16" ht="19.5" hidden="1" customHeight="1">
      <c r="A1219" s="171" t="s">
        <v>2371</v>
      </c>
      <c r="B1219" s="175">
        <v>46087</v>
      </c>
      <c r="C1219" s="171" t="s">
        <v>110</v>
      </c>
      <c r="D1219" s="171" t="s">
        <v>24</v>
      </c>
      <c r="E1219" s="171" t="s">
        <v>77</v>
      </c>
      <c r="F1219" s="171" t="s">
        <v>194</v>
      </c>
      <c r="G1219" s="171" t="s">
        <v>177</v>
      </c>
      <c r="H1219" s="176">
        <v>1</v>
      </c>
      <c r="I1219" s="177">
        <v>6500</v>
      </c>
      <c r="J1219" s="175">
        <v>46086</v>
      </c>
      <c r="K1219" s="171" t="s">
        <v>113</v>
      </c>
      <c r="L1219" s="171" t="s">
        <v>114</v>
      </c>
      <c r="M1219" s="178">
        <v>0.43</v>
      </c>
      <c r="N1219" s="176"/>
      <c r="O1219" s="176">
        <v>43</v>
      </c>
      <c r="P1219" s="179">
        <v>-286.10000000000002</v>
      </c>
    </row>
    <row r="1220" spans="1:16" ht="19.5" hidden="1" customHeight="1">
      <c r="A1220" s="171" t="s">
        <v>2371</v>
      </c>
      <c r="B1220" s="175">
        <v>46087</v>
      </c>
      <c r="C1220" s="171" t="s">
        <v>127</v>
      </c>
      <c r="D1220" s="171" t="s">
        <v>128</v>
      </c>
      <c r="E1220" s="171" t="s">
        <v>77</v>
      </c>
      <c r="F1220" s="171" t="s">
        <v>194</v>
      </c>
      <c r="G1220" s="171" t="s">
        <v>177</v>
      </c>
      <c r="H1220" s="176">
        <v>1</v>
      </c>
      <c r="I1220" s="177">
        <v>6500</v>
      </c>
      <c r="J1220" s="175">
        <v>46086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2355.2399999999998</v>
      </c>
    </row>
    <row r="1221" spans="1:16" ht="19.5" hidden="1" customHeight="1">
      <c r="A1221" s="171" t="s">
        <v>2371</v>
      </c>
      <c r="B1221" s="175">
        <v>46087</v>
      </c>
      <c r="C1221" s="171" t="s">
        <v>127</v>
      </c>
      <c r="D1221" s="171" t="s">
        <v>129</v>
      </c>
      <c r="E1221" s="171" t="s">
        <v>77</v>
      </c>
      <c r="F1221" s="171" t="s">
        <v>194</v>
      </c>
      <c r="G1221" s="171" t="s">
        <v>177</v>
      </c>
      <c r="H1221" s="176">
        <v>1</v>
      </c>
      <c r="I1221" s="177">
        <v>6500</v>
      </c>
      <c r="J1221" s="175">
        <v>46086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23.55</v>
      </c>
    </row>
    <row r="1222" spans="1:16" ht="19.5" hidden="1" customHeight="1">
      <c r="A1222" s="171" t="s">
        <v>2371</v>
      </c>
      <c r="B1222" s="175">
        <v>46087</v>
      </c>
      <c r="C1222" s="171" t="s">
        <v>127</v>
      </c>
      <c r="D1222" s="171" t="s">
        <v>130</v>
      </c>
      <c r="E1222" s="171" t="s">
        <v>77</v>
      </c>
      <c r="F1222" s="171" t="s">
        <v>194</v>
      </c>
      <c r="G1222" s="171" t="s">
        <v>177</v>
      </c>
      <c r="H1222" s="176">
        <v>1</v>
      </c>
      <c r="I1222" s="177">
        <v>6500</v>
      </c>
      <c r="J1222" s="175">
        <v>46086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4121.21</v>
      </c>
    </row>
    <row r="1223" spans="1:16" ht="19.5" hidden="1" customHeight="1">
      <c r="A1223" s="171" t="s">
        <v>2371</v>
      </c>
      <c r="B1223" s="175">
        <v>46087</v>
      </c>
      <c r="C1223" s="171" t="s">
        <v>131</v>
      </c>
      <c r="D1223" s="171" t="s">
        <v>132</v>
      </c>
      <c r="E1223" s="171" t="s">
        <v>77</v>
      </c>
      <c r="F1223" s="171" t="s">
        <v>194</v>
      </c>
      <c r="G1223" s="171" t="s">
        <v>177</v>
      </c>
      <c r="H1223" s="176">
        <v>1</v>
      </c>
      <c r="I1223" s="177">
        <v>6500</v>
      </c>
      <c r="J1223" s="175">
        <v>46086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-2795</v>
      </c>
    </row>
    <row r="1224" spans="1:16" ht="19.5" hidden="1" customHeight="1">
      <c r="A1224" s="171" t="s">
        <v>2371</v>
      </c>
      <c r="B1224" s="175">
        <v>46087</v>
      </c>
      <c r="C1224" s="171" t="s">
        <v>2119</v>
      </c>
      <c r="D1224" s="171" t="s">
        <v>116</v>
      </c>
      <c r="E1224" s="171" t="s">
        <v>77</v>
      </c>
      <c r="F1224" s="171" t="s">
        <v>194</v>
      </c>
      <c r="G1224" s="171" t="s">
        <v>177</v>
      </c>
      <c r="H1224" s="176">
        <v>1</v>
      </c>
      <c r="I1224" s="177">
        <v>6500</v>
      </c>
      <c r="J1224" s="175">
        <v>46086</v>
      </c>
      <c r="K1224" s="171" t="s">
        <v>113</v>
      </c>
      <c r="L1224" s="171" t="s">
        <v>114</v>
      </c>
      <c r="M1224" s="178">
        <v>0.43</v>
      </c>
      <c r="N1224" s="176"/>
      <c r="O1224" s="176"/>
      <c r="P1224" s="179">
        <v>-10.79</v>
      </c>
    </row>
    <row r="1225" spans="1:16" ht="19.5" hidden="1" customHeight="1">
      <c r="A1225" s="171" t="s">
        <v>2267</v>
      </c>
      <c r="B1225" s="175">
        <v>46087</v>
      </c>
      <c r="C1225" s="171" t="s">
        <v>2119</v>
      </c>
      <c r="D1225" s="171" t="s">
        <v>135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0</v>
      </c>
      <c r="J1225" s="175">
        <v>46085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22.13</v>
      </c>
    </row>
    <row r="1226" spans="1:16" ht="19.5" hidden="1" customHeight="1">
      <c r="A1226" s="171" t="s">
        <v>2372</v>
      </c>
      <c r="B1226" s="175">
        <v>46087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2650</v>
      </c>
      <c r="J1226" s="175">
        <v>46084</v>
      </c>
      <c r="K1226" s="171" t="s">
        <v>113</v>
      </c>
      <c r="L1226" s="171" t="s">
        <v>114</v>
      </c>
      <c r="M1226" s="178">
        <v>0.43</v>
      </c>
      <c r="N1226" s="176"/>
      <c r="O1226" s="176">
        <v>43</v>
      </c>
      <c r="P1226" s="179">
        <v>-154.33000000000001</v>
      </c>
    </row>
    <row r="1227" spans="1:16" ht="19.5" hidden="1" customHeight="1">
      <c r="A1227" s="171" t="s">
        <v>2372</v>
      </c>
      <c r="B1227" s="175">
        <v>46087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2650</v>
      </c>
      <c r="J1227" s="175">
        <v>46084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1150.19</v>
      </c>
    </row>
    <row r="1228" spans="1:16" ht="19.5" hidden="1" customHeight="1">
      <c r="A1228" s="171" t="s">
        <v>2372</v>
      </c>
      <c r="B1228" s="175">
        <v>46087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2650</v>
      </c>
      <c r="J1228" s="175">
        <v>46084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11.5</v>
      </c>
    </row>
    <row r="1229" spans="1:16" ht="19.5" hidden="1" customHeight="1">
      <c r="A1229" s="171" t="s">
        <v>2372</v>
      </c>
      <c r="B1229" s="175">
        <v>46087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2650</v>
      </c>
      <c r="J1229" s="175">
        <v>46084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1488.31</v>
      </c>
    </row>
    <row r="1230" spans="1:16" ht="19.5" hidden="1" customHeight="1">
      <c r="A1230" s="171" t="s">
        <v>2372</v>
      </c>
      <c r="B1230" s="175">
        <v>46087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2650</v>
      </c>
      <c r="J1230" s="175">
        <v>46084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-1139.5</v>
      </c>
    </row>
    <row r="1231" spans="1:16" ht="19.5" hidden="1" customHeight="1">
      <c r="A1231" s="171" t="s">
        <v>2372</v>
      </c>
      <c r="B1231" s="175">
        <v>46087</v>
      </c>
      <c r="C1231" s="171" t="s">
        <v>2119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2650</v>
      </c>
      <c r="J1231" s="175">
        <v>46084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-11.3</v>
      </c>
    </row>
    <row r="1232" spans="1:16" ht="19.5" hidden="1" customHeight="1">
      <c r="A1232" s="171" t="s">
        <v>2373</v>
      </c>
      <c r="B1232" s="175">
        <v>46087</v>
      </c>
      <c r="C1232" s="171" t="s">
        <v>2119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46087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-20.54</v>
      </c>
    </row>
    <row r="1233" spans="1:16" ht="19.5" hidden="1" customHeight="1">
      <c r="A1233" s="171" t="s">
        <v>2374</v>
      </c>
      <c r="B1233" s="175">
        <v>46087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2650</v>
      </c>
      <c r="J1233" s="175">
        <v>46084</v>
      </c>
      <c r="K1233" s="171" t="s">
        <v>113</v>
      </c>
      <c r="L1233" s="171" t="s">
        <v>114</v>
      </c>
      <c r="M1233" s="178">
        <v>0.43</v>
      </c>
      <c r="N1233" s="176"/>
      <c r="O1233" s="176">
        <v>43</v>
      </c>
      <c r="P1233" s="179">
        <v>-154.33000000000001</v>
      </c>
    </row>
    <row r="1234" spans="1:16" ht="19.5" hidden="1" customHeight="1">
      <c r="A1234" s="171" t="s">
        <v>2374</v>
      </c>
      <c r="B1234" s="175">
        <v>46087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2650</v>
      </c>
      <c r="J1234" s="175">
        <v>46084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1146.92</v>
      </c>
    </row>
    <row r="1235" spans="1:16" ht="19.5" hidden="1" customHeight="1">
      <c r="A1235" s="171" t="s">
        <v>2374</v>
      </c>
      <c r="B1235" s="175">
        <v>46087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2650</v>
      </c>
      <c r="J1235" s="175">
        <v>46084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11.47</v>
      </c>
    </row>
    <row r="1236" spans="1:16" ht="19.5" hidden="1" customHeight="1">
      <c r="A1236" s="171" t="s">
        <v>2374</v>
      </c>
      <c r="B1236" s="175">
        <v>46087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2650</v>
      </c>
      <c r="J1236" s="175">
        <v>46084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1491.61</v>
      </c>
    </row>
    <row r="1237" spans="1:16" ht="19.5" hidden="1" customHeight="1">
      <c r="A1237" s="171" t="s">
        <v>2374</v>
      </c>
      <c r="B1237" s="175">
        <v>46087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2650</v>
      </c>
      <c r="J1237" s="175">
        <v>46084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-1139.5</v>
      </c>
    </row>
    <row r="1238" spans="1:16" ht="19.5" hidden="1" customHeight="1">
      <c r="A1238" s="171" t="s">
        <v>2374</v>
      </c>
      <c r="B1238" s="175">
        <v>46087</v>
      </c>
      <c r="C1238" s="171" t="s">
        <v>2119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2650</v>
      </c>
      <c r="J1238" s="175">
        <v>46084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-19.920000000000002</v>
      </c>
    </row>
    <row r="1239" spans="1:16" ht="19.5" hidden="1" customHeight="1">
      <c r="A1239" s="171" t="s">
        <v>2374</v>
      </c>
      <c r="B1239" s="175">
        <v>46087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46084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-21.79</v>
      </c>
    </row>
    <row r="1240" spans="1:16" ht="19.5" hidden="1" customHeight="1">
      <c r="A1240" s="171" t="s">
        <v>2375</v>
      </c>
      <c r="B1240" s="175">
        <v>46087</v>
      </c>
      <c r="C1240" s="171" t="s">
        <v>110</v>
      </c>
      <c r="D1240" s="171" t="s">
        <v>24</v>
      </c>
      <c r="E1240" s="171" t="s">
        <v>79</v>
      </c>
      <c r="F1240" s="171" t="s">
        <v>441</v>
      </c>
      <c r="G1240" s="171" t="s">
        <v>177</v>
      </c>
      <c r="H1240" s="176">
        <v>1</v>
      </c>
      <c r="I1240" s="177">
        <v>5000</v>
      </c>
      <c r="J1240" s="175">
        <v>46084</v>
      </c>
      <c r="K1240" s="171" t="s">
        <v>113</v>
      </c>
      <c r="L1240" s="171" t="s">
        <v>114</v>
      </c>
      <c r="M1240" s="178">
        <v>0.43</v>
      </c>
      <c r="N1240" s="176"/>
      <c r="O1240" s="176">
        <v>43</v>
      </c>
      <c r="P1240" s="179">
        <v>-241.1</v>
      </c>
    </row>
    <row r="1241" spans="1:16" ht="19.5" hidden="1" customHeight="1">
      <c r="A1241" s="171" t="s">
        <v>2375</v>
      </c>
      <c r="B1241" s="175">
        <v>46087</v>
      </c>
      <c r="C1241" s="171" t="s">
        <v>127</v>
      </c>
      <c r="D1241" s="171" t="s">
        <v>128</v>
      </c>
      <c r="E1241" s="171" t="s">
        <v>79</v>
      </c>
      <c r="F1241" s="171" t="s">
        <v>441</v>
      </c>
      <c r="G1241" s="171" t="s">
        <v>177</v>
      </c>
      <c r="H1241" s="176">
        <v>1</v>
      </c>
      <c r="I1241" s="177">
        <v>5000</v>
      </c>
      <c r="J1241" s="175">
        <v>46084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1904.76</v>
      </c>
    </row>
    <row r="1242" spans="1:16" ht="19.5" hidden="1" customHeight="1">
      <c r="A1242" s="171" t="s">
        <v>2375</v>
      </c>
      <c r="B1242" s="175">
        <v>46087</v>
      </c>
      <c r="C1242" s="171" t="s">
        <v>127</v>
      </c>
      <c r="D1242" s="171" t="s">
        <v>129</v>
      </c>
      <c r="E1242" s="171" t="s">
        <v>79</v>
      </c>
      <c r="F1242" s="171" t="s">
        <v>441</v>
      </c>
      <c r="G1242" s="171" t="s">
        <v>177</v>
      </c>
      <c r="H1242" s="176">
        <v>1</v>
      </c>
      <c r="I1242" s="177">
        <v>5000</v>
      </c>
      <c r="J1242" s="175">
        <v>46084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19.05</v>
      </c>
    </row>
    <row r="1243" spans="1:16" ht="19.5" hidden="1" customHeight="1">
      <c r="A1243" s="171" t="s">
        <v>2375</v>
      </c>
      <c r="B1243" s="175">
        <v>46087</v>
      </c>
      <c r="C1243" s="171" t="s">
        <v>127</v>
      </c>
      <c r="D1243" s="171" t="s">
        <v>130</v>
      </c>
      <c r="E1243" s="171" t="s">
        <v>79</v>
      </c>
      <c r="F1243" s="171" t="s">
        <v>441</v>
      </c>
      <c r="G1243" s="171" t="s">
        <v>177</v>
      </c>
      <c r="H1243" s="176">
        <v>1</v>
      </c>
      <c r="I1243" s="177">
        <v>5000</v>
      </c>
      <c r="J1243" s="175">
        <v>46084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3076.19</v>
      </c>
    </row>
    <row r="1244" spans="1:16" ht="19.5" hidden="1" customHeight="1">
      <c r="A1244" s="171" t="s">
        <v>2375</v>
      </c>
      <c r="B1244" s="175">
        <v>46087</v>
      </c>
      <c r="C1244" s="171" t="s">
        <v>131</v>
      </c>
      <c r="D1244" s="171" t="s">
        <v>132</v>
      </c>
      <c r="E1244" s="171" t="s">
        <v>79</v>
      </c>
      <c r="F1244" s="171" t="s">
        <v>441</v>
      </c>
      <c r="G1244" s="171" t="s">
        <v>177</v>
      </c>
      <c r="H1244" s="176">
        <v>1</v>
      </c>
      <c r="I1244" s="177">
        <v>5000</v>
      </c>
      <c r="J1244" s="175">
        <v>46084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-2150</v>
      </c>
    </row>
    <row r="1245" spans="1:16" ht="19.5" hidden="1" customHeight="1">
      <c r="A1245" s="171" t="s">
        <v>2375</v>
      </c>
      <c r="B1245" s="175">
        <v>46087</v>
      </c>
      <c r="C1245" s="171" t="s">
        <v>2119</v>
      </c>
      <c r="D1245" s="171" t="s">
        <v>116</v>
      </c>
      <c r="E1245" s="171" t="s">
        <v>79</v>
      </c>
      <c r="F1245" s="171" t="s">
        <v>441</v>
      </c>
      <c r="G1245" s="171" t="s">
        <v>177</v>
      </c>
      <c r="H1245" s="176">
        <v>1</v>
      </c>
      <c r="I1245" s="177">
        <v>5000</v>
      </c>
      <c r="J1245" s="175">
        <v>46084</v>
      </c>
      <c r="K1245" s="171" t="s">
        <v>113</v>
      </c>
      <c r="L1245" s="171" t="s">
        <v>114</v>
      </c>
      <c r="M1245" s="178">
        <v>0.43</v>
      </c>
      <c r="N1245" s="176"/>
      <c r="O1245" s="176"/>
      <c r="P1245" s="179">
        <v>-13.17</v>
      </c>
    </row>
    <row r="1246" spans="1:16" ht="19.5" hidden="1" customHeight="1">
      <c r="A1246" s="171" t="s">
        <v>2376</v>
      </c>
      <c r="B1246" s="175">
        <v>46087</v>
      </c>
      <c r="C1246" s="171" t="s">
        <v>110</v>
      </c>
      <c r="D1246" s="171" t="s">
        <v>24</v>
      </c>
      <c r="E1246" s="171" t="s">
        <v>44</v>
      </c>
      <c r="F1246" s="171" t="s">
        <v>213</v>
      </c>
      <c r="G1246" s="171" t="s">
        <v>214</v>
      </c>
      <c r="H1246" s="176">
        <v>1</v>
      </c>
      <c r="I1246" s="177">
        <v>2650</v>
      </c>
      <c r="J1246" s="175">
        <v>46086</v>
      </c>
      <c r="K1246" s="171" t="s">
        <v>113</v>
      </c>
      <c r="L1246" s="171" t="s">
        <v>114</v>
      </c>
      <c r="M1246" s="178">
        <v>0.43</v>
      </c>
      <c r="N1246" s="176"/>
      <c r="O1246" s="176">
        <v>43</v>
      </c>
      <c r="P1246" s="179">
        <v>-154.33000000000001</v>
      </c>
    </row>
    <row r="1247" spans="1:16" ht="19.5" hidden="1" customHeight="1">
      <c r="A1247" s="171" t="s">
        <v>2376</v>
      </c>
      <c r="B1247" s="175">
        <v>46087</v>
      </c>
      <c r="C1247" s="171" t="s">
        <v>127</v>
      </c>
      <c r="D1247" s="171" t="s">
        <v>128</v>
      </c>
      <c r="E1247" s="171" t="s">
        <v>44</v>
      </c>
      <c r="F1247" s="171" t="s">
        <v>213</v>
      </c>
      <c r="G1247" s="171" t="s">
        <v>214</v>
      </c>
      <c r="H1247" s="176">
        <v>1</v>
      </c>
      <c r="I1247" s="177">
        <v>2650</v>
      </c>
      <c r="J1247" s="175">
        <v>46086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1315.59</v>
      </c>
    </row>
    <row r="1248" spans="1:16" ht="19.5" hidden="1" customHeight="1">
      <c r="A1248" s="171" t="s">
        <v>2376</v>
      </c>
      <c r="B1248" s="175">
        <v>46087</v>
      </c>
      <c r="C1248" s="171" t="s">
        <v>127</v>
      </c>
      <c r="D1248" s="171" t="s">
        <v>129</v>
      </c>
      <c r="E1248" s="171" t="s">
        <v>44</v>
      </c>
      <c r="F1248" s="171" t="s">
        <v>213</v>
      </c>
      <c r="G1248" s="171" t="s">
        <v>214</v>
      </c>
      <c r="H1248" s="176">
        <v>1</v>
      </c>
      <c r="I1248" s="177">
        <v>2650</v>
      </c>
      <c r="J1248" s="175">
        <v>46086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13.16</v>
      </c>
    </row>
    <row r="1249" spans="1:16" ht="19.5" hidden="1" customHeight="1">
      <c r="A1249" s="171" t="s">
        <v>2376</v>
      </c>
      <c r="B1249" s="175">
        <v>46087</v>
      </c>
      <c r="C1249" s="171" t="s">
        <v>127</v>
      </c>
      <c r="D1249" s="171" t="s">
        <v>130</v>
      </c>
      <c r="E1249" s="171" t="s">
        <v>44</v>
      </c>
      <c r="F1249" s="171" t="s">
        <v>213</v>
      </c>
      <c r="G1249" s="171" t="s">
        <v>214</v>
      </c>
      <c r="H1249" s="176">
        <v>1</v>
      </c>
      <c r="I1249" s="177">
        <v>2650</v>
      </c>
      <c r="J1249" s="175">
        <v>46086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1321.25</v>
      </c>
    </row>
    <row r="1250" spans="1:16" ht="19.5" hidden="1" customHeight="1">
      <c r="A1250" s="171" t="s">
        <v>2376</v>
      </c>
      <c r="B1250" s="175">
        <v>46087</v>
      </c>
      <c r="C1250" s="171" t="s">
        <v>131</v>
      </c>
      <c r="D1250" s="171" t="s">
        <v>132</v>
      </c>
      <c r="E1250" s="171" t="s">
        <v>44</v>
      </c>
      <c r="F1250" s="171" t="s">
        <v>213</v>
      </c>
      <c r="G1250" s="171" t="s">
        <v>214</v>
      </c>
      <c r="H1250" s="176">
        <v>1</v>
      </c>
      <c r="I1250" s="177">
        <v>2650</v>
      </c>
      <c r="J1250" s="175">
        <v>46086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-1139.5</v>
      </c>
    </row>
    <row r="1251" spans="1:16" ht="19.5" hidden="1" customHeight="1">
      <c r="A1251" s="171" t="s">
        <v>2376</v>
      </c>
      <c r="B1251" s="175">
        <v>46087</v>
      </c>
      <c r="C1251" s="171" t="s">
        <v>2119</v>
      </c>
      <c r="D1251" s="171" t="s">
        <v>116</v>
      </c>
      <c r="E1251" s="171" t="s">
        <v>44</v>
      </c>
      <c r="F1251" s="171" t="s">
        <v>213</v>
      </c>
      <c r="G1251" s="171" t="s">
        <v>214</v>
      </c>
      <c r="H1251" s="176">
        <v>1</v>
      </c>
      <c r="I1251" s="177">
        <v>2650</v>
      </c>
      <c r="J1251" s="175">
        <v>46086</v>
      </c>
      <c r="K1251" s="171" t="s">
        <v>113</v>
      </c>
      <c r="L1251" s="171" t="s">
        <v>114</v>
      </c>
      <c r="M1251" s="178">
        <v>0.43</v>
      </c>
      <c r="N1251" s="176"/>
      <c r="O1251" s="176"/>
      <c r="P1251" s="179">
        <v>-12.23</v>
      </c>
    </row>
    <row r="1252" spans="1:16" ht="19.5" hidden="1" customHeight="1">
      <c r="A1252" s="171" t="s">
        <v>2325</v>
      </c>
      <c r="B1252" s="175">
        <v>46087</v>
      </c>
      <c r="C1252" s="171" t="s">
        <v>308</v>
      </c>
      <c r="D1252" s="171" t="s">
        <v>419</v>
      </c>
      <c r="E1252" s="171" t="s">
        <v>75</v>
      </c>
      <c r="F1252" s="171" t="s">
        <v>474</v>
      </c>
      <c r="G1252" s="171" t="s">
        <v>177</v>
      </c>
      <c r="H1252" s="176">
        <v>1</v>
      </c>
      <c r="I1252" s="177">
        <v>-4278</v>
      </c>
      <c r="J1252" s="175">
        <v>46084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-2092.89</v>
      </c>
    </row>
    <row r="1253" spans="1:16" ht="19.5" hidden="1" customHeight="1">
      <c r="A1253" s="171" t="s">
        <v>2325</v>
      </c>
      <c r="B1253" s="175">
        <v>46087</v>
      </c>
      <c r="C1253" s="171" t="s">
        <v>308</v>
      </c>
      <c r="D1253" s="171" t="s">
        <v>129</v>
      </c>
      <c r="E1253" s="171" t="s">
        <v>75</v>
      </c>
      <c r="F1253" s="171" t="s">
        <v>474</v>
      </c>
      <c r="G1253" s="171" t="s">
        <v>177</v>
      </c>
      <c r="H1253" s="176">
        <v>1</v>
      </c>
      <c r="I1253" s="177">
        <v>-4278</v>
      </c>
      <c r="J1253" s="175">
        <v>46084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-20.93</v>
      </c>
    </row>
    <row r="1254" spans="1:16" ht="19.5" hidden="1" customHeight="1">
      <c r="A1254" s="171" t="s">
        <v>2325</v>
      </c>
      <c r="B1254" s="175">
        <v>46087</v>
      </c>
      <c r="C1254" s="171" t="s">
        <v>308</v>
      </c>
      <c r="D1254" s="171" t="s">
        <v>130</v>
      </c>
      <c r="E1254" s="171" t="s">
        <v>75</v>
      </c>
      <c r="F1254" s="171" t="s">
        <v>474</v>
      </c>
      <c r="G1254" s="171" t="s">
        <v>177</v>
      </c>
      <c r="H1254" s="176">
        <v>1</v>
      </c>
      <c r="I1254" s="177">
        <v>-4278</v>
      </c>
      <c r="J1254" s="175">
        <v>46084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-2164.1799999999998</v>
      </c>
    </row>
    <row r="1255" spans="1:16" ht="19.5" hidden="1" customHeight="1">
      <c r="A1255" s="171" t="s">
        <v>2325</v>
      </c>
      <c r="B1255" s="175">
        <v>46087</v>
      </c>
      <c r="C1255" s="171" t="s">
        <v>131</v>
      </c>
      <c r="D1255" s="171" t="s">
        <v>420</v>
      </c>
      <c r="E1255" s="171" t="s">
        <v>75</v>
      </c>
      <c r="F1255" s="171" t="s">
        <v>474</v>
      </c>
      <c r="G1255" s="171" t="s">
        <v>177</v>
      </c>
      <c r="H1255" s="176">
        <v>1</v>
      </c>
      <c r="I1255" s="177">
        <v>-4278</v>
      </c>
      <c r="J1255" s="175">
        <v>46084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1839.54</v>
      </c>
    </row>
    <row r="1256" spans="1:16" ht="19.5" hidden="1" customHeight="1">
      <c r="A1256" s="171" t="s">
        <v>2324</v>
      </c>
      <c r="B1256" s="175">
        <v>46087</v>
      </c>
      <c r="C1256" s="171" t="s">
        <v>308</v>
      </c>
      <c r="D1256" s="171" t="s">
        <v>419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-6500</v>
      </c>
      <c r="J1256" s="175">
        <v>46084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-2472.04</v>
      </c>
    </row>
    <row r="1257" spans="1:16" ht="19.5" hidden="1" customHeight="1">
      <c r="A1257" s="171" t="s">
        <v>2324</v>
      </c>
      <c r="B1257" s="175">
        <v>46087</v>
      </c>
      <c r="C1257" s="171" t="s">
        <v>308</v>
      </c>
      <c r="D1257" s="171" t="s">
        <v>129</v>
      </c>
      <c r="E1257" s="171" t="s">
        <v>78</v>
      </c>
      <c r="F1257" s="171" t="s">
        <v>176</v>
      </c>
      <c r="G1257" s="171" t="s">
        <v>177</v>
      </c>
      <c r="H1257" s="176">
        <v>1</v>
      </c>
      <c r="I1257" s="177">
        <v>-6500</v>
      </c>
      <c r="J1257" s="175">
        <v>46084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-24.72</v>
      </c>
    </row>
    <row r="1258" spans="1:16" ht="19.5" hidden="1" customHeight="1">
      <c r="A1258" s="171" t="s">
        <v>2324</v>
      </c>
      <c r="B1258" s="175">
        <v>46087</v>
      </c>
      <c r="C1258" s="171" t="s">
        <v>308</v>
      </c>
      <c r="D1258" s="171" t="s">
        <v>130</v>
      </c>
      <c r="E1258" s="171" t="s">
        <v>78</v>
      </c>
      <c r="F1258" s="171" t="s">
        <v>176</v>
      </c>
      <c r="G1258" s="171" t="s">
        <v>177</v>
      </c>
      <c r="H1258" s="176">
        <v>1</v>
      </c>
      <c r="I1258" s="177">
        <v>-6500</v>
      </c>
      <c r="J1258" s="175">
        <v>46084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-4003.24</v>
      </c>
    </row>
    <row r="1259" spans="1:16" ht="19.5" hidden="1" customHeight="1">
      <c r="A1259" s="171" t="s">
        <v>2324</v>
      </c>
      <c r="B1259" s="175">
        <v>46087</v>
      </c>
      <c r="C1259" s="171" t="s">
        <v>131</v>
      </c>
      <c r="D1259" s="171" t="s">
        <v>420</v>
      </c>
      <c r="E1259" s="171" t="s">
        <v>78</v>
      </c>
      <c r="F1259" s="171" t="s">
        <v>176</v>
      </c>
      <c r="G1259" s="171" t="s">
        <v>177</v>
      </c>
      <c r="H1259" s="176">
        <v>1</v>
      </c>
      <c r="I1259" s="177">
        <v>-6500</v>
      </c>
      <c r="J1259" s="175">
        <v>46084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2795</v>
      </c>
    </row>
    <row r="1260" spans="1:16" ht="19.5" hidden="1" customHeight="1">
      <c r="A1260" s="171" t="s">
        <v>2323</v>
      </c>
      <c r="B1260" s="175">
        <v>46087</v>
      </c>
      <c r="C1260" s="171" t="s">
        <v>308</v>
      </c>
      <c r="D1260" s="171" t="s">
        <v>419</v>
      </c>
      <c r="E1260" s="171" t="s">
        <v>76</v>
      </c>
      <c r="F1260" s="171" t="s">
        <v>820</v>
      </c>
      <c r="G1260" s="171" t="s">
        <v>177</v>
      </c>
      <c r="H1260" s="176">
        <v>1</v>
      </c>
      <c r="I1260" s="177">
        <v>-4100</v>
      </c>
      <c r="J1260" s="175">
        <v>46084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-2094.79</v>
      </c>
    </row>
    <row r="1261" spans="1:16" ht="19.5" hidden="1" customHeight="1">
      <c r="A1261" s="171" t="s">
        <v>2323</v>
      </c>
      <c r="B1261" s="175">
        <v>46087</v>
      </c>
      <c r="C1261" s="171" t="s">
        <v>308</v>
      </c>
      <c r="D1261" s="171" t="s">
        <v>129</v>
      </c>
      <c r="E1261" s="171" t="s">
        <v>76</v>
      </c>
      <c r="F1261" s="171" t="s">
        <v>820</v>
      </c>
      <c r="G1261" s="171" t="s">
        <v>177</v>
      </c>
      <c r="H1261" s="176">
        <v>1</v>
      </c>
      <c r="I1261" s="177">
        <v>-4100</v>
      </c>
      <c r="J1261" s="175">
        <v>46084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-20.95</v>
      </c>
    </row>
    <row r="1262" spans="1:16" ht="19.5" hidden="1" customHeight="1">
      <c r="A1262" s="171" t="s">
        <v>2323</v>
      </c>
      <c r="B1262" s="175">
        <v>46087</v>
      </c>
      <c r="C1262" s="171" t="s">
        <v>308</v>
      </c>
      <c r="D1262" s="171" t="s">
        <v>130</v>
      </c>
      <c r="E1262" s="171" t="s">
        <v>76</v>
      </c>
      <c r="F1262" s="171" t="s">
        <v>820</v>
      </c>
      <c r="G1262" s="171" t="s">
        <v>177</v>
      </c>
      <c r="H1262" s="176">
        <v>1</v>
      </c>
      <c r="I1262" s="177">
        <v>-4100</v>
      </c>
      <c r="J1262" s="175">
        <v>46084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-1984.26</v>
      </c>
    </row>
    <row r="1263" spans="1:16" ht="19.5" hidden="1" customHeight="1">
      <c r="A1263" s="171" t="s">
        <v>2323</v>
      </c>
      <c r="B1263" s="175">
        <v>46087</v>
      </c>
      <c r="C1263" s="171" t="s">
        <v>131</v>
      </c>
      <c r="D1263" s="171" t="s">
        <v>420</v>
      </c>
      <c r="E1263" s="171" t="s">
        <v>76</v>
      </c>
      <c r="F1263" s="171" t="s">
        <v>820</v>
      </c>
      <c r="G1263" s="171" t="s">
        <v>177</v>
      </c>
      <c r="H1263" s="176">
        <v>1</v>
      </c>
      <c r="I1263" s="177">
        <v>-4100</v>
      </c>
      <c r="J1263" s="175">
        <v>46084</v>
      </c>
      <c r="K1263" s="171" t="s">
        <v>113</v>
      </c>
      <c r="L1263" s="171" t="s">
        <v>114</v>
      </c>
      <c r="M1263" s="178">
        <v>0.43</v>
      </c>
      <c r="N1263" s="176"/>
      <c r="O1263" s="176"/>
      <c r="P1263" s="179">
        <v>1763</v>
      </c>
    </row>
    <row r="1264" spans="1:16" ht="19.5" hidden="1" customHeight="1">
      <c r="A1264" s="171" t="s">
        <v>2323</v>
      </c>
      <c r="B1264" s="175">
        <v>46087</v>
      </c>
      <c r="C1264" s="171" t="s">
        <v>2119</v>
      </c>
      <c r="D1264" s="171" t="s">
        <v>135</v>
      </c>
      <c r="E1264" s="171" t="s">
        <v>76</v>
      </c>
      <c r="F1264" s="171" t="s">
        <v>820</v>
      </c>
      <c r="G1264" s="171" t="s">
        <v>177</v>
      </c>
      <c r="H1264" s="176">
        <v>1</v>
      </c>
      <c r="I1264" s="177">
        <v>0</v>
      </c>
      <c r="J1264" s="175">
        <v>46084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39.799999999999997</v>
      </c>
    </row>
    <row r="1265" spans="1:16" ht="19.5" hidden="1" customHeight="1">
      <c r="A1265" s="171" t="s">
        <v>2324</v>
      </c>
      <c r="B1265" s="175">
        <v>46087</v>
      </c>
      <c r="C1265" s="171" t="s">
        <v>2119</v>
      </c>
      <c r="D1265" s="171" t="s">
        <v>135</v>
      </c>
      <c r="E1265" s="171" t="s">
        <v>78</v>
      </c>
      <c r="F1265" s="171" t="s">
        <v>176</v>
      </c>
      <c r="G1265" s="171" t="s">
        <v>177</v>
      </c>
      <c r="H1265" s="176">
        <v>1</v>
      </c>
      <c r="I1265" s="177">
        <v>0</v>
      </c>
      <c r="J1265" s="175">
        <v>46084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46.97</v>
      </c>
    </row>
    <row r="1266" spans="1:16" ht="19.5" hidden="1" customHeight="1">
      <c r="A1266" s="171" t="s">
        <v>2325</v>
      </c>
      <c r="B1266" s="175">
        <v>46087</v>
      </c>
      <c r="C1266" s="171" t="s">
        <v>2119</v>
      </c>
      <c r="D1266" s="171" t="s">
        <v>135</v>
      </c>
      <c r="E1266" s="171" t="s">
        <v>75</v>
      </c>
      <c r="F1266" s="171" t="s">
        <v>474</v>
      </c>
      <c r="G1266" s="171" t="s">
        <v>177</v>
      </c>
      <c r="H1266" s="176">
        <v>1</v>
      </c>
      <c r="I1266" s="177">
        <v>0</v>
      </c>
      <c r="J1266" s="175">
        <v>46084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39.76</v>
      </c>
    </row>
    <row r="1267" spans="1:16" ht="19.5" hidden="1" customHeight="1">
      <c r="A1267" s="171" t="s">
        <v>2377</v>
      </c>
      <c r="B1267" s="175">
        <v>46087</v>
      </c>
      <c r="C1267" s="171" t="s">
        <v>2119</v>
      </c>
      <c r="D1267" s="171" t="s">
        <v>135</v>
      </c>
      <c r="E1267" s="171" t="s">
        <v>45</v>
      </c>
      <c r="F1267" s="171" t="s">
        <v>162</v>
      </c>
      <c r="G1267" s="171" t="s">
        <v>163</v>
      </c>
      <c r="H1267" s="176">
        <v>1</v>
      </c>
      <c r="I1267" s="177">
        <v>0</v>
      </c>
      <c r="J1267" s="175">
        <v>46087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-19.98</v>
      </c>
    </row>
    <row r="1268" spans="1:16" ht="19.5" hidden="1" customHeight="1">
      <c r="A1268" s="171" t="s">
        <v>2378</v>
      </c>
      <c r="B1268" s="175">
        <v>46087</v>
      </c>
      <c r="C1268" s="171" t="s">
        <v>110</v>
      </c>
      <c r="D1268" s="171" t="s">
        <v>24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46082</v>
      </c>
      <c r="K1268" s="171" t="s">
        <v>113</v>
      </c>
      <c r="L1268" s="171" t="s">
        <v>114</v>
      </c>
      <c r="M1268" s="178">
        <v>0</v>
      </c>
      <c r="N1268" s="176"/>
      <c r="O1268" s="176">
        <v>42</v>
      </c>
      <c r="P1268" s="179">
        <v>-56.94</v>
      </c>
    </row>
    <row r="1269" spans="1:16" ht="19.5" hidden="1" customHeight="1">
      <c r="A1269" s="171" t="s">
        <v>2378</v>
      </c>
      <c r="B1269" s="175">
        <v>46087</v>
      </c>
      <c r="C1269" s="171" t="s">
        <v>2119</v>
      </c>
      <c r="D1269" s="171" t="s">
        <v>116</v>
      </c>
      <c r="E1269" s="171" t="s">
        <v>79</v>
      </c>
      <c r="F1269" s="171" t="s">
        <v>441</v>
      </c>
      <c r="G1269" s="171" t="s">
        <v>177</v>
      </c>
      <c r="H1269" s="176">
        <v>1</v>
      </c>
      <c r="I1269" s="177">
        <v>0</v>
      </c>
      <c r="J1269" s="175">
        <v>46082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-11.53</v>
      </c>
    </row>
    <row r="1270" spans="1:16" ht="19.5" hidden="1" customHeight="1">
      <c r="A1270" s="171" t="s">
        <v>2379</v>
      </c>
      <c r="B1270" s="175">
        <v>46087</v>
      </c>
      <c r="C1270" s="171" t="s">
        <v>110</v>
      </c>
      <c r="D1270" s="171" t="s">
        <v>24</v>
      </c>
      <c r="E1270" s="171" t="s">
        <v>39</v>
      </c>
      <c r="F1270" s="171" t="s">
        <v>141</v>
      </c>
      <c r="G1270" s="171" t="s">
        <v>112</v>
      </c>
      <c r="H1270" s="176">
        <v>1</v>
      </c>
      <c r="I1270" s="177">
        <v>2519</v>
      </c>
      <c r="J1270" s="175">
        <v>46086</v>
      </c>
      <c r="K1270" s="171" t="s">
        <v>113</v>
      </c>
      <c r="L1270" s="171" t="s">
        <v>114</v>
      </c>
      <c r="M1270" s="178">
        <v>0.43</v>
      </c>
      <c r="N1270" s="176"/>
      <c r="O1270" s="176">
        <v>43</v>
      </c>
      <c r="P1270" s="179">
        <v>-150.4</v>
      </c>
    </row>
    <row r="1271" spans="1:16" ht="19.5" hidden="1" customHeight="1">
      <c r="A1271" s="171" t="s">
        <v>2379</v>
      </c>
      <c r="B1271" s="175">
        <v>46087</v>
      </c>
      <c r="C1271" s="171" t="s">
        <v>127</v>
      </c>
      <c r="D1271" s="171" t="s">
        <v>128</v>
      </c>
      <c r="E1271" s="171" t="s">
        <v>39</v>
      </c>
      <c r="F1271" s="171" t="s">
        <v>141</v>
      </c>
      <c r="G1271" s="171" t="s">
        <v>112</v>
      </c>
      <c r="H1271" s="176">
        <v>1</v>
      </c>
      <c r="I1271" s="177">
        <v>2519</v>
      </c>
      <c r="J1271" s="175">
        <v>46086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1032.2</v>
      </c>
    </row>
    <row r="1272" spans="1:16" ht="19.5" hidden="1" customHeight="1">
      <c r="A1272" s="171" t="s">
        <v>2379</v>
      </c>
      <c r="B1272" s="175">
        <v>46087</v>
      </c>
      <c r="C1272" s="171" t="s">
        <v>127</v>
      </c>
      <c r="D1272" s="171" t="s">
        <v>129</v>
      </c>
      <c r="E1272" s="171" t="s">
        <v>39</v>
      </c>
      <c r="F1272" s="171" t="s">
        <v>141</v>
      </c>
      <c r="G1272" s="171" t="s">
        <v>112</v>
      </c>
      <c r="H1272" s="176">
        <v>1</v>
      </c>
      <c r="I1272" s="177">
        <v>2519</v>
      </c>
      <c r="J1272" s="175">
        <v>46086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10.32</v>
      </c>
    </row>
    <row r="1273" spans="1:16" ht="19.5" hidden="1" customHeight="1">
      <c r="A1273" s="171" t="s">
        <v>2379</v>
      </c>
      <c r="B1273" s="175">
        <v>46087</v>
      </c>
      <c r="C1273" s="171" t="s">
        <v>127</v>
      </c>
      <c r="D1273" s="171" t="s">
        <v>130</v>
      </c>
      <c r="E1273" s="171" t="s">
        <v>39</v>
      </c>
      <c r="F1273" s="171" t="s">
        <v>141</v>
      </c>
      <c r="G1273" s="171" t="s">
        <v>112</v>
      </c>
      <c r="H1273" s="176">
        <v>1</v>
      </c>
      <c r="I1273" s="177">
        <v>2519</v>
      </c>
      <c r="J1273" s="175">
        <v>46086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1476.48</v>
      </c>
    </row>
    <row r="1274" spans="1:16" ht="19.5" hidden="1" customHeight="1">
      <c r="A1274" s="171" t="s">
        <v>2379</v>
      </c>
      <c r="B1274" s="175">
        <v>46087</v>
      </c>
      <c r="C1274" s="171" t="s">
        <v>131</v>
      </c>
      <c r="D1274" s="171" t="s">
        <v>132</v>
      </c>
      <c r="E1274" s="171" t="s">
        <v>39</v>
      </c>
      <c r="F1274" s="171" t="s">
        <v>141</v>
      </c>
      <c r="G1274" s="171" t="s">
        <v>112</v>
      </c>
      <c r="H1274" s="176">
        <v>1</v>
      </c>
      <c r="I1274" s="177">
        <v>2519</v>
      </c>
      <c r="J1274" s="175">
        <v>46086</v>
      </c>
      <c r="K1274" s="171" t="s">
        <v>113</v>
      </c>
      <c r="L1274" s="171" t="s">
        <v>114</v>
      </c>
      <c r="M1274" s="178">
        <v>0.43</v>
      </c>
      <c r="N1274" s="176"/>
      <c r="O1274" s="176"/>
      <c r="P1274" s="179">
        <v>-1083.17</v>
      </c>
    </row>
    <row r="1275" spans="1:16" ht="19.5" hidden="1" customHeight="1">
      <c r="A1275" s="171" t="s">
        <v>2379</v>
      </c>
      <c r="B1275" s="175">
        <v>46087</v>
      </c>
      <c r="C1275" s="171" t="s">
        <v>2119</v>
      </c>
      <c r="D1275" s="171" t="s">
        <v>116</v>
      </c>
      <c r="E1275" s="171" t="s">
        <v>39</v>
      </c>
      <c r="F1275" s="171" t="s">
        <v>141</v>
      </c>
      <c r="G1275" s="171" t="s">
        <v>112</v>
      </c>
      <c r="H1275" s="176">
        <v>1</v>
      </c>
      <c r="I1275" s="177">
        <v>2519</v>
      </c>
      <c r="J1275" s="175">
        <v>46086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-13.72</v>
      </c>
    </row>
    <row r="1276" spans="1:16" ht="19.5" hidden="1" customHeight="1">
      <c r="A1276" s="171" t="s">
        <v>2378</v>
      </c>
      <c r="B1276" s="175">
        <v>46087</v>
      </c>
      <c r="C1276" s="171" t="s">
        <v>110</v>
      </c>
      <c r="D1276" s="171" t="s">
        <v>117</v>
      </c>
      <c r="E1276" s="171" t="s">
        <v>79</v>
      </c>
      <c r="F1276" s="171" t="s">
        <v>441</v>
      </c>
      <c r="G1276" s="171" t="s">
        <v>177</v>
      </c>
      <c r="H1276" s="176">
        <v>1</v>
      </c>
      <c r="I1276" s="177">
        <v>0</v>
      </c>
      <c r="J1276" s="175">
        <v>46082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2378</v>
      </c>
      <c r="B1277" s="175">
        <v>46087</v>
      </c>
      <c r="C1277" s="171" t="s">
        <v>110</v>
      </c>
      <c r="D1277" s="171" t="s">
        <v>118</v>
      </c>
      <c r="E1277" s="171" t="s">
        <v>79</v>
      </c>
      <c r="F1277" s="171" t="s">
        <v>441</v>
      </c>
      <c r="G1277" s="171" t="s">
        <v>177</v>
      </c>
      <c r="H1277" s="176">
        <v>1</v>
      </c>
      <c r="I1277" s="177">
        <v>0</v>
      </c>
      <c r="J1277" s="175">
        <v>46082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-56.94</v>
      </c>
    </row>
    <row r="1278" spans="1:16" ht="19.5" hidden="1" customHeight="1">
      <c r="A1278" s="171" t="s">
        <v>2378</v>
      </c>
      <c r="B1278" s="175">
        <v>46087</v>
      </c>
      <c r="C1278" s="171" t="s">
        <v>2119</v>
      </c>
      <c r="D1278" s="171" t="s">
        <v>119</v>
      </c>
      <c r="E1278" s="171" t="s">
        <v>79</v>
      </c>
      <c r="F1278" s="171" t="s">
        <v>441</v>
      </c>
      <c r="G1278" s="171" t="s">
        <v>177</v>
      </c>
      <c r="H1278" s="176">
        <v>1</v>
      </c>
      <c r="I1278" s="177">
        <v>0</v>
      </c>
      <c r="J1278" s="175">
        <v>46082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-15</v>
      </c>
    </row>
    <row r="1279" spans="1:16" ht="19.5" hidden="1" customHeight="1">
      <c r="A1279" s="171" t="s">
        <v>2380</v>
      </c>
      <c r="B1279" s="175">
        <v>46087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46087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-21.64</v>
      </c>
    </row>
    <row r="1280" spans="1:16" ht="19.5" hidden="1" customHeight="1">
      <c r="A1280" s="171" t="s">
        <v>125</v>
      </c>
      <c r="B1280" s="175">
        <v>46087</v>
      </c>
      <c r="C1280" s="171" t="s">
        <v>151</v>
      </c>
      <c r="D1280" s="171" t="s">
        <v>746</v>
      </c>
      <c r="E1280" s="171" t="s">
        <v>125</v>
      </c>
      <c r="F1280" s="171" t="s">
        <v>125</v>
      </c>
      <c r="G1280" s="171" t="s">
        <v>125</v>
      </c>
      <c r="H1280" s="176">
        <v>0</v>
      </c>
      <c r="I1280" s="177">
        <v>0</v>
      </c>
      <c r="J1280" s="175">
        <v>46087</v>
      </c>
      <c r="K1280" s="171" t="s">
        <v>125</v>
      </c>
      <c r="L1280" s="171" t="s">
        <v>125</v>
      </c>
      <c r="M1280" s="178">
        <v>0</v>
      </c>
      <c r="N1280" s="176"/>
      <c r="O1280" s="176"/>
      <c r="P1280" s="179">
        <v>-219.6</v>
      </c>
    </row>
    <row r="1281" spans="1:16" ht="19.5" hidden="1" customHeight="1">
      <c r="A1281" s="171" t="s">
        <v>2381</v>
      </c>
      <c r="B1281" s="175">
        <v>46087</v>
      </c>
      <c r="C1281" s="171" t="s">
        <v>151</v>
      </c>
      <c r="D1281" s="171" t="s">
        <v>152</v>
      </c>
      <c r="E1281" s="171" t="s">
        <v>125</v>
      </c>
      <c r="F1281" s="171" t="s">
        <v>125</v>
      </c>
      <c r="G1281" s="171" t="s">
        <v>125</v>
      </c>
      <c r="H1281" s="176">
        <v>0</v>
      </c>
      <c r="I1281" s="177">
        <v>0</v>
      </c>
      <c r="J1281" s="175">
        <v>46087</v>
      </c>
      <c r="K1281" s="171" t="s">
        <v>125</v>
      </c>
      <c r="L1281" s="171" t="s">
        <v>125</v>
      </c>
      <c r="M1281" s="178">
        <v>0</v>
      </c>
      <c r="N1281" s="176"/>
      <c r="O1281" s="176"/>
      <c r="P1281" s="179">
        <v>-275.42</v>
      </c>
    </row>
    <row r="1282" spans="1:16" ht="19.5" hidden="1" customHeight="1">
      <c r="A1282" s="171" t="s">
        <v>2004</v>
      </c>
      <c r="B1282" s="175">
        <v>46087</v>
      </c>
      <c r="C1282" s="171" t="s">
        <v>151</v>
      </c>
      <c r="D1282" s="171" t="s">
        <v>152</v>
      </c>
      <c r="E1282" s="171" t="s">
        <v>125</v>
      </c>
      <c r="F1282" s="171" t="s">
        <v>125</v>
      </c>
      <c r="G1282" s="171" t="s">
        <v>125</v>
      </c>
      <c r="H1282" s="176">
        <v>0</v>
      </c>
      <c r="I1282" s="177">
        <v>0</v>
      </c>
      <c r="J1282" s="175">
        <v>46087</v>
      </c>
      <c r="K1282" s="171" t="s">
        <v>125</v>
      </c>
      <c r="L1282" s="171" t="s">
        <v>125</v>
      </c>
      <c r="M1282" s="178">
        <v>0</v>
      </c>
      <c r="N1282" s="176"/>
      <c r="O1282" s="176"/>
      <c r="P1282" s="179">
        <v>-280.61</v>
      </c>
    </row>
    <row r="1283" spans="1:16" ht="19.5" hidden="1" customHeight="1">
      <c r="A1283" s="171" t="s">
        <v>1547</v>
      </c>
      <c r="B1283" s="175">
        <v>46087</v>
      </c>
      <c r="C1283" s="171" t="s">
        <v>151</v>
      </c>
      <c r="D1283" s="171" t="s">
        <v>152</v>
      </c>
      <c r="E1283" s="171" t="s">
        <v>125</v>
      </c>
      <c r="F1283" s="171" t="s">
        <v>125</v>
      </c>
      <c r="G1283" s="171" t="s">
        <v>125</v>
      </c>
      <c r="H1283" s="176">
        <v>0</v>
      </c>
      <c r="I1283" s="177">
        <v>0</v>
      </c>
      <c r="J1283" s="175">
        <v>46087</v>
      </c>
      <c r="K1283" s="171" t="s">
        <v>125</v>
      </c>
      <c r="L1283" s="171" t="s">
        <v>125</v>
      </c>
      <c r="M1283" s="178">
        <v>0</v>
      </c>
      <c r="N1283" s="176"/>
      <c r="O1283" s="176"/>
      <c r="P1283" s="179">
        <v>-573.54</v>
      </c>
    </row>
    <row r="1284" spans="1:16" ht="19.5" hidden="1" customHeight="1">
      <c r="A1284" s="171" t="s">
        <v>1546</v>
      </c>
      <c r="B1284" s="175">
        <v>46087</v>
      </c>
      <c r="C1284" s="171" t="s">
        <v>151</v>
      </c>
      <c r="D1284" s="171" t="s">
        <v>152</v>
      </c>
      <c r="E1284" s="171" t="s">
        <v>125</v>
      </c>
      <c r="F1284" s="171" t="s">
        <v>125</v>
      </c>
      <c r="G1284" s="171" t="s">
        <v>125</v>
      </c>
      <c r="H1284" s="176">
        <v>0</v>
      </c>
      <c r="I1284" s="177">
        <v>0</v>
      </c>
      <c r="J1284" s="175">
        <v>46087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-288.73</v>
      </c>
    </row>
    <row r="1285" spans="1:16" ht="19.5" hidden="1" customHeight="1">
      <c r="A1285" s="171" t="s">
        <v>1386</v>
      </c>
      <c r="B1285" s="175">
        <v>46087</v>
      </c>
      <c r="C1285" s="171" t="s">
        <v>151</v>
      </c>
      <c r="D1285" s="171" t="s">
        <v>152</v>
      </c>
      <c r="E1285" s="171" t="s">
        <v>125</v>
      </c>
      <c r="F1285" s="171" t="s">
        <v>125</v>
      </c>
      <c r="G1285" s="171" t="s">
        <v>125</v>
      </c>
      <c r="H1285" s="176">
        <v>0</v>
      </c>
      <c r="I1285" s="177">
        <v>0</v>
      </c>
      <c r="J1285" s="175">
        <v>46087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-125.03</v>
      </c>
    </row>
    <row r="1286" spans="1:16" ht="19.5" hidden="1" customHeight="1">
      <c r="A1286" s="171" t="s">
        <v>150</v>
      </c>
      <c r="B1286" s="175">
        <v>46087</v>
      </c>
      <c r="C1286" s="171" t="s">
        <v>151</v>
      </c>
      <c r="D1286" s="171" t="s">
        <v>152</v>
      </c>
      <c r="E1286" s="171" t="s">
        <v>125</v>
      </c>
      <c r="F1286" s="171" t="s">
        <v>125</v>
      </c>
      <c r="G1286" s="171" t="s">
        <v>125</v>
      </c>
      <c r="H1286" s="176">
        <v>0</v>
      </c>
      <c r="I1286" s="177">
        <v>0</v>
      </c>
      <c r="J1286" s="175">
        <v>46087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-1282.8499999999999</v>
      </c>
    </row>
    <row r="1287" spans="1:16" ht="19.5" hidden="1" customHeight="1">
      <c r="A1287" s="171" t="s">
        <v>155</v>
      </c>
      <c r="B1287" s="175">
        <v>46087</v>
      </c>
      <c r="C1287" s="171" t="s">
        <v>151</v>
      </c>
      <c r="D1287" s="171" t="s">
        <v>156</v>
      </c>
      <c r="E1287" s="171" t="s">
        <v>125</v>
      </c>
      <c r="F1287" s="171" t="s">
        <v>125</v>
      </c>
      <c r="G1287" s="171" t="s">
        <v>125</v>
      </c>
      <c r="H1287" s="176">
        <v>0</v>
      </c>
      <c r="I1287" s="177">
        <v>0</v>
      </c>
      <c r="J1287" s="175">
        <v>46087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-7402.51</v>
      </c>
    </row>
    <row r="1288" spans="1:16" ht="19.5" hidden="1" customHeight="1">
      <c r="A1288" s="171" t="s">
        <v>2319</v>
      </c>
      <c r="B1288" s="175">
        <v>46088</v>
      </c>
      <c r="C1288" s="171" t="s">
        <v>110</v>
      </c>
      <c r="D1288" s="171" t="s">
        <v>24</v>
      </c>
      <c r="E1288" s="171" t="s">
        <v>79</v>
      </c>
      <c r="F1288" s="171" t="s">
        <v>441</v>
      </c>
      <c r="G1288" s="171" t="s">
        <v>177</v>
      </c>
      <c r="H1288" s="176">
        <v>1</v>
      </c>
      <c r="I1288" s="177">
        <v>0</v>
      </c>
      <c r="J1288" s="175">
        <v>46078</v>
      </c>
      <c r="K1288" s="171" t="s">
        <v>113</v>
      </c>
      <c r="L1288" s="171" t="s">
        <v>114</v>
      </c>
      <c r="M1288" s="178">
        <v>0</v>
      </c>
      <c r="N1288" s="176"/>
      <c r="O1288" s="176">
        <v>40</v>
      </c>
      <c r="P1288" s="179">
        <v>-56.94</v>
      </c>
    </row>
    <row r="1289" spans="1:16" ht="19.5" hidden="1" customHeight="1">
      <c r="A1289" s="171" t="s">
        <v>2319</v>
      </c>
      <c r="B1289" s="175">
        <v>46088</v>
      </c>
      <c r="C1289" s="171" t="s">
        <v>2119</v>
      </c>
      <c r="D1289" s="171" t="s">
        <v>116</v>
      </c>
      <c r="E1289" s="171" t="s">
        <v>79</v>
      </c>
      <c r="F1289" s="171" t="s">
        <v>441</v>
      </c>
      <c r="G1289" s="171" t="s">
        <v>177</v>
      </c>
      <c r="H1289" s="176">
        <v>1</v>
      </c>
      <c r="I1289" s="177">
        <v>0</v>
      </c>
      <c r="J1289" s="175">
        <v>46078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-13.92</v>
      </c>
    </row>
    <row r="1290" spans="1:16" ht="19.5" hidden="1" customHeight="1">
      <c r="A1290" s="171" t="s">
        <v>2319</v>
      </c>
      <c r="B1290" s="175">
        <v>46088</v>
      </c>
      <c r="C1290" s="171" t="s">
        <v>110</v>
      </c>
      <c r="D1290" s="171" t="s">
        <v>117</v>
      </c>
      <c r="E1290" s="171" t="s">
        <v>79</v>
      </c>
      <c r="F1290" s="171" t="s">
        <v>441</v>
      </c>
      <c r="G1290" s="171" t="s">
        <v>177</v>
      </c>
      <c r="H1290" s="176">
        <v>1</v>
      </c>
      <c r="I1290" s="177">
        <v>0</v>
      </c>
      <c r="J1290" s="175">
        <v>46078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0</v>
      </c>
    </row>
    <row r="1291" spans="1:16" ht="19.5" hidden="1" customHeight="1">
      <c r="A1291" s="171" t="s">
        <v>2319</v>
      </c>
      <c r="B1291" s="175">
        <v>46088</v>
      </c>
      <c r="C1291" s="171" t="s">
        <v>110</v>
      </c>
      <c r="D1291" s="171" t="s">
        <v>118</v>
      </c>
      <c r="E1291" s="171" t="s">
        <v>79</v>
      </c>
      <c r="F1291" s="171" t="s">
        <v>441</v>
      </c>
      <c r="G1291" s="171" t="s">
        <v>177</v>
      </c>
      <c r="H1291" s="176">
        <v>1</v>
      </c>
      <c r="I1291" s="177">
        <v>0</v>
      </c>
      <c r="J1291" s="175">
        <v>46078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-56.94</v>
      </c>
    </row>
    <row r="1292" spans="1:16" ht="19.5" hidden="1" customHeight="1">
      <c r="A1292" s="171" t="s">
        <v>2319</v>
      </c>
      <c r="B1292" s="175">
        <v>46088</v>
      </c>
      <c r="C1292" s="171" t="s">
        <v>2119</v>
      </c>
      <c r="D1292" s="171" t="s">
        <v>119</v>
      </c>
      <c r="E1292" s="171" t="s">
        <v>79</v>
      </c>
      <c r="F1292" s="171" t="s">
        <v>441</v>
      </c>
      <c r="G1292" s="171" t="s">
        <v>177</v>
      </c>
      <c r="H1292" s="176">
        <v>1</v>
      </c>
      <c r="I1292" s="177">
        <v>0</v>
      </c>
      <c r="J1292" s="175">
        <v>46078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-15</v>
      </c>
    </row>
    <row r="1293" spans="1:16" ht="19.5" hidden="1" customHeight="1">
      <c r="A1293" s="171" t="s">
        <v>2382</v>
      </c>
      <c r="B1293" s="175">
        <v>46088</v>
      </c>
      <c r="C1293" s="171" t="s">
        <v>110</v>
      </c>
      <c r="D1293" s="171" t="s">
        <v>117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46077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2382</v>
      </c>
      <c r="B1294" s="175">
        <v>46088</v>
      </c>
      <c r="C1294" s="171" t="s">
        <v>110</v>
      </c>
      <c r="D1294" s="171" t="s">
        <v>118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46077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-46.77</v>
      </c>
    </row>
    <row r="1295" spans="1:16" ht="19.5" hidden="1" customHeight="1">
      <c r="A1295" s="171" t="s">
        <v>2382</v>
      </c>
      <c r="B1295" s="175">
        <v>46088</v>
      </c>
      <c r="C1295" s="171" t="s">
        <v>2119</v>
      </c>
      <c r="D1295" s="171" t="s">
        <v>119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46077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-15</v>
      </c>
    </row>
    <row r="1296" spans="1:16" ht="19.5" hidden="1" customHeight="1">
      <c r="A1296" s="171" t="s">
        <v>2382</v>
      </c>
      <c r="B1296" s="175">
        <v>46088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46077</v>
      </c>
      <c r="K1296" s="171" t="s">
        <v>113</v>
      </c>
      <c r="L1296" s="171" t="s">
        <v>114</v>
      </c>
      <c r="M1296" s="178">
        <v>0</v>
      </c>
      <c r="N1296" s="176"/>
      <c r="O1296" s="176">
        <v>40</v>
      </c>
      <c r="P1296" s="179">
        <v>-46.77</v>
      </c>
    </row>
    <row r="1297" spans="1:16" ht="19.5" hidden="1" customHeight="1">
      <c r="A1297" s="171" t="s">
        <v>2382</v>
      </c>
      <c r="B1297" s="175">
        <v>46088</v>
      </c>
      <c r="C1297" s="171" t="s">
        <v>2119</v>
      </c>
      <c r="D1297" s="171" t="s">
        <v>116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0</v>
      </c>
      <c r="J1297" s="175">
        <v>46077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-11.22</v>
      </c>
    </row>
    <row r="1298" spans="1:16" ht="19.5" hidden="1" customHeight="1">
      <c r="A1298" s="171" t="s">
        <v>2383</v>
      </c>
      <c r="B1298" s="175">
        <v>46088</v>
      </c>
      <c r="C1298" s="171" t="s">
        <v>110</v>
      </c>
      <c r="D1298" s="171" t="s">
        <v>24</v>
      </c>
      <c r="E1298" s="171" t="s">
        <v>45</v>
      </c>
      <c r="F1298" s="171" t="s">
        <v>162</v>
      </c>
      <c r="G1298" s="171" t="s">
        <v>163</v>
      </c>
      <c r="H1298" s="176">
        <v>1</v>
      </c>
      <c r="I1298" s="177">
        <v>0</v>
      </c>
      <c r="J1298" s="175">
        <v>46083</v>
      </c>
      <c r="K1298" s="171" t="s">
        <v>113</v>
      </c>
      <c r="L1298" s="171" t="s">
        <v>114</v>
      </c>
      <c r="M1298" s="178">
        <v>0</v>
      </c>
      <c r="N1298" s="176"/>
      <c r="O1298" s="176">
        <v>43</v>
      </c>
      <c r="P1298" s="179">
        <v>-46.77</v>
      </c>
    </row>
    <row r="1299" spans="1:16" ht="19.5" hidden="1" customHeight="1">
      <c r="A1299" s="171" t="s">
        <v>2383</v>
      </c>
      <c r="B1299" s="175">
        <v>46088</v>
      </c>
      <c r="C1299" s="171" t="s">
        <v>2119</v>
      </c>
      <c r="D1299" s="171" t="s">
        <v>116</v>
      </c>
      <c r="E1299" s="171" t="s">
        <v>45</v>
      </c>
      <c r="F1299" s="171" t="s">
        <v>162</v>
      </c>
      <c r="G1299" s="171" t="s">
        <v>163</v>
      </c>
      <c r="H1299" s="176">
        <v>1</v>
      </c>
      <c r="I1299" s="177">
        <v>0</v>
      </c>
      <c r="J1299" s="175">
        <v>46083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-11.73</v>
      </c>
    </row>
    <row r="1300" spans="1:16" ht="19.5" hidden="1" customHeight="1">
      <c r="A1300" s="171" t="s">
        <v>2149</v>
      </c>
      <c r="B1300" s="175">
        <v>46088</v>
      </c>
      <c r="C1300" s="171" t="s">
        <v>110</v>
      </c>
      <c r="D1300" s="171" t="s">
        <v>121</v>
      </c>
      <c r="E1300" s="171" t="s">
        <v>79</v>
      </c>
      <c r="F1300" s="171" t="s">
        <v>441</v>
      </c>
      <c r="G1300" s="171" t="s">
        <v>177</v>
      </c>
      <c r="H1300" s="176">
        <v>1</v>
      </c>
      <c r="I1300" s="177">
        <v>0</v>
      </c>
      <c r="J1300" s="175">
        <v>46079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0</v>
      </c>
    </row>
    <row r="1301" spans="1:16" ht="19.5" hidden="1" customHeight="1">
      <c r="A1301" s="171" t="s">
        <v>2149</v>
      </c>
      <c r="B1301" s="175">
        <v>46088</v>
      </c>
      <c r="C1301" s="171" t="s">
        <v>110</v>
      </c>
      <c r="D1301" s="171" t="s">
        <v>118</v>
      </c>
      <c r="E1301" s="171" t="s">
        <v>79</v>
      </c>
      <c r="F1301" s="171" t="s">
        <v>441</v>
      </c>
      <c r="G1301" s="171" t="s">
        <v>177</v>
      </c>
      <c r="H1301" s="176">
        <v>1</v>
      </c>
      <c r="I1301" s="177">
        <v>0</v>
      </c>
      <c r="J1301" s="175">
        <v>46079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-56.94</v>
      </c>
    </row>
    <row r="1302" spans="1:16" ht="19.5" hidden="1" customHeight="1">
      <c r="A1302" s="171" t="s">
        <v>2149</v>
      </c>
      <c r="B1302" s="175">
        <v>46088</v>
      </c>
      <c r="C1302" s="171" t="s">
        <v>2119</v>
      </c>
      <c r="D1302" s="171" t="s">
        <v>119</v>
      </c>
      <c r="E1302" s="171" t="s">
        <v>79</v>
      </c>
      <c r="F1302" s="171" t="s">
        <v>441</v>
      </c>
      <c r="G1302" s="171" t="s">
        <v>177</v>
      </c>
      <c r="H1302" s="176">
        <v>1</v>
      </c>
      <c r="I1302" s="177">
        <v>0</v>
      </c>
      <c r="J1302" s="175">
        <v>46079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2384</v>
      </c>
      <c r="B1303" s="175">
        <v>46088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46088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-8.23</v>
      </c>
    </row>
    <row r="1304" spans="1:16" ht="19.5" hidden="1" customHeight="1">
      <c r="A1304" s="171" t="s">
        <v>2383</v>
      </c>
      <c r="B1304" s="175">
        <v>46088</v>
      </c>
      <c r="C1304" s="171" t="s">
        <v>110</v>
      </c>
      <c r="D1304" s="171" t="s">
        <v>117</v>
      </c>
      <c r="E1304" s="171" t="s">
        <v>45</v>
      </c>
      <c r="F1304" s="171" t="s">
        <v>162</v>
      </c>
      <c r="G1304" s="171" t="s">
        <v>163</v>
      </c>
      <c r="H1304" s="176">
        <v>1</v>
      </c>
      <c r="I1304" s="177">
        <v>0</v>
      </c>
      <c r="J1304" s="175">
        <v>46083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0</v>
      </c>
    </row>
    <row r="1305" spans="1:16" ht="19.5" hidden="1" customHeight="1">
      <c r="A1305" s="171" t="s">
        <v>2383</v>
      </c>
      <c r="B1305" s="175">
        <v>46088</v>
      </c>
      <c r="C1305" s="171" t="s">
        <v>110</v>
      </c>
      <c r="D1305" s="171" t="s">
        <v>118</v>
      </c>
      <c r="E1305" s="171" t="s">
        <v>45</v>
      </c>
      <c r="F1305" s="171" t="s">
        <v>162</v>
      </c>
      <c r="G1305" s="171" t="s">
        <v>163</v>
      </c>
      <c r="H1305" s="176">
        <v>1</v>
      </c>
      <c r="I1305" s="177">
        <v>0</v>
      </c>
      <c r="J1305" s="175">
        <v>46083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-46.77</v>
      </c>
    </row>
    <row r="1306" spans="1:16" ht="19.5" hidden="1" customHeight="1">
      <c r="A1306" s="171" t="s">
        <v>2383</v>
      </c>
      <c r="B1306" s="175">
        <v>46088</v>
      </c>
      <c r="C1306" s="171" t="s">
        <v>2119</v>
      </c>
      <c r="D1306" s="171" t="s">
        <v>119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46083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-15</v>
      </c>
    </row>
    <row r="1307" spans="1:16" ht="19.5" hidden="1" customHeight="1">
      <c r="A1307" s="171" t="s">
        <v>2254</v>
      </c>
      <c r="B1307" s="175">
        <v>46088</v>
      </c>
      <c r="C1307" s="171" t="s">
        <v>308</v>
      </c>
      <c r="D1307" s="171" t="s">
        <v>419</v>
      </c>
      <c r="E1307" s="171" t="s">
        <v>46</v>
      </c>
      <c r="F1307" s="171" t="s">
        <v>680</v>
      </c>
      <c r="G1307" s="171" t="s">
        <v>112</v>
      </c>
      <c r="H1307" s="176">
        <v>1</v>
      </c>
      <c r="I1307" s="177">
        <v>-1571</v>
      </c>
      <c r="J1307" s="175">
        <v>46082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-899.05</v>
      </c>
    </row>
    <row r="1308" spans="1:16" ht="19.5" hidden="1" customHeight="1">
      <c r="A1308" s="171" t="s">
        <v>2254</v>
      </c>
      <c r="B1308" s="175">
        <v>46088</v>
      </c>
      <c r="C1308" s="171" t="s">
        <v>308</v>
      </c>
      <c r="D1308" s="171" t="s">
        <v>129</v>
      </c>
      <c r="E1308" s="171" t="s">
        <v>46</v>
      </c>
      <c r="F1308" s="171" t="s">
        <v>680</v>
      </c>
      <c r="G1308" s="171" t="s">
        <v>112</v>
      </c>
      <c r="H1308" s="176">
        <v>1</v>
      </c>
      <c r="I1308" s="177">
        <v>-1571</v>
      </c>
      <c r="J1308" s="175">
        <v>46082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-8.99</v>
      </c>
    </row>
    <row r="1309" spans="1:16" ht="19.5" hidden="1" customHeight="1">
      <c r="A1309" s="171" t="s">
        <v>2254</v>
      </c>
      <c r="B1309" s="175">
        <v>46088</v>
      </c>
      <c r="C1309" s="171" t="s">
        <v>308</v>
      </c>
      <c r="D1309" s="171" t="s">
        <v>130</v>
      </c>
      <c r="E1309" s="171" t="s">
        <v>46</v>
      </c>
      <c r="F1309" s="171" t="s">
        <v>680</v>
      </c>
      <c r="G1309" s="171" t="s">
        <v>112</v>
      </c>
      <c r="H1309" s="176">
        <v>1</v>
      </c>
      <c r="I1309" s="177">
        <v>-1571</v>
      </c>
      <c r="J1309" s="175">
        <v>46082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-662.96</v>
      </c>
    </row>
    <row r="1310" spans="1:16" ht="19.5" hidden="1" customHeight="1">
      <c r="A1310" s="171" t="s">
        <v>2254</v>
      </c>
      <c r="B1310" s="175">
        <v>46088</v>
      </c>
      <c r="C1310" s="171" t="s">
        <v>131</v>
      </c>
      <c r="D1310" s="171" t="s">
        <v>420</v>
      </c>
      <c r="E1310" s="171" t="s">
        <v>46</v>
      </c>
      <c r="F1310" s="171" t="s">
        <v>680</v>
      </c>
      <c r="G1310" s="171" t="s">
        <v>112</v>
      </c>
      <c r="H1310" s="176">
        <v>1</v>
      </c>
      <c r="I1310" s="177">
        <v>-1571</v>
      </c>
      <c r="J1310" s="175">
        <v>46082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675.53</v>
      </c>
    </row>
    <row r="1311" spans="1:16" ht="19.5" hidden="1" customHeight="1">
      <c r="A1311" s="171" t="s">
        <v>2205</v>
      </c>
      <c r="B1311" s="175">
        <v>46088</v>
      </c>
      <c r="C1311" s="171" t="s">
        <v>308</v>
      </c>
      <c r="D1311" s="171" t="s">
        <v>419</v>
      </c>
      <c r="E1311" s="171" t="s">
        <v>72</v>
      </c>
      <c r="F1311" s="171" t="s">
        <v>718</v>
      </c>
      <c r="G1311" s="171" t="s">
        <v>177</v>
      </c>
      <c r="H1311" s="176">
        <v>1</v>
      </c>
      <c r="I1311" s="177">
        <v>-5500</v>
      </c>
      <c r="J1311" s="175">
        <v>46081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-3129.4</v>
      </c>
    </row>
    <row r="1312" spans="1:16" ht="19.5" hidden="1" customHeight="1">
      <c r="A1312" s="171" t="s">
        <v>2205</v>
      </c>
      <c r="B1312" s="175">
        <v>46088</v>
      </c>
      <c r="C1312" s="171" t="s">
        <v>308</v>
      </c>
      <c r="D1312" s="171" t="s">
        <v>129</v>
      </c>
      <c r="E1312" s="171" t="s">
        <v>72</v>
      </c>
      <c r="F1312" s="171" t="s">
        <v>718</v>
      </c>
      <c r="G1312" s="171" t="s">
        <v>177</v>
      </c>
      <c r="H1312" s="176">
        <v>1</v>
      </c>
      <c r="I1312" s="177">
        <v>-5500</v>
      </c>
      <c r="J1312" s="175">
        <v>46081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2205</v>
      </c>
      <c r="B1313" s="175">
        <v>46088</v>
      </c>
      <c r="C1313" s="171" t="s">
        <v>308</v>
      </c>
      <c r="D1313" s="171" t="s">
        <v>130</v>
      </c>
      <c r="E1313" s="171" t="s">
        <v>72</v>
      </c>
      <c r="F1313" s="171" t="s">
        <v>718</v>
      </c>
      <c r="G1313" s="171" t="s">
        <v>177</v>
      </c>
      <c r="H1313" s="176">
        <v>1</v>
      </c>
      <c r="I1313" s="177">
        <v>-5500</v>
      </c>
      <c r="J1313" s="175">
        <v>46081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-2370.6</v>
      </c>
    </row>
    <row r="1314" spans="1:16" ht="19.5" hidden="1" customHeight="1">
      <c r="A1314" s="171" t="s">
        <v>2205</v>
      </c>
      <c r="B1314" s="175">
        <v>46088</v>
      </c>
      <c r="C1314" s="171" t="s">
        <v>131</v>
      </c>
      <c r="D1314" s="171" t="s">
        <v>420</v>
      </c>
      <c r="E1314" s="171" t="s">
        <v>72</v>
      </c>
      <c r="F1314" s="171" t="s">
        <v>718</v>
      </c>
      <c r="G1314" s="171" t="s">
        <v>177</v>
      </c>
      <c r="H1314" s="176">
        <v>1</v>
      </c>
      <c r="I1314" s="177">
        <v>-5500</v>
      </c>
      <c r="J1314" s="175">
        <v>46081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2365</v>
      </c>
    </row>
    <row r="1315" spans="1:16" ht="19.5" hidden="1" customHeight="1">
      <c r="A1315" s="171" t="s">
        <v>2385</v>
      </c>
      <c r="B1315" s="175">
        <v>46088</v>
      </c>
      <c r="C1315" s="171" t="s">
        <v>110</v>
      </c>
      <c r="D1315" s="171" t="s">
        <v>24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46079</v>
      </c>
      <c r="K1315" s="171" t="s">
        <v>113</v>
      </c>
      <c r="L1315" s="171" t="s">
        <v>114</v>
      </c>
      <c r="M1315" s="178">
        <v>0</v>
      </c>
      <c r="N1315" s="176"/>
      <c r="O1315" s="176">
        <v>41</v>
      </c>
      <c r="P1315" s="179">
        <v>-46.77</v>
      </c>
    </row>
    <row r="1316" spans="1:16" ht="19.5" hidden="1" customHeight="1">
      <c r="A1316" s="171" t="s">
        <v>2385</v>
      </c>
      <c r="B1316" s="175">
        <v>46088</v>
      </c>
      <c r="C1316" s="171" t="s">
        <v>2119</v>
      </c>
      <c r="D1316" s="171" t="s">
        <v>116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-12.79</v>
      </c>
    </row>
    <row r="1317" spans="1:16" ht="19.5" hidden="1" customHeight="1">
      <c r="A1317" s="171" t="s">
        <v>2385</v>
      </c>
      <c r="B1317" s="175">
        <v>46088</v>
      </c>
      <c r="C1317" s="171" t="s">
        <v>110</v>
      </c>
      <c r="D1317" s="171" t="s">
        <v>117</v>
      </c>
      <c r="E1317" s="171" t="s">
        <v>42</v>
      </c>
      <c r="F1317" s="171" t="s">
        <v>248</v>
      </c>
      <c r="G1317" s="171" t="s">
        <v>112</v>
      </c>
      <c r="H1317" s="176">
        <v>1</v>
      </c>
      <c r="I1317" s="177">
        <v>0</v>
      </c>
      <c r="J1317" s="175">
        <v>46079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0</v>
      </c>
    </row>
    <row r="1318" spans="1:16" ht="19.5" hidden="1" customHeight="1">
      <c r="A1318" s="171" t="s">
        <v>2385</v>
      </c>
      <c r="B1318" s="175">
        <v>46088</v>
      </c>
      <c r="C1318" s="171" t="s">
        <v>110</v>
      </c>
      <c r="D1318" s="171" t="s">
        <v>118</v>
      </c>
      <c r="E1318" s="171" t="s">
        <v>42</v>
      </c>
      <c r="F1318" s="171" t="s">
        <v>248</v>
      </c>
      <c r="G1318" s="171" t="s">
        <v>112</v>
      </c>
      <c r="H1318" s="176">
        <v>1</v>
      </c>
      <c r="I1318" s="177">
        <v>0</v>
      </c>
      <c r="J1318" s="175">
        <v>46079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-46.77</v>
      </c>
    </row>
    <row r="1319" spans="1:16" ht="19.5" hidden="1" customHeight="1">
      <c r="A1319" s="171" t="s">
        <v>2385</v>
      </c>
      <c r="B1319" s="175">
        <v>46088</v>
      </c>
      <c r="C1319" s="171" t="s">
        <v>2119</v>
      </c>
      <c r="D1319" s="171" t="s">
        <v>119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0</v>
      </c>
      <c r="J1319" s="175">
        <v>46079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-15</v>
      </c>
    </row>
    <row r="1320" spans="1:16" ht="19.5" hidden="1" customHeight="1">
      <c r="A1320" s="171" t="s">
        <v>2088</v>
      </c>
      <c r="B1320" s="175">
        <v>46088</v>
      </c>
      <c r="C1320" s="171" t="s">
        <v>2119</v>
      </c>
      <c r="D1320" s="171" t="s">
        <v>135</v>
      </c>
      <c r="E1320" s="171" t="s">
        <v>46</v>
      </c>
      <c r="F1320" s="171" t="s">
        <v>680</v>
      </c>
      <c r="G1320" s="171" t="s">
        <v>112</v>
      </c>
      <c r="H1320" s="176">
        <v>1</v>
      </c>
      <c r="I1320" s="177">
        <v>0</v>
      </c>
      <c r="J1320" s="175">
        <v>46082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17.079999999999998</v>
      </c>
    </row>
    <row r="1321" spans="1:16" ht="19.5" hidden="1" customHeight="1">
      <c r="A1321" s="171" t="s">
        <v>2026</v>
      </c>
      <c r="B1321" s="175">
        <v>46088</v>
      </c>
      <c r="C1321" s="171" t="s">
        <v>2119</v>
      </c>
      <c r="D1321" s="171" t="s">
        <v>135</v>
      </c>
      <c r="E1321" s="171" t="s">
        <v>72</v>
      </c>
      <c r="F1321" s="171" t="s">
        <v>718</v>
      </c>
      <c r="G1321" s="171" t="s">
        <v>177</v>
      </c>
      <c r="H1321" s="176">
        <v>1</v>
      </c>
      <c r="I1321" s="177">
        <v>0</v>
      </c>
      <c r="J1321" s="175">
        <v>46081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40.06</v>
      </c>
    </row>
    <row r="1322" spans="1:16" ht="19.5" hidden="1" customHeight="1">
      <c r="A1322" s="171" t="s">
        <v>2386</v>
      </c>
      <c r="B1322" s="175">
        <v>46088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0</v>
      </c>
      <c r="J1322" s="175">
        <v>46081</v>
      </c>
      <c r="K1322" s="171" t="s">
        <v>113</v>
      </c>
      <c r="L1322" s="171" t="s">
        <v>114</v>
      </c>
      <c r="M1322" s="178">
        <v>0</v>
      </c>
      <c r="N1322" s="176"/>
      <c r="O1322" s="176">
        <v>42</v>
      </c>
      <c r="P1322" s="179">
        <v>-46.77</v>
      </c>
    </row>
    <row r="1323" spans="1:16" ht="19.5" hidden="1" customHeight="1">
      <c r="A1323" s="171" t="s">
        <v>2386</v>
      </c>
      <c r="B1323" s="175">
        <v>46088</v>
      </c>
      <c r="C1323" s="171" t="s">
        <v>2119</v>
      </c>
      <c r="D1323" s="171" t="s">
        <v>116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0</v>
      </c>
      <c r="J1323" s="175">
        <v>46081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-24.93</v>
      </c>
    </row>
    <row r="1324" spans="1:16" ht="19.5" hidden="1" customHeight="1">
      <c r="A1324" s="171" t="s">
        <v>2387</v>
      </c>
      <c r="B1324" s="175">
        <v>46088</v>
      </c>
      <c r="C1324" s="171" t="s">
        <v>110</v>
      </c>
      <c r="D1324" s="171" t="s">
        <v>24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2650</v>
      </c>
      <c r="J1324" s="175">
        <v>46083</v>
      </c>
      <c r="K1324" s="171" t="s">
        <v>113</v>
      </c>
      <c r="L1324" s="171" t="s">
        <v>114</v>
      </c>
      <c r="M1324" s="178">
        <v>0.43</v>
      </c>
      <c r="N1324" s="176"/>
      <c r="O1324" s="176">
        <v>43</v>
      </c>
      <c r="P1324" s="179">
        <v>-154.33000000000001</v>
      </c>
    </row>
    <row r="1325" spans="1:16" ht="19.5" hidden="1" customHeight="1">
      <c r="A1325" s="171" t="s">
        <v>2387</v>
      </c>
      <c r="B1325" s="175">
        <v>46088</v>
      </c>
      <c r="C1325" s="171" t="s">
        <v>127</v>
      </c>
      <c r="D1325" s="171" t="s">
        <v>128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2650</v>
      </c>
      <c r="J1325" s="175">
        <v>46083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1222.8599999999999</v>
      </c>
    </row>
    <row r="1326" spans="1:16" ht="19.5" hidden="1" customHeight="1">
      <c r="A1326" s="171" t="s">
        <v>2387</v>
      </c>
      <c r="B1326" s="175">
        <v>46088</v>
      </c>
      <c r="C1326" s="171" t="s">
        <v>127</v>
      </c>
      <c r="D1326" s="171" t="s">
        <v>129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2650</v>
      </c>
      <c r="J1326" s="175">
        <v>46083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2387</v>
      </c>
      <c r="B1327" s="175">
        <v>46088</v>
      </c>
      <c r="C1327" s="171" t="s">
        <v>127</v>
      </c>
      <c r="D1327" s="171" t="s">
        <v>130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2650</v>
      </c>
      <c r="J1327" s="175">
        <v>46083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1427.14</v>
      </c>
    </row>
    <row r="1328" spans="1:16" ht="19.5" hidden="1" customHeight="1">
      <c r="A1328" s="171" t="s">
        <v>2387</v>
      </c>
      <c r="B1328" s="175">
        <v>46088</v>
      </c>
      <c r="C1328" s="171" t="s">
        <v>131</v>
      </c>
      <c r="D1328" s="171" t="s">
        <v>132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2650</v>
      </c>
      <c r="J1328" s="175">
        <v>46083</v>
      </c>
      <c r="K1328" s="171" t="s">
        <v>113</v>
      </c>
      <c r="L1328" s="171" t="s">
        <v>114</v>
      </c>
      <c r="M1328" s="178">
        <v>0.43</v>
      </c>
      <c r="N1328" s="176"/>
      <c r="O1328" s="176"/>
      <c r="P1328" s="179">
        <v>-1139.5</v>
      </c>
    </row>
    <row r="1329" spans="1:16" ht="19.5" hidden="1" customHeight="1">
      <c r="A1329" s="171" t="s">
        <v>2386</v>
      </c>
      <c r="B1329" s="175">
        <v>46088</v>
      </c>
      <c r="C1329" s="171" t="s">
        <v>110</v>
      </c>
      <c r="D1329" s="171" t="s">
        <v>117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46081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0</v>
      </c>
    </row>
    <row r="1330" spans="1:16" ht="19.5" hidden="1" customHeight="1">
      <c r="A1330" s="171" t="s">
        <v>2386</v>
      </c>
      <c r="B1330" s="175">
        <v>46088</v>
      </c>
      <c r="C1330" s="171" t="s">
        <v>110</v>
      </c>
      <c r="D1330" s="171" t="s">
        <v>118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46081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-46.77</v>
      </c>
    </row>
    <row r="1331" spans="1:16" ht="19.5" hidden="1" customHeight="1">
      <c r="A1331" s="171" t="s">
        <v>2386</v>
      </c>
      <c r="B1331" s="175">
        <v>46088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46081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2388</v>
      </c>
      <c r="B1332" s="175">
        <v>46088</v>
      </c>
      <c r="C1332" s="171" t="s">
        <v>110</v>
      </c>
      <c r="D1332" s="171" t="s">
        <v>24</v>
      </c>
      <c r="E1332" s="171" t="s">
        <v>42</v>
      </c>
      <c r="F1332" s="171" t="s">
        <v>248</v>
      </c>
      <c r="G1332" s="171" t="s">
        <v>112</v>
      </c>
      <c r="H1332" s="176">
        <v>1</v>
      </c>
      <c r="I1332" s="177">
        <v>2400</v>
      </c>
      <c r="J1332" s="175">
        <v>46080</v>
      </c>
      <c r="K1332" s="171" t="s">
        <v>113</v>
      </c>
      <c r="L1332" s="171" t="s">
        <v>114</v>
      </c>
      <c r="M1332" s="178">
        <v>0.43</v>
      </c>
      <c r="N1332" s="176"/>
      <c r="O1332" s="176">
        <v>41</v>
      </c>
      <c r="P1332" s="179">
        <v>-136.83000000000001</v>
      </c>
    </row>
    <row r="1333" spans="1:16" ht="19.5" hidden="1" customHeight="1">
      <c r="A1333" s="171" t="s">
        <v>2388</v>
      </c>
      <c r="B1333" s="175">
        <v>46088</v>
      </c>
      <c r="C1333" s="171" t="s">
        <v>127</v>
      </c>
      <c r="D1333" s="171" t="s">
        <v>128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2400</v>
      </c>
      <c r="J1333" s="175">
        <v>46080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916.27</v>
      </c>
    </row>
    <row r="1334" spans="1:16" ht="19.5" hidden="1" customHeight="1">
      <c r="A1334" s="171" t="s">
        <v>2388</v>
      </c>
      <c r="B1334" s="175">
        <v>46088</v>
      </c>
      <c r="C1334" s="171" t="s">
        <v>127</v>
      </c>
      <c r="D1334" s="171" t="s">
        <v>129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2400</v>
      </c>
      <c r="J1334" s="175">
        <v>46080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0</v>
      </c>
    </row>
    <row r="1335" spans="1:16" ht="19.5" hidden="1" customHeight="1">
      <c r="A1335" s="171" t="s">
        <v>2388</v>
      </c>
      <c r="B1335" s="175">
        <v>46088</v>
      </c>
      <c r="C1335" s="171" t="s">
        <v>127</v>
      </c>
      <c r="D1335" s="171" t="s">
        <v>130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2400</v>
      </c>
      <c r="J1335" s="175">
        <v>46080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1483.73</v>
      </c>
    </row>
    <row r="1336" spans="1:16" ht="19.5" hidden="1" customHeight="1">
      <c r="A1336" s="171" t="s">
        <v>2388</v>
      </c>
      <c r="B1336" s="175">
        <v>46088</v>
      </c>
      <c r="C1336" s="171" t="s">
        <v>131</v>
      </c>
      <c r="D1336" s="171" t="s">
        <v>132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2400</v>
      </c>
      <c r="J1336" s="175">
        <v>46080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-1032</v>
      </c>
    </row>
    <row r="1337" spans="1:16" ht="19.5" hidden="1" customHeight="1">
      <c r="A1337" s="171" t="s">
        <v>2388</v>
      </c>
      <c r="B1337" s="175">
        <v>46088</v>
      </c>
      <c r="C1337" s="171" t="s">
        <v>2119</v>
      </c>
      <c r="D1337" s="171" t="s">
        <v>116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2400</v>
      </c>
      <c r="J1337" s="175">
        <v>46080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-15.07</v>
      </c>
    </row>
    <row r="1338" spans="1:16" ht="19.5" hidden="1" customHeight="1">
      <c r="A1338" s="171" t="s">
        <v>2388</v>
      </c>
      <c r="B1338" s="175">
        <v>46088</v>
      </c>
      <c r="C1338" s="171" t="s">
        <v>2119</v>
      </c>
      <c r="D1338" s="171" t="s">
        <v>135</v>
      </c>
      <c r="E1338" s="171" t="s">
        <v>42</v>
      </c>
      <c r="F1338" s="171" t="s">
        <v>248</v>
      </c>
      <c r="G1338" s="171" t="s">
        <v>112</v>
      </c>
      <c r="H1338" s="176">
        <v>1</v>
      </c>
      <c r="I1338" s="177">
        <v>0</v>
      </c>
      <c r="J1338" s="175">
        <v>46080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-10.54</v>
      </c>
    </row>
    <row r="1339" spans="1:16" ht="19.5" hidden="1" customHeight="1">
      <c r="A1339" s="171" t="s">
        <v>2389</v>
      </c>
      <c r="B1339" s="175">
        <v>46088</v>
      </c>
      <c r="C1339" s="171" t="s">
        <v>110</v>
      </c>
      <c r="D1339" s="171" t="s">
        <v>24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2400</v>
      </c>
      <c r="J1339" s="175">
        <v>46079</v>
      </c>
      <c r="K1339" s="171" t="s">
        <v>113</v>
      </c>
      <c r="L1339" s="171" t="s">
        <v>114</v>
      </c>
      <c r="M1339" s="178">
        <v>0.43</v>
      </c>
      <c r="N1339" s="176"/>
      <c r="O1339" s="176">
        <v>41</v>
      </c>
      <c r="P1339" s="179">
        <v>-136.83000000000001</v>
      </c>
    </row>
    <row r="1340" spans="1:16" ht="19.5" hidden="1" customHeight="1">
      <c r="A1340" s="171" t="s">
        <v>2389</v>
      </c>
      <c r="B1340" s="175">
        <v>46088</v>
      </c>
      <c r="C1340" s="171" t="s">
        <v>127</v>
      </c>
      <c r="D1340" s="171" t="s">
        <v>128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2400</v>
      </c>
      <c r="J1340" s="175">
        <v>46079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911.43</v>
      </c>
    </row>
    <row r="1341" spans="1:16" ht="19.5" hidden="1" customHeight="1">
      <c r="A1341" s="171" t="s">
        <v>2389</v>
      </c>
      <c r="B1341" s="175">
        <v>46088</v>
      </c>
      <c r="C1341" s="171" t="s">
        <v>127</v>
      </c>
      <c r="D1341" s="171" t="s">
        <v>129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2400</v>
      </c>
      <c r="J1341" s="175">
        <v>46079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9.11</v>
      </c>
    </row>
    <row r="1342" spans="1:16" ht="19.5" hidden="1" customHeight="1">
      <c r="A1342" s="171" t="s">
        <v>2389</v>
      </c>
      <c r="B1342" s="175">
        <v>46088</v>
      </c>
      <c r="C1342" s="171" t="s">
        <v>127</v>
      </c>
      <c r="D1342" s="171" t="s">
        <v>130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2400</v>
      </c>
      <c r="J1342" s="175">
        <v>46079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1479.46</v>
      </c>
    </row>
    <row r="1343" spans="1:16" ht="19.5" hidden="1" customHeight="1">
      <c r="A1343" s="171" t="s">
        <v>2389</v>
      </c>
      <c r="B1343" s="175">
        <v>46088</v>
      </c>
      <c r="C1343" s="171" t="s">
        <v>131</v>
      </c>
      <c r="D1343" s="171" t="s">
        <v>132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2400</v>
      </c>
      <c r="J1343" s="175">
        <v>46079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-1032</v>
      </c>
    </row>
    <row r="1344" spans="1:16" ht="19.5" hidden="1" customHeight="1">
      <c r="A1344" s="171" t="s">
        <v>2390</v>
      </c>
      <c r="B1344" s="175">
        <v>46088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2650</v>
      </c>
      <c r="J1344" s="175">
        <v>46085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-148.96</v>
      </c>
    </row>
    <row r="1345" spans="1:16" ht="19.5" hidden="1" customHeight="1">
      <c r="A1345" s="171" t="s">
        <v>2390</v>
      </c>
      <c r="B1345" s="175">
        <v>46088</v>
      </c>
      <c r="C1345" s="171" t="s">
        <v>127</v>
      </c>
      <c r="D1345" s="171" t="s">
        <v>128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2650</v>
      </c>
      <c r="J1345" s="175">
        <v>46085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1094.29</v>
      </c>
    </row>
    <row r="1346" spans="1:16" ht="19.5" hidden="1" customHeight="1">
      <c r="A1346" s="171" t="s">
        <v>2390</v>
      </c>
      <c r="B1346" s="175">
        <v>46088</v>
      </c>
      <c r="C1346" s="171" t="s">
        <v>127</v>
      </c>
      <c r="D1346" s="171" t="s">
        <v>129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2650</v>
      </c>
      <c r="J1346" s="175">
        <v>46085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10.94</v>
      </c>
    </row>
    <row r="1347" spans="1:16" ht="19.5" hidden="1" customHeight="1">
      <c r="A1347" s="171" t="s">
        <v>2390</v>
      </c>
      <c r="B1347" s="175">
        <v>46088</v>
      </c>
      <c r="C1347" s="171" t="s">
        <v>127</v>
      </c>
      <c r="D1347" s="171" t="s">
        <v>130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2650</v>
      </c>
      <c r="J1347" s="175">
        <v>46085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1544.77</v>
      </c>
    </row>
    <row r="1348" spans="1:16" ht="19.5" hidden="1" customHeight="1">
      <c r="A1348" s="171" t="s">
        <v>2390</v>
      </c>
      <c r="B1348" s="175">
        <v>46088</v>
      </c>
      <c r="C1348" s="171" t="s">
        <v>131</v>
      </c>
      <c r="D1348" s="171" t="s">
        <v>132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2650</v>
      </c>
      <c r="J1348" s="175">
        <v>46085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-1139.5</v>
      </c>
    </row>
    <row r="1349" spans="1:16" ht="19.5" hidden="1" customHeight="1">
      <c r="A1349" s="171" t="s">
        <v>2390</v>
      </c>
      <c r="B1349" s="175">
        <v>46088</v>
      </c>
      <c r="C1349" s="171" t="s">
        <v>2119</v>
      </c>
      <c r="D1349" s="171" t="s">
        <v>116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2650</v>
      </c>
      <c r="J1349" s="175">
        <v>46085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-24</v>
      </c>
    </row>
    <row r="1350" spans="1:16" ht="19.5" hidden="1" customHeight="1">
      <c r="A1350" s="171" t="s">
        <v>2389</v>
      </c>
      <c r="B1350" s="175">
        <v>46088</v>
      </c>
      <c r="C1350" s="171" t="s">
        <v>2119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46079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-17.32</v>
      </c>
    </row>
    <row r="1351" spans="1:16" ht="19.5" hidden="1" customHeight="1">
      <c r="A1351" s="171" t="s">
        <v>2390</v>
      </c>
      <c r="B1351" s="175">
        <v>46088</v>
      </c>
      <c r="C1351" s="171" t="s">
        <v>2119</v>
      </c>
      <c r="D1351" s="171" t="s">
        <v>135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0</v>
      </c>
      <c r="J1351" s="175">
        <v>46085</v>
      </c>
      <c r="K1351" s="171" t="s">
        <v>125</v>
      </c>
      <c r="L1351" s="171" t="s">
        <v>125</v>
      </c>
      <c r="M1351" s="178">
        <v>0</v>
      </c>
      <c r="N1351" s="176"/>
      <c r="O1351" s="176"/>
      <c r="P1351" s="179">
        <v>-20.79</v>
      </c>
    </row>
    <row r="1352" spans="1:16" ht="19.5" hidden="1" customHeight="1">
      <c r="A1352" s="171" t="s">
        <v>2391</v>
      </c>
      <c r="B1352" s="175">
        <v>46088</v>
      </c>
      <c r="C1352" s="171" t="s">
        <v>110</v>
      </c>
      <c r="D1352" s="171" t="s">
        <v>24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2650</v>
      </c>
      <c r="J1352" s="175">
        <v>46083</v>
      </c>
      <c r="K1352" s="171" t="s">
        <v>113</v>
      </c>
      <c r="L1352" s="171" t="s">
        <v>114</v>
      </c>
      <c r="M1352" s="178">
        <v>0.43</v>
      </c>
      <c r="N1352" s="176"/>
      <c r="O1352" s="176">
        <v>43</v>
      </c>
      <c r="P1352" s="179">
        <v>-154.33000000000001</v>
      </c>
    </row>
    <row r="1353" spans="1:16" ht="19.5" hidden="1" customHeight="1">
      <c r="A1353" s="171" t="s">
        <v>2391</v>
      </c>
      <c r="B1353" s="175">
        <v>46088</v>
      </c>
      <c r="C1353" s="171" t="s">
        <v>127</v>
      </c>
      <c r="D1353" s="171" t="s">
        <v>128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2650</v>
      </c>
      <c r="J1353" s="175">
        <v>46083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926.67</v>
      </c>
    </row>
    <row r="1354" spans="1:16" ht="19.5" hidden="1" customHeight="1">
      <c r="A1354" s="171" t="s">
        <v>2391</v>
      </c>
      <c r="B1354" s="175">
        <v>46088</v>
      </c>
      <c r="C1354" s="171" t="s">
        <v>127</v>
      </c>
      <c r="D1354" s="171" t="s">
        <v>129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2650</v>
      </c>
      <c r="J1354" s="175">
        <v>46083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9.27</v>
      </c>
    </row>
    <row r="1355" spans="1:16" ht="19.5" hidden="1" customHeight="1">
      <c r="A1355" s="171" t="s">
        <v>2391</v>
      </c>
      <c r="B1355" s="175">
        <v>46088</v>
      </c>
      <c r="C1355" s="171" t="s">
        <v>127</v>
      </c>
      <c r="D1355" s="171" t="s">
        <v>130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2650</v>
      </c>
      <c r="J1355" s="175">
        <v>46083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1714.06</v>
      </c>
    </row>
    <row r="1356" spans="1:16" ht="19.5" hidden="1" customHeight="1">
      <c r="A1356" s="171" t="s">
        <v>2391</v>
      </c>
      <c r="B1356" s="175">
        <v>46088</v>
      </c>
      <c r="C1356" s="171" t="s">
        <v>131</v>
      </c>
      <c r="D1356" s="171" t="s">
        <v>132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2650</v>
      </c>
      <c r="J1356" s="175">
        <v>46083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-1139.5</v>
      </c>
    </row>
    <row r="1357" spans="1:16" ht="19.5" hidden="1" customHeight="1">
      <c r="A1357" s="171" t="s">
        <v>2391</v>
      </c>
      <c r="B1357" s="175">
        <v>46088</v>
      </c>
      <c r="C1357" s="171" t="s">
        <v>2119</v>
      </c>
      <c r="D1357" s="171" t="s">
        <v>116</v>
      </c>
      <c r="E1357" s="171" t="s">
        <v>45</v>
      </c>
      <c r="F1357" s="171" t="s">
        <v>162</v>
      </c>
      <c r="G1357" s="171" t="s">
        <v>163</v>
      </c>
      <c r="H1357" s="176">
        <v>1</v>
      </c>
      <c r="I1357" s="177">
        <v>2650</v>
      </c>
      <c r="J1357" s="175">
        <v>46083</v>
      </c>
      <c r="K1357" s="171" t="s">
        <v>113</v>
      </c>
      <c r="L1357" s="171" t="s">
        <v>114</v>
      </c>
      <c r="M1357" s="178">
        <v>0.43</v>
      </c>
      <c r="N1357" s="176"/>
      <c r="O1357" s="176"/>
      <c r="P1357" s="179">
        <v>-22.04</v>
      </c>
    </row>
    <row r="1358" spans="1:16" ht="19.5" hidden="1" customHeight="1">
      <c r="A1358" s="171" t="s">
        <v>2392</v>
      </c>
      <c r="B1358" s="175">
        <v>46088</v>
      </c>
      <c r="C1358" s="171" t="s">
        <v>110</v>
      </c>
      <c r="D1358" s="171" t="s">
        <v>24</v>
      </c>
      <c r="E1358" s="171" t="s">
        <v>69</v>
      </c>
      <c r="F1358" s="171" t="s">
        <v>674</v>
      </c>
      <c r="G1358" s="171" t="s">
        <v>177</v>
      </c>
      <c r="H1358" s="176">
        <v>1</v>
      </c>
      <c r="I1358" s="177">
        <v>3855</v>
      </c>
      <c r="J1358" s="175">
        <v>46085</v>
      </c>
      <c r="K1358" s="171" t="s">
        <v>113</v>
      </c>
      <c r="L1358" s="171" t="s">
        <v>114</v>
      </c>
      <c r="M1358" s="178">
        <v>0.43</v>
      </c>
      <c r="N1358" s="176"/>
      <c r="O1358" s="176">
        <v>42</v>
      </c>
      <c r="P1358" s="179">
        <v>-199.27</v>
      </c>
    </row>
    <row r="1359" spans="1:16" ht="19.5" hidden="1" customHeight="1">
      <c r="A1359" s="171" t="s">
        <v>2392</v>
      </c>
      <c r="B1359" s="175">
        <v>46088</v>
      </c>
      <c r="C1359" s="171" t="s">
        <v>127</v>
      </c>
      <c r="D1359" s="171" t="s">
        <v>128</v>
      </c>
      <c r="E1359" s="171" t="s">
        <v>69</v>
      </c>
      <c r="F1359" s="171" t="s">
        <v>674</v>
      </c>
      <c r="G1359" s="171" t="s">
        <v>177</v>
      </c>
      <c r="H1359" s="176">
        <v>1</v>
      </c>
      <c r="I1359" s="177">
        <v>3855</v>
      </c>
      <c r="J1359" s="175">
        <v>46085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1347.91</v>
      </c>
    </row>
    <row r="1360" spans="1:16" ht="19.5" hidden="1" customHeight="1">
      <c r="A1360" s="171" t="s">
        <v>2392</v>
      </c>
      <c r="B1360" s="175">
        <v>46088</v>
      </c>
      <c r="C1360" s="171" t="s">
        <v>127</v>
      </c>
      <c r="D1360" s="171" t="s">
        <v>129</v>
      </c>
      <c r="E1360" s="171" t="s">
        <v>69</v>
      </c>
      <c r="F1360" s="171" t="s">
        <v>674</v>
      </c>
      <c r="G1360" s="171" t="s">
        <v>177</v>
      </c>
      <c r="H1360" s="176">
        <v>1</v>
      </c>
      <c r="I1360" s="177">
        <v>3855</v>
      </c>
      <c r="J1360" s="175">
        <v>46085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13.48</v>
      </c>
    </row>
    <row r="1361" spans="1:16" ht="19.5" hidden="1" customHeight="1">
      <c r="A1361" s="171" t="s">
        <v>2392</v>
      </c>
      <c r="B1361" s="175">
        <v>46088</v>
      </c>
      <c r="C1361" s="171" t="s">
        <v>127</v>
      </c>
      <c r="D1361" s="171" t="s">
        <v>130</v>
      </c>
      <c r="E1361" s="171" t="s">
        <v>69</v>
      </c>
      <c r="F1361" s="171" t="s">
        <v>674</v>
      </c>
      <c r="G1361" s="171" t="s">
        <v>177</v>
      </c>
      <c r="H1361" s="176">
        <v>1</v>
      </c>
      <c r="I1361" s="177">
        <v>3855</v>
      </c>
      <c r="J1361" s="175">
        <v>46085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2493.61</v>
      </c>
    </row>
    <row r="1362" spans="1:16" ht="19.5" hidden="1" customHeight="1">
      <c r="A1362" s="171" t="s">
        <v>2392</v>
      </c>
      <c r="B1362" s="175">
        <v>46088</v>
      </c>
      <c r="C1362" s="171" t="s">
        <v>131</v>
      </c>
      <c r="D1362" s="171" t="s">
        <v>132</v>
      </c>
      <c r="E1362" s="171" t="s">
        <v>69</v>
      </c>
      <c r="F1362" s="171" t="s">
        <v>674</v>
      </c>
      <c r="G1362" s="171" t="s">
        <v>177</v>
      </c>
      <c r="H1362" s="176">
        <v>1</v>
      </c>
      <c r="I1362" s="177">
        <v>3855</v>
      </c>
      <c r="J1362" s="175">
        <v>46085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-1657.65</v>
      </c>
    </row>
    <row r="1363" spans="1:16" ht="19.5" hidden="1" customHeight="1">
      <c r="A1363" s="171" t="s">
        <v>2392</v>
      </c>
      <c r="B1363" s="175">
        <v>46088</v>
      </c>
      <c r="C1363" s="171" t="s">
        <v>2119</v>
      </c>
      <c r="D1363" s="171" t="s">
        <v>116</v>
      </c>
      <c r="E1363" s="171" t="s">
        <v>69</v>
      </c>
      <c r="F1363" s="171" t="s">
        <v>674</v>
      </c>
      <c r="G1363" s="171" t="s">
        <v>177</v>
      </c>
      <c r="H1363" s="176">
        <v>1</v>
      </c>
      <c r="I1363" s="177">
        <v>3855</v>
      </c>
      <c r="J1363" s="175">
        <v>46085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-10.77</v>
      </c>
    </row>
    <row r="1364" spans="1:16" ht="19.5" hidden="1" customHeight="1">
      <c r="A1364" s="171" t="s">
        <v>2393</v>
      </c>
      <c r="B1364" s="175">
        <v>46088</v>
      </c>
      <c r="C1364" s="171" t="s">
        <v>110</v>
      </c>
      <c r="D1364" s="171" t="s">
        <v>24</v>
      </c>
      <c r="E1364" s="171" t="s">
        <v>45</v>
      </c>
      <c r="F1364" s="171" t="s">
        <v>162</v>
      </c>
      <c r="G1364" s="171" t="s">
        <v>163</v>
      </c>
      <c r="H1364" s="176">
        <v>1</v>
      </c>
      <c r="I1364" s="177">
        <v>2650</v>
      </c>
      <c r="J1364" s="175">
        <v>46083</v>
      </c>
      <c r="K1364" s="171" t="s">
        <v>113</v>
      </c>
      <c r="L1364" s="171" t="s">
        <v>114</v>
      </c>
      <c r="M1364" s="178">
        <v>0.43</v>
      </c>
      <c r="N1364" s="176"/>
      <c r="O1364" s="176">
        <v>43</v>
      </c>
      <c r="P1364" s="179">
        <v>-154.33000000000001</v>
      </c>
    </row>
    <row r="1365" spans="1:16" ht="19.5" hidden="1" customHeight="1">
      <c r="A1365" s="171" t="s">
        <v>2393</v>
      </c>
      <c r="B1365" s="175">
        <v>46088</v>
      </c>
      <c r="C1365" s="171" t="s">
        <v>127</v>
      </c>
      <c r="D1365" s="171" t="s">
        <v>128</v>
      </c>
      <c r="E1365" s="171" t="s">
        <v>45</v>
      </c>
      <c r="F1365" s="171" t="s">
        <v>162</v>
      </c>
      <c r="G1365" s="171" t="s">
        <v>163</v>
      </c>
      <c r="H1365" s="176">
        <v>1</v>
      </c>
      <c r="I1365" s="177">
        <v>2650</v>
      </c>
      <c r="J1365" s="175">
        <v>46083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1186.67</v>
      </c>
    </row>
    <row r="1366" spans="1:16" ht="19.5" hidden="1" customHeight="1">
      <c r="A1366" s="171" t="s">
        <v>2393</v>
      </c>
      <c r="B1366" s="175">
        <v>46088</v>
      </c>
      <c r="C1366" s="171" t="s">
        <v>127</v>
      </c>
      <c r="D1366" s="171" t="s">
        <v>129</v>
      </c>
      <c r="E1366" s="171" t="s">
        <v>45</v>
      </c>
      <c r="F1366" s="171" t="s">
        <v>162</v>
      </c>
      <c r="G1366" s="171" t="s">
        <v>163</v>
      </c>
      <c r="H1366" s="176">
        <v>1</v>
      </c>
      <c r="I1366" s="177">
        <v>2650</v>
      </c>
      <c r="J1366" s="175">
        <v>46083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2393</v>
      </c>
      <c r="B1367" s="175">
        <v>46088</v>
      </c>
      <c r="C1367" s="171" t="s">
        <v>127</v>
      </c>
      <c r="D1367" s="171" t="s">
        <v>130</v>
      </c>
      <c r="E1367" s="171" t="s">
        <v>45</v>
      </c>
      <c r="F1367" s="171" t="s">
        <v>162</v>
      </c>
      <c r="G1367" s="171" t="s">
        <v>163</v>
      </c>
      <c r="H1367" s="176">
        <v>1</v>
      </c>
      <c r="I1367" s="177">
        <v>2650</v>
      </c>
      <c r="J1367" s="175">
        <v>46083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1463.33</v>
      </c>
    </row>
    <row r="1368" spans="1:16" ht="19.5" hidden="1" customHeight="1">
      <c r="A1368" s="171" t="s">
        <v>2393</v>
      </c>
      <c r="B1368" s="175">
        <v>46088</v>
      </c>
      <c r="C1368" s="171" t="s">
        <v>131</v>
      </c>
      <c r="D1368" s="171" t="s">
        <v>132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2650</v>
      </c>
      <c r="J1368" s="175">
        <v>46083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-1139.5</v>
      </c>
    </row>
    <row r="1369" spans="1:16" ht="19.5" hidden="1" customHeight="1">
      <c r="A1369" s="171" t="s">
        <v>2392</v>
      </c>
      <c r="B1369" s="175">
        <v>46088</v>
      </c>
      <c r="C1369" s="171" t="s">
        <v>2119</v>
      </c>
      <c r="D1369" s="171" t="s">
        <v>135</v>
      </c>
      <c r="E1369" s="171" t="s">
        <v>69</v>
      </c>
      <c r="F1369" s="171" t="s">
        <v>674</v>
      </c>
      <c r="G1369" s="171" t="s">
        <v>177</v>
      </c>
      <c r="H1369" s="176">
        <v>1</v>
      </c>
      <c r="I1369" s="177">
        <v>0</v>
      </c>
      <c r="J1369" s="175">
        <v>46085</v>
      </c>
      <c r="K1369" s="171" t="s">
        <v>125</v>
      </c>
      <c r="L1369" s="171" t="s">
        <v>125</v>
      </c>
      <c r="M1369" s="178">
        <v>0</v>
      </c>
      <c r="N1369" s="176"/>
      <c r="O1369" s="176"/>
      <c r="P1369" s="179">
        <v>-25.61</v>
      </c>
    </row>
    <row r="1370" spans="1:16" ht="19.5" hidden="1" customHeight="1">
      <c r="A1370" s="171" t="s">
        <v>2394</v>
      </c>
      <c r="B1370" s="175">
        <v>46088</v>
      </c>
      <c r="C1370" s="171" t="s">
        <v>110</v>
      </c>
      <c r="D1370" s="171" t="s">
        <v>24</v>
      </c>
      <c r="E1370" s="171" t="s">
        <v>41</v>
      </c>
      <c r="F1370" s="171" t="s">
        <v>138</v>
      </c>
      <c r="G1370" s="171" t="s">
        <v>112</v>
      </c>
      <c r="H1370" s="176">
        <v>1</v>
      </c>
      <c r="I1370" s="177">
        <v>2650</v>
      </c>
      <c r="J1370" s="175">
        <v>46087</v>
      </c>
      <c r="K1370" s="171" t="s">
        <v>113</v>
      </c>
      <c r="L1370" s="171" t="s">
        <v>114</v>
      </c>
      <c r="M1370" s="178">
        <v>0.43</v>
      </c>
      <c r="N1370" s="176"/>
      <c r="O1370" s="176">
        <v>44</v>
      </c>
      <c r="P1370" s="179">
        <v>-159.72</v>
      </c>
    </row>
    <row r="1371" spans="1:16" ht="19.5" hidden="1" customHeight="1">
      <c r="A1371" s="171" t="s">
        <v>2394</v>
      </c>
      <c r="B1371" s="175">
        <v>46088</v>
      </c>
      <c r="C1371" s="171" t="s">
        <v>127</v>
      </c>
      <c r="D1371" s="171" t="s">
        <v>128</v>
      </c>
      <c r="E1371" s="171" t="s">
        <v>41</v>
      </c>
      <c r="F1371" s="171" t="s">
        <v>138</v>
      </c>
      <c r="G1371" s="171" t="s">
        <v>112</v>
      </c>
      <c r="H1371" s="176">
        <v>1</v>
      </c>
      <c r="I1371" s="177">
        <v>2650</v>
      </c>
      <c r="J1371" s="175">
        <v>46087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1213.33</v>
      </c>
    </row>
    <row r="1372" spans="1:16" ht="19.5" hidden="1" customHeight="1">
      <c r="A1372" s="171" t="s">
        <v>2394</v>
      </c>
      <c r="B1372" s="175">
        <v>46088</v>
      </c>
      <c r="C1372" s="171" t="s">
        <v>127</v>
      </c>
      <c r="D1372" s="171" t="s">
        <v>129</v>
      </c>
      <c r="E1372" s="171" t="s">
        <v>41</v>
      </c>
      <c r="F1372" s="171" t="s">
        <v>138</v>
      </c>
      <c r="G1372" s="171" t="s">
        <v>112</v>
      </c>
      <c r="H1372" s="176">
        <v>1</v>
      </c>
      <c r="I1372" s="177">
        <v>2650</v>
      </c>
      <c r="J1372" s="175">
        <v>46087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12.13</v>
      </c>
    </row>
    <row r="1373" spans="1:16" ht="19.5" hidden="1" customHeight="1">
      <c r="A1373" s="171" t="s">
        <v>2394</v>
      </c>
      <c r="B1373" s="175">
        <v>46088</v>
      </c>
      <c r="C1373" s="171" t="s">
        <v>127</v>
      </c>
      <c r="D1373" s="171" t="s">
        <v>130</v>
      </c>
      <c r="E1373" s="171" t="s">
        <v>41</v>
      </c>
      <c r="F1373" s="171" t="s">
        <v>138</v>
      </c>
      <c r="G1373" s="171" t="s">
        <v>112</v>
      </c>
      <c r="H1373" s="176">
        <v>1</v>
      </c>
      <c r="I1373" s="177">
        <v>2650</v>
      </c>
      <c r="J1373" s="175">
        <v>46087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1424.54</v>
      </c>
    </row>
    <row r="1374" spans="1:16" ht="19.5" hidden="1" customHeight="1">
      <c r="A1374" s="171" t="s">
        <v>2394</v>
      </c>
      <c r="B1374" s="175">
        <v>46088</v>
      </c>
      <c r="C1374" s="171" t="s">
        <v>131</v>
      </c>
      <c r="D1374" s="171" t="s">
        <v>132</v>
      </c>
      <c r="E1374" s="171" t="s">
        <v>41</v>
      </c>
      <c r="F1374" s="171" t="s">
        <v>138</v>
      </c>
      <c r="G1374" s="171" t="s">
        <v>112</v>
      </c>
      <c r="H1374" s="176">
        <v>1</v>
      </c>
      <c r="I1374" s="177">
        <v>2650</v>
      </c>
      <c r="J1374" s="175">
        <v>46087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-1139.5</v>
      </c>
    </row>
    <row r="1375" spans="1:16" ht="19.5" hidden="1" customHeight="1">
      <c r="A1375" s="171" t="s">
        <v>2394</v>
      </c>
      <c r="B1375" s="175">
        <v>46088</v>
      </c>
      <c r="C1375" s="171" t="s">
        <v>2119</v>
      </c>
      <c r="D1375" s="171" t="s">
        <v>116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46087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-25</v>
      </c>
    </row>
    <row r="1376" spans="1:16" ht="19.5" hidden="1" customHeight="1">
      <c r="A1376" s="171" t="s">
        <v>2395</v>
      </c>
      <c r="B1376" s="175">
        <v>46088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46087</v>
      </c>
      <c r="K1376" s="171" t="s">
        <v>113</v>
      </c>
      <c r="L1376" s="171" t="s">
        <v>114</v>
      </c>
      <c r="M1376" s="178">
        <v>0.43</v>
      </c>
      <c r="N1376" s="176"/>
      <c r="O1376" s="176">
        <v>44</v>
      </c>
      <c r="P1376" s="179">
        <v>-159.72</v>
      </c>
    </row>
    <row r="1377" spans="1:16" ht="19.5" hidden="1" customHeight="1">
      <c r="A1377" s="171" t="s">
        <v>2395</v>
      </c>
      <c r="B1377" s="175">
        <v>46088</v>
      </c>
      <c r="C1377" s="171" t="s">
        <v>127</v>
      </c>
      <c r="D1377" s="171" t="s">
        <v>128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46087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1213.33</v>
      </c>
    </row>
    <row r="1378" spans="1:16" ht="19.5" hidden="1" customHeight="1">
      <c r="A1378" s="171" t="s">
        <v>2395</v>
      </c>
      <c r="B1378" s="175">
        <v>46088</v>
      </c>
      <c r="C1378" s="171" t="s">
        <v>127</v>
      </c>
      <c r="D1378" s="171" t="s">
        <v>129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46087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12.13</v>
      </c>
    </row>
    <row r="1379" spans="1:16" ht="19.5" hidden="1" customHeight="1">
      <c r="A1379" s="171" t="s">
        <v>2395</v>
      </c>
      <c r="B1379" s="175">
        <v>46088</v>
      </c>
      <c r="C1379" s="171" t="s">
        <v>127</v>
      </c>
      <c r="D1379" s="171" t="s">
        <v>130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46087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1424.54</v>
      </c>
    </row>
    <row r="1380" spans="1:16" ht="19.5" hidden="1" customHeight="1">
      <c r="A1380" s="171" t="s">
        <v>2395</v>
      </c>
      <c r="B1380" s="175">
        <v>46088</v>
      </c>
      <c r="C1380" s="171" t="s">
        <v>131</v>
      </c>
      <c r="D1380" s="171" t="s">
        <v>132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46087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-1139.5</v>
      </c>
    </row>
    <row r="1381" spans="1:16" ht="19.5" hidden="1" customHeight="1">
      <c r="A1381" s="171" t="s">
        <v>2395</v>
      </c>
      <c r="B1381" s="175">
        <v>46088</v>
      </c>
      <c r="C1381" s="171" t="s">
        <v>2119</v>
      </c>
      <c r="D1381" s="171" t="s">
        <v>116</v>
      </c>
      <c r="E1381" s="171" t="s">
        <v>41</v>
      </c>
      <c r="F1381" s="171" t="s">
        <v>138</v>
      </c>
      <c r="G1381" s="171" t="s">
        <v>112</v>
      </c>
      <c r="H1381" s="176">
        <v>1</v>
      </c>
      <c r="I1381" s="177">
        <v>2650</v>
      </c>
      <c r="J1381" s="175">
        <v>46087</v>
      </c>
      <c r="K1381" s="171" t="s">
        <v>113</v>
      </c>
      <c r="L1381" s="171" t="s">
        <v>114</v>
      </c>
      <c r="M1381" s="178">
        <v>0.43</v>
      </c>
      <c r="N1381" s="176"/>
      <c r="O1381" s="176"/>
      <c r="P1381" s="179">
        <v>-25</v>
      </c>
    </row>
    <row r="1382" spans="1:16" ht="19.5" hidden="1" customHeight="1">
      <c r="A1382" s="171" t="s">
        <v>2396</v>
      </c>
      <c r="B1382" s="175">
        <v>46088</v>
      </c>
      <c r="C1382" s="171" t="s">
        <v>110</v>
      </c>
      <c r="D1382" s="171" t="s">
        <v>24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0</v>
      </c>
      <c r="J1382" s="175">
        <v>46070</v>
      </c>
      <c r="K1382" s="171" t="s">
        <v>113</v>
      </c>
      <c r="L1382" s="171" t="s">
        <v>114</v>
      </c>
      <c r="M1382" s="178">
        <v>0</v>
      </c>
      <c r="N1382" s="176"/>
      <c r="O1382" s="176">
        <v>42</v>
      </c>
      <c r="P1382" s="179">
        <v>-56.94</v>
      </c>
    </row>
    <row r="1383" spans="1:16" ht="19.5" hidden="1" customHeight="1">
      <c r="A1383" s="171" t="s">
        <v>2396</v>
      </c>
      <c r="B1383" s="175">
        <v>46088</v>
      </c>
      <c r="C1383" s="171" t="s">
        <v>2119</v>
      </c>
      <c r="D1383" s="171" t="s">
        <v>116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0</v>
      </c>
      <c r="J1383" s="175">
        <v>46070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-20.170000000000002</v>
      </c>
    </row>
    <row r="1384" spans="1:16" ht="19.5" hidden="1" customHeight="1">
      <c r="A1384" s="171" t="s">
        <v>2396</v>
      </c>
      <c r="B1384" s="175">
        <v>46088</v>
      </c>
      <c r="C1384" s="171" t="s">
        <v>110</v>
      </c>
      <c r="D1384" s="171" t="s">
        <v>117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0</v>
      </c>
      <c r="J1384" s="175">
        <v>46070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0</v>
      </c>
    </row>
    <row r="1385" spans="1:16" ht="19.5" hidden="1" customHeight="1">
      <c r="A1385" s="171" t="s">
        <v>2396</v>
      </c>
      <c r="B1385" s="175">
        <v>46088</v>
      </c>
      <c r="C1385" s="171" t="s">
        <v>110</v>
      </c>
      <c r="D1385" s="171" t="s">
        <v>118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0</v>
      </c>
      <c r="J1385" s="175">
        <v>46070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-56.94</v>
      </c>
    </row>
    <row r="1386" spans="1:16" ht="19.5" hidden="1" customHeight="1">
      <c r="A1386" s="171" t="s">
        <v>2397</v>
      </c>
      <c r="B1386" s="175">
        <v>46088</v>
      </c>
      <c r="C1386" s="171" t="s">
        <v>110</v>
      </c>
      <c r="D1386" s="171" t="s">
        <v>24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0</v>
      </c>
      <c r="J1386" s="175">
        <v>46076</v>
      </c>
      <c r="K1386" s="171" t="s">
        <v>113</v>
      </c>
      <c r="L1386" s="171" t="s">
        <v>114</v>
      </c>
      <c r="M1386" s="178">
        <v>0</v>
      </c>
      <c r="N1386" s="176"/>
      <c r="O1386" s="176">
        <v>41</v>
      </c>
      <c r="P1386" s="179">
        <v>-46.77</v>
      </c>
    </row>
    <row r="1387" spans="1:16" ht="19.5" hidden="1" customHeight="1">
      <c r="A1387" s="171" t="s">
        <v>2397</v>
      </c>
      <c r="B1387" s="175">
        <v>46088</v>
      </c>
      <c r="C1387" s="171" t="s">
        <v>2119</v>
      </c>
      <c r="D1387" s="171" t="s">
        <v>116</v>
      </c>
      <c r="E1387" s="171" t="s">
        <v>45</v>
      </c>
      <c r="F1387" s="171" t="s">
        <v>162</v>
      </c>
      <c r="G1387" s="171" t="s">
        <v>163</v>
      </c>
      <c r="H1387" s="176">
        <v>1</v>
      </c>
      <c r="I1387" s="177">
        <v>0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-14.49</v>
      </c>
    </row>
    <row r="1388" spans="1:16" ht="19.5" hidden="1" customHeight="1">
      <c r="A1388" s="171" t="s">
        <v>2398</v>
      </c>
      <c r="B1388" s="175">
        <v>46088</v>
      </c>
      <c r="C1388" s="171" t="s">
        <v>110</v>
      </c>
      <c r="D1388" s="171" t="s">
        <v>24</v>
      </c>
      <c r="E1388" s="171" t="s">
        <v>45</v>
      </c>
      <c r="F1388" s="171" t="s">
        <v>162</v>
      </c>
      <c r="G1388" s="171" t="s">
        <v>163</v>
      </c>
      <c r="H1388" s="176">
        <v>1</v>
      </c>
      <c r="I1388" s="177">
        <v>0</v>
      </c>
      <c r="J1388" s="175">
        <v>46080</v>
      </c>
      <c r="K1388" s="171" t="s">
        <v>113</v>
      </c>
      <c r="L1388" s="171" t="s">
        <v>114</v>
      </c>
      <c r="M1388" s="178">
        <v>0</v>
      </c>
      <c r="N1388" s="176"/>
      <c r="O1388" s="176">
        <v>41</v>
      </c>
      <c r="P1388" s="179">
        <v>-46.77</v>
      </c>
    </row>
    <row r="1389" spans="1:16" ht="19.5" hidden="1" customHeight="1">
      <c r="A1389" s="171" t="s">
        <v>2398</v>
      </c>
      <c r="B1389" s="175">
        <v>46088</v>
      </c>
      <c r="C1389" s="171" t="s">
        <v>2119</v>
      </c>
      <c r="D1389" s="171" t="s">
        <v>116</v>
      </c>
      <c r="E1389" s="171" t="s">
        <v>45</v>
      </c>
      <c r="F1389" s="171" t="s">
        <v>162</v>
      </c>
      <c r="G1389" s="171" t="s">
        <v>163</v>
      </c>
      <c r="H1389" s="176">
        <v>1</v>
      </c>
      <c r="I1389" s="177">
        <v>0</v>
      </c>
      <c r="J1389" s="175">
        <v>46080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-23.01</v>
      </c>
    </row>
    <row r="1390" spans="1:16" ht="19.5" hidden="1" customHeight="1">
      <c r="A1390" s="171" t="s">
        <v>2397</v>
      </c>
      <c r="B1390" s="175">
        <v>46088</v>
      </c>
      <c r="C1390" s="171" t="s">
        <v>110</v>
      </c>
      <c r="D1390" s="171" t="s">
        <v>117</v>
      </c>
      <c r="E1390" s="171" t="s">
        <v>45</v>
      </c>
      <c r="F1390" s="171" t="s">
        <v>162</v>
      </c>
      <c r="G1390" s="171" t="s">
        <v>163</v>
      </c>
      <c r="H1390" s="176">
        <v>1</v>
      </c>
      <c r="I1390" s="177">
        <v>0</v>
      </c>
      <c r="J1390" s="175">
        <v>46076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2397</v>
      </c>
      <c r="B1391" s="175">
        <v>46088</v>
      </c>
      <c r="C1391" s="171" t="s">
        <v>110</v>
      </c>
      <c r="D1391" s="171" t="s">
        <v>118</v>
      </c>
      <c r="E1391" s="171" t="s">
        <v>45</v>
      </c>
      <c r="F1391" s="171" t="s">
        <v>162</v>
      </c>
      <c r="G1391" s="171" t="s">
        <v>163</v>
      </c>
      <c r="H1391" s="176">
        <v>1</v>
      </c>
      <c r="I1391" s="177">
        <v>0</v>
      </c>
      <c r="J1391" s="175">
        <v>46076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2397</v>
      </c>
      <c r="B1392" s="175">
        <v>46088</v>
      </c>
      <c r="C1392" s="171" t="s">
        <v>2119</v>
      </c>
      <c r="D1392" s="171" t="s">
        <v>119</v>
      </c>
      <c r="E1392" s="171" t="s">
        <v>45</v>
      </c>
      <c r="F1392" s="171" t="s">
        <v>162</v>
      </c>
      <c r="G1392" s="171" t="s">
        <v>163</v>
      </c>
      <c r="H1392" s="176">
        <v>1</v>
      </c>
      <c r="I1392" s="177">
        <v>0</v>
      </c>
      <c r="J1392" s="175">
        <v>46076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2398</v>
      </c>
      <c r="B1393" s="175">
        <v>46088</v>
      </c>
      <c r="C1393" s="171" t="s">
        <v>110</v>
      </c>
      <c r="D1393" s="171" t="s">
        <v>117</v>
      </c>
      <c r="E1393" s="171" t="s">
        <v>45</v>
      </c>
      <c r="F1393" s="171" t="s">
        <v>162</v>
      </c>
      <c r="G1393" s="171" t="s">
        <v>163</v>
      </c>
      <c r="H1393" s="176">
        <v>1</v>
      </c>
      <c r="I1393" s="177">
        <v>0</v>
      </c>
      <c r="J1393" s="175">
        <v>46080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2398</v>
      </c>
      <c r="B1394" s="175">
        <v>46088</v>
      </c>
      <c r="C1394" s="171" t="s">
        <v>110</v>
      </c>
      <c r="D1394" s="171" t="s">
        <v>118</v>
      </c>
      <c r="E1394" s="171" t="s">
        <v>45</v>
      </c>
      <c r="F1394" s="171" t="s">
        <v>162</v>
      </c>
      <c r="G1394" s="171" t="s">
        <v>163</v>
      </c>
      <c r="H1394" s="176">
        <v>1</v>
      </c>
      <c r="I1394" s="177">
        <v>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2398</v>
      </c>
      <c r="B1395" s="175">
        <v>46088</v>
      </c>
      <c r="C1395" s="171" t="s">
        <v>2119</v>
      </c>
      <c r="D1395" s="171" t="s">
        <v>119</v>
      </c>
      <c r="E1395" s="171" t="s">
        <v>45</v>
      </c>
      <c r="F1395" s="171" t="s">
        <v>162</v>
      </c>
      <c r="G1395" s="171" t="s">
        <v>163</v>
      </c>
      <c r="H1395" s="176">
        <v>1</v>
      </c>
      <c r="I1395" s="177">
        <v>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2164</v>
      </c>
      <c r="B1396" s="175">
        <v>46088</v>
      </c>
      <c r="C1396" s="171" t="s">
        <v>110</v>
      </c>
      <c r="D1396" s="171" t="s">
        <v>121</v>
      </c>
      <c r="E1396" s="171" t="s">
        <v>50</v>
      </c>
      <c r="F1396" s="171" t="s">
        <v>413</v>
      </c>
      <c r="G1396" s="171" t="s">
        <v>112</v>
      </c>
      <c r="H1396" s="176">
        <v>1</v>
      </c>
      <c r="I1396" s="177">
        <v>0</v>
      </c>
      <c r="J1396" s="175">
        <v>46082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2164</v>
      </c>
      <c r="B1397" s="175">
        <v>46088</v>
      </c>
      <c r="C1397" s="171" t="s">
        <v>110</v>
      </c>
      <c r="D1397" s="171" t="s">
        <v>118</v>
      </c>
      <c r="E1397" s="171" t="s">
        <v>50</v>
      </c>
      <c r="F1397" s="171" t="s">
        <v>413</v>
      </c>
      <c r="G1397" s="171" t="s">
        <v>112</v>
      </c>
      <c r="H1397" s="176">
        <v>1</v>
      </c>
      <c r="I1397" s="177">
        <v>0</v>
      </c>
      <c r="J1397" s="175">
        <v>46082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-46.77</v>
      </c>
    </row>
    <row r="1398" spans="1:16" ht="19.5" hidden="1" customHeight="1">
      <c r="A1398" s="171" t="s">
        <v>2164</v>
      </c>
      <c r="B1398" s="175">
        <v>46088</v>
      </c>
      <c r="C1398" s="171" t="s">
        <v>2119</v>
      </c>
      <c r="D1398" s="171" t="s">
        <v>119</v>
      </c>
      <c r="E1398" s="171" t="s">
        <v>50</v>
      </c>
      <c r="F1398" s="171" t="s">
        <v>413</v>
      </c>
      <c r="G1398" s="171" t="s">
        <v>112</v>
      </c>
      <c r="H1398" s="176">
        <v>1</v>
      </c>
      <c r="I1398" s="177">
        <v>0</v>
      </c>
      <c r="J1398" s="175">
        <v>46082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2313</v>
      </c>
      <c r="B1399" s="175">
        <v>46088</v>
      </c>
      <c r="C1399" s="171" t="s">
        <v>110</v>
      </c>
      <c r="D1399" s="171" t="s">
        <v>24</v>
      </c>
      <c r="E1399" s="171" t="s">
        <v>50</v>
      </c>
      <c r="F1399" s="171" t="s">
        <v>413</v>
      </c>
      <c r="G1399" s="171" t="s">
        <v>112</v>
      </c>
      <c r="H1399" s="176">
        <v>1</v>
      </c>
      <c r="I1399" s="177">
        <v>0</v>
      </c>
      <c r="J1399" s="175">
        <v>46080</v>
      </c>
      <c r="K1399" s="171" t="s">
        <v>113</v>
      </c>
      <c r="L1399" s="171" t="s">
        <v>114</v>
      </c>
      <c r="M1399" s="178">
        <v>0</v>
      </c>
      <c r="N1399" s="176"/>
      <c r="O1399" s="176">
        <v>41</v>
      </c>
      <c r="P1399" s="179">
        <v>-46.77</v>
      </c>
    </row>
    <row r="1400" spans="1:16" ht="19.5" hidden="1" customHeight="1">
      <c r="A1400" s="171" t="s">
        <v>2313</v>
      </c>
      <c r="B1400" s="175">
        <v>46088</v>
      </c>
      <c r="C1400" s="171" t="s">
        <v>2119</v>
      </c>
      <c r="D1400" s="171" t="s">
        <v>116</v>
      </c>
      <c r="E1400" s="171" t="s">
        <v>50</v>
      </c>
      <c r="F1400" s="171" t="s">
        <v>413</v>
      </c>
      <c r="G1400" s="171" t="s">
        <v>112</v>
      </c>
      <c r="H1400" s="176">
        <v>1</v>
      </c>
      <c r="I1400" s="177">
        <v>0</v>
      </c>
      <c r="J1400" s="175">
        <v>46080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-6.42</v>
      </c>
    </row>
    <row r="1401" spans="1:16" ht="19.5" hidden="1" customHeight="1">
      <c r="A1401" s="171" t="s">
        <v>2313</v>
      </c>
      <c r="B1401" s="175">
        <v>46088</v>
      </c>
      <c r="C1401" s="171" t="s">
        <v>110</v>
      </c>
      <c r="D1401" s="171" t="s">
        <v>117</v>
      </c>
      <c r="E1401" s="171" t="s">
        <v>50</v>
      </c>
      <c r="F1401" s="171" t="s">
        <v>413</v>
      </c>
      <c r="G1401" s="171" t="s">
        <v>112</v>
      </c>
      <c r="H1401" s="176">
        <v>1</v>
      </c>
      <c r="I1401" s="177">
        <v>0</v>
      </c>
      <c r="J1401" s="175">
        <v>46080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2313</v>
      </c>
      <c r="B1402" s="175">
        <v>46088</v>
      </c>
      <c r="C1402" s="171" t="s">
        <v>110</v>
      </c>
      <c r="D1402" s="171" t="s">
        <v>118</v>
      </c>
      <c r="E1402" s="171" t="s">
        <v>50</v>
      </c>
      <c r="F1402" s="171" t="s">
        <v>413</v>
      </c>
      <c r="G1402" s="171" t="s">
        <v>112</v>
      </c>
      <c r="H1402" s="176">
        <v>1</v>
      </c>
      <c r="I1402" s="177">
        <v>0</v>
      </c>
      <c r="J1402" s="175">
        <v>46080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2313</v>
      </c>
      <c r="B1403" s="175">
        <v>46088</v>
      </c>
      <c r="C1403" s="171" t="s">
        <v>2119</v>
      </c>
      <c r="D1403" s="171" t="s">
        <v>119</v>
      </c>
      <c r="E1403" s="171" t="s">
        <v>50</v>
      </c>
      <c r="F1403" s="171" t="s">
        <v>413</v>
      </c>
      <c r="G1403" s="171" t="s">
        <v>112</v>
      </c>
      <c r="H1403" s="176">
        <v>1</v>
      </c>
      <c r="I1403" s="177">
        <v>0</v>
      </c>
      <c r="J1403" s="175">
        <v>46080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2399</v>
      </c>
      <c r="B1404" s="175">
        <v>46088</v>
      </c>
      <c r="C1404" s="171" t="s">
        <v>110</v>
      </c>
      <c r="D1404" s="171" t="s">
        <v>24</v>
      </c>
      <c r="E1404" s="171" t="s">
        <v>45</v>
      </c>
      <c r="F1404" s="171" t="s">
        <v>162</v>
      </c>
      <c r="G1404" s="171" t="s">
        <v>163</v>
      </c>
      <c r="H1404" s="176">
        <v>1</v>
      </c>
      <c r="I1404" s="177">
        <v>2650</v>
      </c>
      <c r="J1404" s="175">
        <v>46083</v>
      </c>
      <c r="K1404" s="171" t="s">
        <v>113</v>
      </c>
      <c r="L1404" s="171" t="s">
        <v>114</v>
      </c>
      <c r="M1404" s="178">
        <v>0.43</v>
      </c>
      <c r="N1404" s="176"/>
      <c r="O1404" s="176">
        <v>43</v>
      </c>
      <c r="P1404" s="179">
        <v>-154.33000000000001</v>
      </c>
    </row>
    <row r="1405" spans="1:16" ht="19.5" hidden="1" customHeight="1">
      <c r="A1405" s="171" t="s">
        <v>2399</v>
      </c>
      <c r="B1405" s="175">
        <v>46088</v>
      </c>
      <c r="C1405" s="171" t="s">
        <v>127</v>
      </c>
      <c r="D1405" s="171" t="s">
        <v>128</v>
      </c>
      <c r="E1405" s="171" t="s">
        <v>45</v>
      </c>
      <c r="F1405" s="171" t="s">
        <v>162</v>
      </c>
      <c r="G1405" s="171" t="s">
        <v>163</v>
      </c>
      <c r="H1405" s="176">
        <v>1</v>
      </c>
      <c r="I1405" s="177">
        <v>2650</v>
      </c>
      <c r="J1405" s="175">
        <v>46083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952.43</v>
      </c>
    </row>
    <row r="1406" spans="1:16" ht="19.5" hidden="1" customHeight="1">
      <c r="A1406" s="171" t="s">
        <v>2399</v>
      </c>
      <c r="B1406" s="175">
        <v>46088</v>
      </c>
      <c r="C1406" s="171" t="s">
        <v>127</v>
      </c>
      <c r="D1406" s="171" t="s">
        <v>129</v>
      </c>
      <c r="E1406" s="171" t="s">
        <v>45</v>
      </c>
      <c r="F1406" s="171" t="s">
        <v>162</v>
      </c>
      <c r="G1406" s="171" t="s">
        <v>163</v>
      </c>
      <c r="H1406" s="176">
        <v>1</v>
      </c>
      <c r="I1406" s="177">
        <v>2650</v>
      </c>
      <c r="J1406" s="175">
        <v>46083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9.52</v>
      </c>
    </row>
    <row r="1407" spans="1:16" ht="19.5" hidden="1" customHeight="1">
      <c r="A1407" s="171" t="s">
        <v>2399</v>
      </c>
      <c r="B1407" s="175">
        <v>46088</v>
      </c>
      <c r="C1407" s="171" t="s">
        <v>127</v>
      </c>
      <c r="D1407" s="171" t="s">
        <v>130</v>
      </c>
      <c r="E1407" s="171" t="s">
        <v>45</v>
      </c>
      <c r="F1407" s="171" t="s">
        <v>162</v>
      </c>
      <c r="G1407" s="171" t="s">
        <v>163</v>
      </c>
      <c r="H1407" s="176">
        <v>1</v>
      </c>
      <c r="I1407" s="177">
        <v>2650</v>
      </c>
      <c r="J1407" s="175">
        <v>46083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1688.05</v>
      </c>
    </row>
    <row r="1408" spans="1:16" ht="19.5" hidden="1" customHeight="1">
      <c r="A1408" s="171" t="s">
        <v>2399</v>
      </c>
      <c r="B1408" s="175">
        <v>46088</v>
      </c>
      <c r="C1408" s="171" t="s">
        <v>131</v>
      </c>
      <c r="D1408" s="171" t="s">
        <v>132</v>
      </c>
      <c r="E1408" s="171" t="s">
        <v>45</v>
      </c>
      <c r="F1408" s="171" t="s">
        <v>162</v>
      </c>
      <c r="G1408" s="171" t="s">
        <v>163</v>
      </c>
      <c r="H1408" s="176">
        <v>1</v>
      </c>
      <c r="I1408" s="177">
        <v>2650</v>
      </c>
      <c r="J1408" s="175">
        <v>46083</v>
      </c>
      <c r="K1408" s="171" t="s">
        <v>113</v>
      </c>
      <c r="L1408" s="171" t="s">
        <v>114</v>
      </c>
      <c r="M1408" s="178">
        <v>0.43</v>
      </c>
      <c r="N1408" s="176"/>
      <c r="O1408" s="176"/>
      <c r="P1408" s="179">
        <v>-1139.5</v>
      </c>
    </row>
    <row r="1409" spans="1:16" ht="19.5" hidden="1" customHeight="1">
      <c r="A1409" s="171" t="s">
        <v>2399</v>
      </c>
      <c r="B1409" s="175">
        <v>46088</v>
      </c>
      <c r="C1409" s="171" t="s">
        <v>2119</v>
      </c>
      <c r="D1409" s="171" t="s">
        <v>116</v>
      </c>
      <c r="E1409" s="171" t="s">
        <v>45</v>
      </c>
      <c r="F1409" s="171" t="s">
        <v>162</v>
      </c>
      <c r="G1409" s="171" t="s">
        <v>163</v>
      </c>
      <c r="H1409" s="176">
        <v>1</v>
      </c>
      <c r="I1409" s="177">
        <v>2650</v>
      </c>
      <c r="J1409" s="175">
        <v>46083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-11.08</v>
      </c>
    </row>
    <row r="1410" spans="1:16" ht="19.5" hidden="1" customHeight="1">
      <c r="A1410" s="171" t="s">
        <v>2400</v>
      </c>
      <c r="B1410" s="175">
        <v>46088</v>
      </c>
      <c r="C1410" s="171" t="s">
        <v>110</v>
      </c>
      <c r="D1410" s="171" t="s">
        <v>24</v>
      </c>
      <c r="E1410" s="171" t="s">
        <v>45</v>
      </c>
      <c r="F1410" s="171" t="s">
        <v>162</v>
      </c>
      <c r="G1410" s="171" t="s">
        <v>163</v>
      </c>
      <c r="H1410" s="176">
        <v>1</v>
      </c>
      <c r="I1410" s="177">
        <v>2650</v>
      </c>
      <c r="J1410" s="175">
        <v>46086</v>
      </c>
      <c r="K1410" s="171" t="s">
        <v>113</v>
      </c>
      <c r="L1410" s="171" t="s">
        <v>114</v>
      </c>
      <c r="M1410" s="178">
        <v>0.43</v>
      </c>
      <c r="N1410" s="176"/>
      <c r="O1410" s="176">
        <v>43</v>
      </c>
      <c r="P1410" s="179">
        <v>-154.33000000000001</v>
      </c>
    </row>
    <row r="1411" spans="1:16" ht="19.5" hidden="1" customHeight="1">
      <c r="A1411" s="171" t="s">
        <v>2400</v>
      </c>
      <c r="B1411" s="175">
        <v>46088</v>
      </c>
      <c r="C1411" s="171" t="s">
        <v>127</v>
      </c>
      <c r="D1411" s="171" t="s">
        <v>128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2650</v>
      </c>
      <c r="J1411" s="175">
        <v>46086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471.38</v>
      </c>
    </row>
    <row r="1412" spans="1:16" ht="19.5" hidden="1" customHeight="1">
      <c r="A1412" s="171" t="s">
        <v>2400</v>
      </c>
      <c r="B1412" s="175">
        <v>46088</v>
      </c>
      <c r="C1412" s="171" t="s">
        <v>127</v>
      </c>
      <c r="D1412" s="171" t="s">
        <v>129</v>
      </c>
      <c r="E1412" s="171" t="s">
        <v>45</v>
      </c>
      <c r="F1412" s="171" t="s">
        <v>162</v>
      </c>
      <c r="G1412" s="171" t="s">
        <v>163</v>
      </c>
      <c r="H1412" s="176">
        <v>1</v>
      </c>
      <c r="I1412" s="177">
        <v>2650</v>
      </c>
      <c r="J1412" s="175">
        <v>46086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4.71</v>
      </c>
    </row>
    <row r="1413" spans="1:16" ht="19.5" hidden="1" customHeight="1">
      <c r="A1413" s="171" t="s">
        <v>2400</v>
      </c>
      <c r="B1413" s="175">
        <v>46088</v>
      </c>
      <c r="C1413" s="171" t="s">
        <v>127</v>
      </c>
      <c r="D1413" s="171" t="s">
        <v>130</v>
      </c>
      <c r="E1413" s="171" t="s">
        <v>45</v>
      </c>
      <c r="F1413" s="171" t="s">
        <v>162</v>
      </c>
      <c r="G1413" s="171" t="s">
        <v>163</v>
      </c>
      <c r="H1413" s="176">
        <v>1</v>
      </c>
      <c r="I1413" s="177">
        <v>2650</v>
      </c>
      <c r="J1413" s="175">
        <v>46086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2173.91</v>
      </c>
    </row>
    <row r="1414" spans="1:16" ht="19.5" hidden="1" customHeight="1">
      <c r="A1414" s="171" t="s">
        <v>2400</v>
      </c>
      <c r="B1414" s="175">
        <v>46088</v>
      </c>
      <c r="C1414" s="171" t="s">
        <v>131</v>
      </c>
      <c r="D1414" s="171" t="s">
        <v>132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2650</v>
      </c>
      <c r="J1414" s="175">
        <v>46086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-1139.5</v>
      </c>
    </row>
    <row r="1415" spans="1:16" ht="19.5" hidden="1" customHeight="1">
      <c r="A1415" s="171" t="s">
        <v>2400</v>
      </c>
      <c r="B1415" s="175">
        <v>46088</v>
      </c>
      <c r="C1415" s="171" t="s">
        <v>2119</v>
      </c>
      <c r="D1415" s="171" t="s">
        <v>116</v>
      </c>
      <c r="E1415" s="171" t="s">
        <v>45</v>
      </c>
      <c r="F1415" s="171" t="s">
        <v>162</v>
      </c>
      <c r="G1415" s="171" t="s">
        <v>163</v>
      </c>
      <c r="H1415" s="176">
        <v>1</v>
      </c>
      <c r="I1415" s="177">
        <v>2650</v>
      </c>
      <c r="J1415" s="175">
        <v>46086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-11.13</v>
      </c>
    </row>
    <row r="1416" spans="1:16" ht="19.5" hidden="1" customHeight="1">
      <c r="A1416" s="171" t="s">
        <v>2401</v>
      </c>
      <c r="B1416" s="175">
        <v>46088</v>
      </c>
      <c r="C1416" s="171" t="s">
        <v>110</v>
      </c>
      <c r="D1416" s="171" t="s">
        <v>24</v>
      </c>
      <c r="E1416" s="171" t="s">
        <v>48</v>
      </c>
      <c r="F1416" s="171" t="s">
        <v>198</v>
      </c>
      <c r="G1416" s="171" t="s">
        <v>112</v>
      </c>
      <c r="H1416" s="176">
        <v>1</v>
      </c>
      <c r="I1416" s="177">
        <v>0</v>
      </c>
      <c r="J1416" s="175">
        <v>46079</v>
      </c>
      <c r="K1416" s="171" t="s">
        <v>113</v>
      </c>
      <c r="L1416" s="171" t="s">
        <v>114</v>
      </c>
      <c r="M1416" s="178">
        <v>0</v>
      </c>
      <c r="N1416" s="176"/>
      <c r="O1416" s="176">
        <v>41</v>
      </c>
      <c r="P1416" s="179">
        <v>-46.77</v>
      </c>
    </row>
    <row r="1417" spans="1:16" ht="19.5" hidden="1" customHeight="1">
      <c r="A1417" s="171" t="s">
        <v>2401</v>
      </c>
      <c r="B1417" s="175">
        <v>46088</v>
      </c>
      <c r="C1417" s="171" t="s">
        <v>2119</v>
      </c>
      <c r="D1417" s="171" t="s">
        <v>116</v>
      </c>
      <c r="E1417" s="171" t="s">
        <v>48</v>
      </c>
      <c r="F1417" s="171" t="s">
        <v>198</v>
      </c>
      <c r="G1417" s="171" t="s">
        <v>112</v>
      </c>
      <c r="H1417" s="176">
        <v>1</v>
      </c>
      <c r="I1417" s="177">
        <v>0</v>
      </c>
      <c r="J1417" s="175">
        <v>46079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-9.73</v>
      </c>
    </row>
    <row r="1418" spans="1:16" ht="19.5" hidden="1" customHeight="1">
      <c r="A1418" s="171" t="s">
        <v>2401</v>
      </c>
      <c r="B1418" s="175">
        <v>46088</v>
      </c>
      <c r="C1418" s="171" t="s">
        <v>110</v>
      </c>
      <c r="D1418" s="171" t="s">
        <v>117</v>
      </c>
      <c r="E1418" s="171" t="s">
        <v>48</v>
      </c>
      <c r="F1418" s="171" t="s">
        <v>198</v>
      </c>
      <c r="G1418" s="171" t="s">
        <v>112</v>
      </c>
      <c r="H1418" s="176">
        <v>1</v>
      </c>
      <c r="I1418" s="177">
        <v>0</v>
      </c>
      <c r="J1418" s="175">
        <v>46079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0</v>
      </c>
    </row>
    <row r="1419" spans="1:16" ht="19.5" hidden="1" customHeight="1">
      <c r="A1419" s="171" t="s">
        <v>2401</v>
      </c>
      <c r="B1419" s="175">
        <v>46088</v>
      </c>
      <c r="C1419" s="171" t="s">
        <v>110</v>
      </c>
      <c r="D1419" s="171" t="s">
        <v>118</v>
      </c>
      <c r="E1419" s="171" t="s">
        <v>48</v>
      </c>
      <c r="F1419" s="171" t="s">
        <v>198</v>
      </c>
      <c r="G1419" s="171" t="s">
        <v>112</v>
      </c>
      <c r="H1419" s="176">
        <v>1</v>
      </c>
      <c r="I1419" s="177">
        <v>0</v>
      </c>
      <c r="J1419" s="175">
        <v>46079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-46.77</v>
      </c>
    </row>
    <row r="1420" spans="1:16" ht="19.5" hidden="1" customHeight="1">
      <c r="A1420" s="171" t="s">
        <v>2401</v>
      </c>
      <c r="B1420" s="175">
        <v>46088</v>
      </c>
      <c r="C1420" s="171" t="s">
        <v>2119</v>
      </c>
      <c r="D1420" s="171" t="s">
        <v>119</v>
      </c>
      <c r="E1420" s="171" t="s">
        <v>48</v>
      </c>
      <c r="F1420" s="171" t="s">
        <v>198</v>
      </c>
      <c r="G1420" s="171" t="s">
        <v>112</v>
      </c>
      <c r="H1420" s="176">
        <v>1</v>
      </c>
      <c r="I1420" s="177">
        <v>0</v>
      </c>
      <c r="J1420" s="175">
        <v>46079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-15</v>
      </c>
    </row>
    <row r="1421" spans="1:16" ht="19.5" hidden="1" customHeight="1">
      <c r="A1421" s="171" t="s">
        <v>2399</v>
      </c>
      <c r="B1421" s="175">
        <v>46088</v>
      </c>
      <c r="C1421" s="171" t="s">
        <v>2119</v>
      </c>
      <c r="D1421" s="171" t="s">
        <v>135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0</v>
      </c>
      <c r="J1421" s="175">
        <v>46083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-18.100000000000001</v>
      </c>
    </row>
    <row r="1422" spans="1:16" ht="19.5" hidden="1" customHeight="1">
      <c r="A1422" s="171" t="s">
        <v>2402</v>
      </c>
      <c r="B1422" s="175">
        <v>46088</v>
      </c>
      <c r="C1422" s="171" t="s">
        <v>110</v>
      </c>
      <c r="D1422" s="171" t="s">
        <v>24</v>
      </c>
      <c r="E1422" s="171" t="s">
        <v>63</v>
      </c>
      <c r="F1422" s="171" t="s">
        <v>897</v>
      </c>
      <c r="G1422" s="171" t="s">
        <v>177</v>
      </c>
      <c r="H1422" s="176">
        <v>1</v>
      </c>
      <c r="I1422" s="177">
        <v>4000</v>
      </c>
      <c r="J1422" s="175">
        <v>46086</v>
      </c>
      <c r="K1422" s="171" t="s">
        <v>113</v>
      </c>
      <c r="L1422" s="171" t="s">
        <v>114</v>
      </c>
      <c r="M1422" s="178">
        <v>0.43</v>
      </c>
      <c r="N1422" s="176"/>
      <c r="O1422" s="176">
        <v>43</v>
      </c>
      <c r="P1422" s="179">
        <v>-211.1</v>
      </c>
    </row>
    <row r="1423" spans="1:16" ht="19.5" hidden="1" customHeight="1">
      <c r="A1423" s="171" t="s">
        <v>2402</v>
      </c>
      <c r="B1423" s="175">
        <v>46088</v>
      </c>
      <c r="C1423" s="171" t="s">
        <v>127</v>
      </c>
      <c r="D1423" s="171" t="s">
        <v>128</v>
      </c>
      <c r="E1423" s="171" t="s">
        <v>63</v>
      </c>
      <c r="F1423" s="171" t="s">
        <v>897</v>
      </c>
      <c r="G1423" s="171" t="s">
        <v>177</v>
      </c>
      <c r="H1423" s="176">
        <v>1</v>
      </c>
      <c r="I1423" s="177">
        <v>4000</v>
      </c>
      <c r="J1423" s="175">
        <v>46086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1401.9</v>
      </c>
    </row>
    <row r="1424" spans="1:16" ht="19.5" hidden="1" customHeight="1">
      <c r="A1424" s="171" t="s">
        <v>2402</v>
      </c>
      <c r="B1424" s="175">
        <v>46088</v>
      </c>
      <c r="C1424" s="171" t="s">
        <v>127</v>
      </c>
      <c r="D1424" s="171" t="s">
        <v>129</v>
      </c>
      <c r="E1424" s="171" t="s">
        <v>63</v>
      </c>
      <c r="F1424" s="171" t="s">
        <v>897</v>
      </c>
      <c r="G1424" s="171" t="s">
        <v>177</v>
      </c>
      <c r="H1424" s="176">
        <v>1</v>
      </c>
      <c r="I1424" s="177">
        <v>4000</v>
      </c>
      <c r="J1424" s="175">
        <v>46086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14.02</v>
      </c>
    </row>
    <row r="1425" spans="1:16" ht="19.5" hidden="1" customHeight="1">
      <c r="A1425" s="171" t="s">
        <v>2402</v>
      </c>
      <c r="B1425" s="175">
        <v>46088</v>
      </c>
      <c r="C1425" s="171" t="s">
        <v>127</v>
      </c>
      <c r="D1425" s="171" t="s">
        <v>130</v>
      </c>
      <c r="E1425" s="171" t="s">
        <v>63</v>
      </c>
      <c r="F1425" s="171" t="s">
        <v>897</v>
      </c>
      <c r="G1425" s="171" t="s">
        <v>177</v>
      </c>
      <c r="H1425" s="176">
        <v>1</v>
      </c>
      <c r="I1425" s="177">
        <v>4000</v>
      </c>
      <c r="J1425" s="175">
        <v>46086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2584.08</v>
      </c>
    </row>
    <row r="1426" spans="1:16" ht="19.5" hidden="1" customHeight="1">
      <c r="A1426" s="171" t="s">
        <v>2402</v>
      </c>
      <c r="B1426" s="175">
        <v>46088</v>
      </c>
      <c r="C1426" s="171" t="s">
        <v>131</v>
      </c>
      <c r="D1426" s="171" t="s">
        <v>132</v>
      </c>
      <c r="E1426" s="171" t="s">
        <v>63</v>
      </c>
      <c r="F1426" s="171" t="s">
        <v>897</v>
      </c>
      <c r="G1426" s="171" t="s">
        <v>177</v>
      </c>
      <c r="H1426" s="176">
        <v>1</v>
      </c>
      <c r="I1426" s="177">
        <v>4000</v>
      </c>
      <c r="J1426" s="175">
        <v>46086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-1720</v>
      </c>
    </row>
    <row r="1427" spans="1:16" ht="19.5" hidden="1" customHeight="1">
      <c r="A1427" s="171" t="s">
        <v>2402</v>
      </c>
      <c r="B1427" s="175">
        <v>46088</v>
      </c>
      <c r="C1427" s="171" t="s">
        <v>2119</v>
      </c>
      <c r="D1427" s="171" t="s">
        <v>116</v>
      </c>
      <c r="E1427" s="171" t="s">
        <v>63</v>
      </c>
      <c r="F1427" s="171" t="s">
        <v>897</v>
      </c>
      <c r="G1427" s="171" t="s">
        <v>177</v>
      </c>
      <c r="H1427" s="176">
        <v>1</v>
      </c>
      <c r="I1427" s="177">
        <v>4000</v>
      </c>
      <c r="J1427" s="175">
        <v>46086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-18.989999999999998</v>
      </c>
    </row>
    <row r="1428" spans="1:16" ht="19.5" hidden="1" customHeight="1">
      <c r="A1428" s="171" t="s">
        <v>2403</v>
      </c>
      <c r="B1428" s="175">
        <v>46088</v>
      </c>
      <c r="C1428" s="171" t="s">
        <v>110</v>
      </c>
      <c r="D1428" s="171" t="s">
        <v>24</v>
      </c>
      <c r="E1428" s="171" t="s">
        <v>43</v>
      </c>
      <c r="F1428" s="171" t="s">
        <v>481</v>
      </c>
      <c r="G1428" s="171" t="s">
        <v>214</v>
      </c>
      <c r="H1428" s="176">
        <v>1</v>
      </c>
      <c r="I1428" s="177">
        <v>2650</v>
      </c>
      <c r="J1428" s="175">
        <v>46085</v>
      </c>
      <c r="K1428" s="171" t="s">
        <v>113</v>
      </c>
      <c r="L1428" s="171" t="s">
        <v>114</v>
      </c>
      <c r="M1428" s="178">
        <v>0.43</v>
      </c>
      <c r="N1428" s="176"/>
      <c r="O1428" s="176">
        <v>42</v>
      </c>
      <c r="P1428" s="179">
        <v>-148.96</v>
      </c>
    </row>
    <row r="1429" spans="1:16" ht="19.5" hidden="1" customHeight="1">
      <c r="A1429" s="171" t="s">
        <v>2403</v>
      </c>
      <c r="B1429" s="175">
        <v>46088</v>
      </c>
      <c r="C1429" s="171" t="s">
        <v>127</v>
      </c>
      <c r="D1429" s="171" t="s">
        <v>128</v>
      </c>
      <c r="E1429" s="171" t="s">
        <v>43</v>
      </c>
      <c r="F1429" s="171" t="s">
        <v>481</v>
      </c>
      <c r="G1429" s="171" t="s">
        <v>214</v>
      </c>
      <c r="H1429" s="176">
        <v>1</v>
      </c>
      <c r="I1429" s="177">
        <v>2650</v>
      </c>
      <c r="J1429" s="175">
        <v>46085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1576.19</v>
      </c>
    </row>
    <row r="1430" spans="1:16" ht="19.5" hidden="1" customHeight="1">
      <c r="A1430" s="171" t="s">
        <v>2403</v>
      </c>
      <c r="B1430" s="175">
        <v>46088</v>
      </c>
      <c r="C1430" s="171" t="s">
        <v>127</v>
      </c>
      <c r="D1430" s="171" t="s">
        <v>129</v>
      </c>
      <c r="E1430" s="171" t="s">
        <v>43</v>
      </c>
      <c r="F1430" s="171" t="s">
        <v>481</v>
      </c>
      <c r="G1430" s="171" t="s">
        <v>214</v>
      </c>
      <c r="H1430" s="176">
        <v>1</v>
      </c>
      <c r="I1430" s="177">
        <v>2650</v>
      </c>
      <c r="J1430" s="175">
        <v>46085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15.76</v>
      </c>
    </row>
    <row r="1431" spans="1:16" ht="19.5" hidden="1" customHeight="1">
      <c r="A1431" s="171" t="s">
        <v>2403</v>
      </c>
      <c r="B1431" s="175">
        <v>46088</v>
      </c>
      <c r="C1431" s="171" t="s">
        <v>127</v>
      </c>
      <c r="D1431" s="171" t="s">
        <v>130</v>
      </c>
      <c r="E1431" s="171" t="s">
        <v>43</v>
      </c>
      <c r="F1431" s="171" t="s">
        <v>481</v>
      </c>
      <c r="G1431" s="171" t="s">
        <v>214</v>
      </c>
      <c r="H1431" s="176">
        <v>1</v>
      </c>
      <c r="I1431" s="177">
        <v>2650</v>
      </c>
      <c r="J1431" s="175">
        <v>46085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1058.05</v>
      </c>
    </row>
    <row r="1432" spans="1:16" ht="19.5" hidden="1" customHeight="1">
      <c r="A1432" s="171" t="s">
        <v>2403</v>
      </c>
      <c r="B1432" s="175">
        <v>46088</v>
      </c>
      <c r="C1432" s="171" t="s">
        <v>131</v>
      </c>
      <c r="D1432" s="171" t="s">
        <v>132</v>
      </c>
      <c r="E1432" s="171" t="s">
        <v>43</v>
      </c>
      <c r="F1432" s="171" t="s">
        <v>481</v>
      </c>
      <c r="G1432" s="171" t="s">
        <v>214</v>
      </c>
      <c r="H1432" s="176">
        <v>1</v>
      </c>
      <c r="I1432" s="177">
        <v>2650</v>
      </c>
      <c r="J1432" s="175">
        <v>46085</v>
      </c>
      <c r="K1432" s="171" t="s">
        <v>113</v>
      </c>
      <c r="L1432" s="171" t="s">
        <v>114</v>
      </c>
      <c r="M1432" s="178">
        <v>0.43</v>
      </c>
      <c r="N1432" s="176"/>
      <c r="O1432" s="176"/>
      <c r="P1432" s="179">
        <v>-1139.5</v>
      </c>
    </row>
    <row r="1433" spans="1:16" ht="19.5" hidden="1" customHeight="1">
      <c r="A1433" s="171" t="s">
        <v>2403</v>
      </c>
      <c r="B1433" s="175">
        <v>46088</v>
      </c>
      <c r="C1433" s="171" t="s">
        <v>2119</v>
      </c>
      <c r="D1433" s="171" t="s">
        <v>116</v>
      </c>
      <c r="E1433" s="171" t="s">
        <v>43</v>
      </c>
      <c r="F1433" s="171" t="s">
        <v>481</v>
      </c>
      <c r="G1433" s="171" t="s">
        <v>214</v>
      </c>
      <c r="H1433" s="176">
        <v>1</v>
      </c>
      <c r="I1433" s="177">
        <v>2650</v>
      </c>
      <c r="J1433" s="175">
        <v>46085</v>
      </c>
      <c r="K1433" s="171" t="s">
        <v>113</v>
      </c>
      <c r="L1433" s="171" t="s">
        <v>114</v>
      </c>
      <c r="M1433" s="178">
        <v>0.43</v>
      </c>
      <c r="N1433" s="176"/>
      <c r="O1433" s="176"/>
      <c r="P1433" s="179">
        <v>-15.92</v>
      </c>
    </row>
    <row r="1434" spans="1:16" ht="19.5" hidden="1" customHeight="1">
      <c r="A1434" s="171" t="s">
        <v>2404</v>
      </c>
      <c r="B1434" s="175">
        <v>46088</v>
      </c>
      <c r="C1434" s="171" t="s">
        <v>2119</v>
      </c>
      <c r="D1434" s="171" t="s">
        <v>135</v>
      </c>
      <c r="E1434" s="171" t="s">
        <v>66</v>
      </c>
      <c r="F1434" s="171" t="s">
        <v>601</v>
      </c>
      <c r="G1434" s="171" t="s">
        <v>177</v>
      </c>
      <c r="H1434" s="176">
        <v>1</v>
      </c>
      <c r="I1434" s="177">
        <v>0</v>
      </c>
      <c r="J1434" s="175">
        <v>46088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-8.08</v>
      </c>
    </row>
    <row r="1435" spans="1:16" ht="19.5" hidden="1" customHeight="1">
      <c r="A1435" s="171" t="s">
        <v>2405</v>
      </c>
      <c r="B1435" s="175">
        <v>46088</v>
      </c>
      <c r="C1435" s="171" t="s">
        <v>110</v>
      </c>
      <c r="D1435" s="171" t="s">
        <v>24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46079</v>
      </c>
      <c r="K1435" s="171" t="s">
        <v>113</v>
      </c>
      <c r="L1435" s="171" t="s">
        <v>114</v>
      </c>
      <c r="M1435" s="178">
        <v>0</v>
      </c>
      <c r="N1435" s="176"/>
      <c r="O1435" s="176">
        <v>41</v>
      </c>
      <c r="P1435" s="179">
        <v>-46.77</v>
      </c>
    </row>
    <row r="1436" spans="1:16" ht="19.5" hidden="1" customHeight="1">
      <c r="A1436" s="171" t="s">
        <v>2405</v>
      </c>
      <c r="B1436" s="175">
        <v>46088</v>
      </c>
      <c r="C1436" s="171" t="s">
        <v>2119</v>
      </c>
      <c r="D1436" s="171" t="s">
        <v>116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46079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-14.86</v>
      </c>
    </row>
    <row r="1437" spans="1:16" ht="19.5" hidden="1" customHeight="1">
      <c r="A1437" s="171" t="s">
        <v>2402</v>
      </c>
      <c r="B1437" s="175">
        <v>46088</v>
      </c>
      <c r="C1437" s="171" t="s">
        <v>2119</v>
      </c>
      <c r="D1437" s="171" t="s">
        <v>135</v>
      </c>
      <c r="E1437" s="171" t="s">
        <v>63</v>
      </c>
      <c r="F1437" s="171" t="s">
        <v>897</v>
      </c>
      <c r="G1437" s="171" t="s">
        <v>177</v>
      </c>
      <c r="H1437" s="176">
        <v>1</v>
      </c>
      <c r="I1437" s="177">
        <v>0</v>
      </c>
      <c r="J1437" s="175">
        <v>46086</v>
      </c>
      <c r="K1437" s="171" t="s">
        <v>125</v>
      </c>
      <c r="L1437" s="171" t="s">
        <v>125</v>
      </c>
      <c r="M1437" s="178">
        <v>0</v>
      </c>
      <c r="N1437" s="176"/>
      <c r="O1437" s="176"/>
      <c r="P1437" s="179">
        <v>-26.64</v>
      </c>
    </row>
    <row r="1438" spans="1:16" ht="19.5" hidden="1" customHeight="1">
      <c r="A1438" s="171" t="s">
        <v>2405</v>
      </c>
      <c r="B1438" s="175">
        <v>46088</v>
      </c>
      <c r="C1438" s="171" t="s">
        <v>110</v>
      </c>
      <c r="D1438" s="171" t="s">
        <v>117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0</v>
      </c>
      <c r="J1438" s="175">
        <v>46079</v>
      </c>
      <c r="K1438" s="171" t="s">
        <v>113</v>
      </c>
      <c r="L1438" s="171" t="s">
        <v>114</v>
      </c>
      <c r="M1438" s="178">
        <v>0</v>
      </c>
      <c r="N1438" s="176"/>
      <c r="O1438" s="176"/>
      <c r="P1438" s="179">
        <v>0</v>
      </c>
    </row>
    <row r="1439" spans="1:16" ht="19.5" hidden="1" customHeight="1">
      <c r="A1439" s="171" t="s">
        <v>2405</v>
      </c>
      <c r="B1439" s="175">
        <v>46088</v>
      </c>
      <c r="C1439" s="171" t="s">
        <v>110</v>
      </c>
      <c r="D1439" s="171" t="s">
        <v>118</v>
      </c>
      <c r="E1439" s="171" t="s">
        <v>45</v>
      </c>
      <c r="F1439" s="171" t="s">
        <v>162</v>
      </c>
      <c r="G1439" s="171" t="s">
        <v>163</v>
      </c>
      <c r="H1439" s="176">
        <v>1</v>
      </c>
      <c r="I1439" s="177">
        <v>0</v>
      </c>
      <c r="J1439" s="175">
        <v>46079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-46.77</v>
      </c>
    </row>
    <row r="1440" spans="1:16" ht="19.5" hidden="1" customHeight="1">
      <c r="A1440" s="171" t="s">
        <v>2405</v>
      </c>
      <c r="B1440" s="175">
        <v>46088</v>
      </c>
      <c r="C1440" s="171" t="s">
        <v>2119</v>
      </c>
      <c r="D1440" s="171" t="s">
        <v>119</v>
      </c>
      <c r="E1440" s="171" t="s">
        <v>45</v>
      </c>
      <c r="F1440" s="171" t="s">
        <v>162</v>
      </c>
      <c r="G1440" s="171" t="s">
        <v>163</v>
      </c>
      <c r="H1440" s="176">
        <v>1</v>
      </c>
      <c r="I1440" s="177">
        <v>0</v>
      </c>
      <c r="J1440" s="175">
        <v>46079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-15</v>
      </c>
    </row>
    <row r="1441" spans="1:16" ht="19.5" hidden="1" customHeight="1">
      <c r="A1441" s="171" t="s">
        <v>1858</v>
      </c>
      <c r="B1441" s="175">
        <v>46088</v>
      </c>
      <c r="C1441" s="171" t="s">
        <v>2119</v>
      </c>
      <c r="D1441" s="171" t="s">
        <v>135</v>
      </c>
      <c r="E1441" s="171" t="s">
        <v>48</v>
      </c>
      <c r="F1441" s="171" t="s">
        <v>198</v>
      </c>
      <c r="G1441" s="171" t="s">
        <v>112</v>
      </c>
      <c r="H1441" s="176">
        <v>1</v>
      </c>
      <c r="I1441" s="177">
        <v>0</v>
      </c>
      <c r="J1441" s="175">
        <v>46078</v>
      </c>
      <c r="K1441" s="171" t="s">
        <v>125</v>
      </c>
      <c r="L1441" s="171" t="s">
        <v>125</v>
      </c>
      <c r="M1441" s="178">
        <v>0</v>
      </c>
      <c r="N1441" s="176"/>
      <c r="O1441" s="176"/>
      <c r="P1441" s="179">
        <v>14.44</v>
      </c>
    </row>
    <row r="1442" spans="1:16" ht="19.5" hidden="1" customHeight="1">
      <c r="A1442" s="171" t="s">
        <v>2406</v>
      </c>
      <c r="B1442" s="175">
        <v>46088</v>
      </c>
      <c r="C1442" s="171" t="s">
        <v>110</v>
      </c>
      <c r="D1442" s="171" t="s">
        <v>24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2650</v>
      </c>
      <c r="J1442" s="175">
        <v>46086</v>
      </c>
      <c r="K1442" s="171" t="s">
        <v>113</v>
      </c>
      <c r="L1442" s="171" t="s">
        <v>114</v>
      </c>
      <c r="M1442" s="178">
        <v>0.43</v>
      </c>
      <c r="N1442" s="176"/>
      <c r="O1442" s="176">
        <v>43</v>
      </c>
      <c r="P1442" s="179">
        <v>-154.33000000000001</v>
      </c>
    </row>
    <row r="1443" spans="1:16" ht="19.5" hidden="1" customHeight="1">
      <c r="A1443" s="171" t="s">
        <v>2406</v>
      </c>
      <c r="B1443" s="175">
        <v>46088</v>
      </c>
      <c r="C1443" s="171" t="s">
        <v>127</v>
      </c>
      <c r="D1443" s="171" t="s">
        <v>128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2650</v>
      </c>
      <c r="J1443" s="175">
        <v>46086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1159.05</v>
      </c>
    </row>
    <row r="1444" spans="1:16" ht="19.5" hidden="1" customHeight="1">
      <c r="A1444" s="171" t="s">
        <v>2406</v>
      </c>
      <c r="B1444" s="175">
        <v>46088</v>
      </c>
      <c r="C1444" s="171" t="s">
        <v>127</v>
      </c>
      <c r="D1444" s="171" t="s">
        <v>129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2650</v>
      </c>
      <c r="J1444" s="175">
        <v>46086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0</v>
      </c>
    </row>
    <row r="1445" spans="1:16" ht="19.5" hidden="1" customHeight="1">
      <c r="A1445" s="171" t="s">
        <v>2406</v>
      </c>
      <c r="B1445" s="175">
        <v>46088</v>
      </c>
      <c r="C1445" s="171" t="s">
        <v>127</v>
      </c>
      <c r="D1445" s="171" t="s">
        <v>130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2650</v>
      </c>
      <c r="J1445" s="175">
        <v>46086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1490.95</v>
      </c>
    </row>
    <row r="1446" spans="1:16" ht="19.5" hidden="1" customHeight="1">
      <c r="A1446" s="171" t="s">
        <v>2406</v>
      </c>
      <c r="B1446" s="175">
        <v>46088</v>
      </c>
      <c r="C1446" s="171" t="s">
        <v>131</v>
      </c>
      <c r="D1446" s="171" t="s">
        <v>132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2650</v>
      </c>
      <c r="J1446" s="175">
        <v>46086</v>
      </c>
      <c r="K1446" s="171" t="s">
        <v>113</v>
      </c>
      <c r="L1446" s="171" t="s">
        <v>114</v>
      </c>
      <c r="M1446" s="178">
        <v>0.43</v>
      </c>
      <c r="N1446" s="176"/>
      <c r="O1446" s="176"/>
      <c r="P1446" s="179">
        <v>-1139.5</v>
      </c>
    </row>
    <row r="1447" spans="1:16" ht="19.5" hidden="1" customHeight="1">
      <c r="A1447" s="171" t="s">
        <v>2406</v>
      </c>
      <c r="B1447" s="175">
        <v>46088</v>
      </c>
      <c r="C1447" s="171" t="s">
        <v>2119</v>
      </c>
      <c r="D1447" s="171" t="s">
        <v>116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2650</v>
      </c>
      <c r="J1447" s="175">
        <v>46086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-12.34</v>
      </c>
    </row>
    <row r="1448" spans="1:16" ht="19.5" hidden="1" customHeight="1">
      <c r="A1448" s="171" t="s">
        <v>2407</v>
      </c>
      <c r="B1448" s="175">
        <v>46088</v>
      </c>
      <c r="C1448" s="171" t="s">
        <v>110</v>
      </c>
      <c r="D1448" s="171" t="s">
        <v>24</v>
      </c>
      <c r="E1448" s="171" t="s">
        <v>41</v>
      </c>
      <c r="F1448" s="171" t="s">
        <v>138</v>
      </c>
      <c r="G1448" s="171" t="s">
        <v>112</v>
      </c>
      <c r="H1448" s="176">
        <v>1</v>
      </c>
      <c r="I1448" s="177">
        <v>2650</v>
      </c>
      <c r="J1448" s="175">
        <v>46087</v>
      </c>
      <c r="K1448" s="171" t="s">
        <v>113</v>
      </c>
      <c r="L1448" s="171" t="s">
        <v>114</v>
      </c>
      <c r="M1448" s="178">
        <v>0.43</v>
      </c>
      <c r="N1448" s="176"/>
      <c r="O1448" s="176">
        <v>44</v>
      </c>
      <c r="P1448" s="179">
        <v>-159.72</v>
      </c>
    </row>
    <row r="1449" spans="1:16" ht="19.5" hidden="1" customHeight="1">
      <c r="A1449" s="171" t="s">
        <v>2407</v>
      </c>
      <c r="B1449" s="175">
        <v>46088</v>
      </c>
      <c r="C1449" s="171" t="s">
        <v>127</v>
      </c>
      <c r="D1449" s="171" t="s">
        <v>128</v>
      </c>
      <c r="E1449" s="171" t="s">
        <v>41</v>
      </c>
      <c r="F1449" s="171" t="s">
        <v>138</v>
      </c>
      <c r="G1449" s="171" t="s">
        <v>112</v>
      </c>
      <c r="H1449" s="176">
        <v>1</v>
      </c>
      <c r="I1449" s="177">
        <v>2650</v>
      </c>
      <c r="J1449" s="175">
        <v>46087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1155.24</v>
      </c>
    </row>
    <row r="1450" spans="1:16" ht="19.5" hidden="1" customHeight="1">
      <c r="A1450" s="171" t="s">
        <v>2407</v>
      </c>
      <c r="B1450" s="175">
        <v>46088</v>
      </c>
      <c r="C1450" s="171" t="s">
        <v>127</v>
      </c>
      <c r="D1450" s="171" t="s">
        <v>129</v>
      </c>
      <c r="E1450" s="171" t="s">
        <v>41</v>
      </c>
      <c r="F1450" s="171" t="s">
        <v>138</v>
      </c>
      <c r="G1450" s="171" t="s">
        <v>112</v>
      </c>
      <c r="H1450" s="176">
        <v>1</v>
      </c>
      <c r="I1450" s="177">
        <v>2650</v>
      </c>
      <c r="J1450" s="175">
        <v>46087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11.55</v>
      </c>
    </row>
    <row r="1451" spans="1:16" ht="19.5" hidden="1" customHeight="1">
      <c r="A1451" s="171" t="s">
        <v>2407</v>
      </c>
      <c r="B1451" s="175">
        <v>46088</v>
      </c>
      <c r="C1451" s="171" t="s">
        <v>127</v>
      </c>
      <c r="D1451" s="171" t="s">
        <v>130</v>
      </c>
      <c r="E1451" s="171" t="s">
        <v>41</v>
      </c>
      <c r="F1451" s="171" t="s">
        <v>138</v>
      </c>
      <c r="G1451" s="171" t="s">
        <v>112</v>
      </c>
      <c r="H1451" s="176">
        <v>1</v>
      </c>
      <c r="I1451" s="177">
        <v>2650</v>
      </c>
      <c r="J1451" s="175">
        <v>46087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1483.21</v>
      </c>
    </row>
    <row r="1452" spans="1:16" ht="19.5" hidden="1" customHeight="1">
      <c r="A1452" s="171" t="s">
        <v>2407</v>
      </c>
      <c r="B1452" s="175">
        <v>46088</v>
      </c>
      <c r="C1452" s="171" t="s">
        <v>131</v>
      </c>
      <c r="D1452" s="171" t="s">
        <v>132</v>
      </c>
      <c r="E1452" s="171" t="s">
        <v>41</v>
      </c>
      <c r="F1452" s="171" t="s">
        <v>138</v>
      </c>
      <c r="G1452" s="171" t="s">
        <v>112</v>
      </c>
      <c r="H1452" s="176">
        <v>1</v>
      </c>
      <c r="I1452" s="177">
        <v>2650</v>
      </c>
      <c r="J1452" s="175">
        <v>46087</v>
      </c>
      <c r="K1452" s="171" t="s">
        <v>113</v>
      </c>
      <c r="L1452" s="171" t="s">
        <v>114</v>
      </c>
      <c r="M1452" s="178">
        <v>0.43</v>
      </c>
      <c r="N1452" s="176"/>
      <c r="O1452" s="176"/>
      <c r="P1452" s="179">
        <v>-1139.5</v>
      </c>
    </row>
    <row r="1453" spans="1:16" ht="19.5" hidden="1" customHeight="1">
      <c r="A1453" s="171" t="s">
        <v>2407</v>
      </c>
      <c r="B1453" s="175">
        <v>46088</v>
      </c>
      <c r="C1453" s="171" t="s">
        <v>2119</v>
      </c>
      <c r="D1453" s="171" t="s">
        <v>116</v>
      </c>
      <c r="E1453" s="171" t="s">
        <v>41</v>
      </c>
      <c r="F1453" s="171" t="s">
        <v>138</v>
      </c>
      <c r="G1453" s="171" t="s">
        <v>112</v>
      </c>
      <c r="H1453" s="176">
        <v>1</v>
      </c>
      <c r="I1453" s="177">
        <v>2650</v>
      </c>
      <c r="J1453" s="175">
        <v>46087</v>
      </c>
      <c r="K1453" s="171" t="s">
        <v>113</v>
      </c>
      <c r="L1453" s="171" t="s">
        <v>114</v>
      </c>
      <c r="M1453" s="178">
        <v>0.43</v>
      </c>
      <c r="N1453" s="176"/>
      <c r="O1453" s="176"/>
      <c r="P1453" s="179">
        <v>-19.64</v>
      </c>
    </row>
    <row r="1454" spans="1:16" ht="19.5" hidden="1" customHeight="1">
      <c r="A1454" s="171" t="s">
        <v>2128</v>
      </c>
      <c r="B1454" s="175">
        <v>46088</v>
      </c>
      <c r="C1454" s="171" t="s">
        <v>2119</v>
      </c>
      <c r="D1454" s="171" t="s">
        <v>135</v>
      </c>
      <c r="E1454" s="171" t="s">
        <v>41</v>
      </c>
      <c r="F1454" s="171" t="s">
        <v>138</v>
      </c>
      <c r="G1454" s="171" t="s">
        <v>112</v>
      </c>
      <c r="H1454" s="176">
        <v>1</v>
      </c>
      <c r="I1454" s="177">
        <v>0</v>
      </c>
      <c r="J1454" s="175">
        <v>46083</v>
      </c>
      <c r="K1454" s="171" t="s">
        <v>125</v>
      </c>
      <c r="L1454" s="171" t="s">
        <v>125</v>
      </c>
      <c r="M1454" s="178">
        <v>0</v>
      </c>
      <c r="N1454" s="176"/>
      <c r="O1454" s="176"/>
      <c r="P1454" s="179">
        <v>21.44</v>
      </c>
    </row>
    <row r="1455" spans="1:16" ht="19.5" hidden="1" customHeight="1">
      <c r="A1455" s="171" t="s">
        <v>2407</v>
      </c>
      <c r="B1455" s="175">
        <v>46088</v>
      </c>
      <c r="C1455" s="171" t="s">
        <v>2119</v>
      </c>
      <c r="D1455" s="171" t="s">
        <v>135</v>
      </c>
      <c r="E1455" s="171" t="s">
        <v>41</v>
      </c>
      <c r="F1455" s="171" t="s">
        <v>138</v>
      </c>
      <c r="G1455" s="171" t="s">
        <v>112</v>
      </c>
      <c r="H1455" s="176">
        <v>1</v>
      </c>
      <c r="I1455" s="177">
        <v>0</v>
      </c>
      <c r="J1455" s="175">
        <v>46087</v>
      </c>
      <c r="K1455" s="171" t="s">
        <v>125</v>
      </c>
      <c r="L1455" s="171" t="s">
        <v>125</v>
      </c>
      <c r="M1455" s="178">
        <v>0</v>
      </c>
      <c r="N1455" s="176"/>
      <c r="O1455" s="176"/>
      <c r="P1455" s="179">
        <v>-21.95</v>
      </c>
    </row>
    <row r="1456" spans="1:16" ht="19.5" hidden="1" customHeight="1">
      <c r="A1456" s="171" t="s">
        <v>2408</v>
      </c>
      <c r="B1456" s="175">
        <v>46088</v>
      </c>
      <c r="C1456" s="171" t="s">
        <v>110</v>
      </c>
      <c r="D1456" s="171" t="s">
        <v>24</v>
      </c>
      <c r="E1456" s="171" t="s">
        <v>41</v>
      </c>
      <c r="F1456" s="171" t="s">
        <v>138</v>
      </c>
      <c r="G1456" s="171" t="s">
        <v>112</v>
      </c>
      <c r="H1456" s="176">
        <v>1</v>
      </c>
      <c r="I1456" s="177">
        <v>0</v>
      </c>
      <c r="J1456" s="175">
        <v>46082</v>
      </c>
      <c r="K1456" s="171" t="s">
        <v>113</v>
      </c>
      <c r="L1456" s="171" t="s">
        <v>114</v>
      </c>
      <c r="M1456" s="178">
        <v>0</v>
      </c>
      <c r="N1456" s="176"/>
      <c r="O1456" s="176">
        <v>42</v>
      </c>
      <c r="P1456" s="179">
        <v>-46.77</v>
      </c>
    </row>
    <row r="1457" spans="1:16" ht="19.5" hidden="1" customHeight="1">
      <c r="A1457" s="171" t="s">
        <v>2408</v>
      </c>
      <c r="B1457" s="175">
        <v>46088</v>
      </c>
      <c r="C1457" s="171" t="s">
        <v>2119</v>
      </c>
      <c r="D1457" s="171" t="s">
        <v>116</v>
      </c>
      <c r="E1457" s="171" t="s">
        <v>41</v>
      </c>
      <c r="F1457" s="171" t="s">
        <v>138</v>
      </c>
      <c r="G1457" s="171" t="s">
        <v>112</v>
      </c>
      <c r="H1457" s="176">
        <v>1</v>
      </c>
      <c r="I1457" s="177">
        <v>0</v>
      </c>
      <c r="J1457" s="175">
        <v>46082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-9.31</v>
      </c>
    </row>
    <row r="1458" spans="1:16" ht="19.5" hidden="1" customHeight="1">
      <c r="A1458" s="171" t="s">
        <v>2408</v>
      </c>
      <c r="B1458" s="175">
        <v>46088</v>
      </c>
      <c r="C1458" s="171" t="s">
        <v>110</v>
      </c>
      <c r="D1458" s="171" t="s">
        <v>117</v>
      </c>
      <c r="E1458" s="171" t="s">
        <v>41</v>
      </c>
      <c r="F1458" s="171" t="s">
        <v>138</v>
      </c>
      <c r="G1458" s="171" t="s">
        <v>112</v>
      </c>
      <c r="H1458" s="176">
        <v>1</v>
      </c>
      <c r="I1458" s="177">
        <v>0</v>
      </c>
      <c r="J1458" s="175">
        <v>46082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0</v>
      </c>
    </row>
    <row r="1459" spans="1:16" ht="19.5" hidden="1" customHeight="1">
      <c r="A1459" s="171" t="s">
        <v>2408</v>
      </c>
      <c r="B1459" s="175">
        <v>46088</v>
      </c>
      <c r="C1459" s="171" t="s">
        <v>110</v>
      </c>
      <c r="D1459" s="171" t="s">
        <v>118</v>
      </c>
      <c r="E1459" s="171" t="s">
        <v>41</v>
      </c>
      <c r="F1459" s="171" t="s">
        <v>138</v>
      </c>
      <c r="G1459" s="171" t="s">
        <v>112</v>
      </c>
      <c r="H1459" s="176">
        <v>1</v>
      </c>
      <c r="I1459" s="177">
        <v>0</v>
      </c>
      <c r="J1459" s="175">
        <v>46082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-46.77</v>
      </c>
    </row>
    <row r="1460" spans="1:16" ht="19.5" hidden="1" customHeight="1">
      <c r="A1460" s="171" t="s">
        <v>2408</v>
      </c>
      <c r="B1460" s="175">
        <v>46088</v>
      </c>
      <c r="C1460" s="171" t="s">
        <v>2119</v>
      </c>
      <c r="D1460" s="171" t="s">
        <v>119</v>
      </c>
      <c r="E1460" s="171" t="s">
        <v>41</v>
      </c>
      <c r="F1460" s="171" t="s">
        <v>138</v>
      </c>
      <c r="G1460" s="171" t="s">
        <v>112</v>
      </c>
      <c r="H1460" s="176">
        <v>1</v>
      </c>
      <c r="I1460" s="177">
        <v>0</v>
      </c>
      <c r="J1460" s="175">
        <v>46082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-15</v>
      </c>
    </row>
    <row r="1461" spans="1:16" ht="19.5" hidden="1" customHeight="1">
      <c r="A1461" s="171" t="s">
        <v>2409</v>
      </c>
      <c r="B1461" s="175">
        <v>46088</v>
      </c>
      <c r="C1461" s="171" t="s">
        <v>2119</v>
      </c>
      <c r="D1461" s="171" t="s">
        <v>135</v>
      </c>
      <c r="E1461" s="171" t="s">
        <v>41</v>
      </c>
      <c r="F1461" s="171" t="s">
        <v>138</v>
      </c>
      <c r="G1461" s="171" t="s">
        <v>112</v>
      </c>
      <c r="H1461" s="176">
        <v>1</v>
      </c>
      <c r="I1461" s="177">
        <v>0</v>
      </c>
      <c r="J1461" s="175">
        <v>46088</v>
      </c>
      <c r="K1461" s="171" t="s">
        <v>125</v>
      </c>
      <c r="L1461" s="171" t="s">
        <v>125</v>
      </c>
      <c r="M1461" s="178">
        <v>0</v>
      </c>
      <c r="N1461" s="176"/>
      <c r="O1461" s="176"/>
      <c r="P1461" s="179">
        <v>-10.38</v>
      </c>
    </row>
    <row r="1462" spans="1:16" ht="19.5" hidden="1" customHeight="1">
      <c r="A1462" s="171" t="s">
        <v>2368</v>
      </c>
      <c r="B1462" s="175">
        <v>46088</v>
      </c>
      <c r="C1462" s="171" t="s">
        <v>110</v>
      </c>
      <c r="D1462" s="171" t="s">
        <v>24</v>
      </c>
      <c r="E1462" s="171" t="s">
        <v>41</v>
      </c>
      <c r="F1462" s="171" t="s">
        <v>138</v>
      </c>
      <c r="G1462" s="171" t="s">
        <v>112</v>
      </c>
      <c r="H1462" s="176">
        <v>1</v>
      </c>
      <c r="I1462" s="177">
        <v>0</v>
      </c>
      <c r="J1462" s="175">
        <v>46083</v>
      </c>
      <c r="K1462" s="171" t="s">
        <v>113</v>
      </c>
      <c r="L1462" s="171" t="s">
        <v>114</v>
      </c>
      <c r="M1462" s="178">
        <v>0</v>
      </c>
      <c r="N1462" s="176"/>
      <c r="O1462" s="176">
        <v>43</v>
      </c>
      <c r="P1462" s="179">
        <v>-46.77</v>
      </c>
    </row>
    <row r="1463" spans="1:16" ht="19.5" hidden="1" customHeight="1">
      <c r="A1463" s="171" t="s">
        <v>2368</v>
      </c>
      <c r="B1463" s="175">
        <v>46088</v>
      </c>
      <c r="C1463" s="171" t="s">
        <v>2119</v>
      </c>
      <c r="D1463" s="171" t="s">
        <v>116</v>
      </c>
      <c r="E1463" s="171" t="s">
        <v>41</v>
      </c>
      <c r="F1463" s="171" t="s">
        <v>138</v>
      </c>
      <c r="G1463" s="171" t="s">
        <v>112</v>
      </c>
      <c r="H1463" s="176">
        <v>1</v>
      </c>
      <c r="I1463" s="177">
        <v>0</v>
      </c>
      <c r="J1463" s="175">
        <v>46083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-19.62</v>
      </c>
    </row>
    <row r="1464" spans="1:16" ht="19.5" hidden="1" customHeight="1">
      <c r="A1464" s="171" t="s">
        <v>2368</v>
      </c>
      <c r="B1464" s="175">
        <v>46088</v>
      </c>
      <c r="C1464" s="171" t="s">
        <v>110</v>
      </c>
      <c r="D1464" s="171" t="s">
        <v>117</v>
      </c>
      <c r="E1464" s="171" t="s">
        <v>41</v>
      </c>
      <c r="F1464" s="171" t="s">
        <v>138</v>
      </c>
      <c r="G1464" s="171" t="s">
        <v>112</v>
      </c>
      <c r="H1464" s="176">
        <v>1</v>
      </c>
      <c r="I1464" s="177">
        <v>0</v>
      </c>
      <c r="J1464" s="175">
        <v>46083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0</v>
      </c>
    </row>
    <row r="1465" spans="1:16" ht="19.5" hidden="1" customHeight="1">
      <c r="A1465" s="171" t="s">
        <v>2368</v>
      </c>
      <c r="B1465" s="175">
        <v>46088</v>
      </c>
      <c r="C1465" s="171" t="s">
        <v>110</v>
      </c>
      <c r="D1465" s="171" t="s">
        <v>118</v>
      </c>
      <c r="E1465" s="171" t="s">
        <v>41</v>
      </c>
      <c r="F1465" s="171" t="s">
        <v>138</v>
      </c>
      <c r="G1465" s="171" t="s">
        <v>112</v>
      </c>
      <c r="H1465" s="176">
        <v>1</v>
      </c>
      <c r="I1465" s="177">
        <v>0</v>
      </c>
      <c r="J1465" s="175">
        <v>46083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-46.77</v>
      </c>
    </row>
    <row r="1466" spans="1:16" ht="19.5" hidden="1" customHeight="1">
      <c r="A1466" s="171" t="s">
        <v>2368</v>
      </c>
      <c r="B1466" s="175">
        <v>46088</v>
      </c>
      <c r="C1466" s="171" t="s">
        <v>2119</v>
      </c>
      <c r="D1466" s="171" t="s">
        <v>119</v>
      </c>
      <c r="E1466" s="171" t="s">
        <v>41</v>
      </c>
      <c r="F1466" s="171" t="s">
        <v>138</v>
      </c>
      <c r="G1466" s="171" t="s">
        <v>112</v>
      </c>
      <c r="H1466" s="176">
        <v>1</v>
      </c>
      <c r="I1466" s="177">
        <v>0</v>
      </c>
      <c r="J1466" s="175">
        <v>46083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-15</v>
      </c>
    </row>
    <row r="1467" spans="1:16" ht="19.5" hidden="1" customHeight="1">
      <c r="A1467" s="171" t="s">
        <v>2410</v>
      </c>
      <c r="B1467" s="175">
        <v>46088</v>
      </c>
      <c r="C1467" s="171" t="s">
        <v>2119</v>
      </c>
      <c r="D1467" s="171" t="s">
        <v>135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46088</v>
      </c>
      <c r="K1467" s="171" t="s">
        <v>125</v>
      </c>
      <c r="L1467" s="171" t="s">
        <v>125</v>
      </c>
      <c r="M1467" s="178">
        <v>0</v>
      </c>
      <c r="N1467" s="176"/>
      <c r="O1467" s="176"/>
      <c r="P1467" s="179">
        <v>-18.489999999999998</v>
      </c>
    </row>
    <row r="1468" spans="1:16" ht="19.5" hidden="1" customHeight="1">
      <c r="A1468" s="171" t="s">
        <v>2411</v>
      </c>
      <c r="B1468" s="175">
        <v>46088</v>
      </c>
      <c r="C1468" s="171" t="s">
        <v>110</v>
      </c>
      <c r="D1468" s="171" t="s">
        <v>24</v>
      </c>
      <c r="E1468" s="171" t="s">
        <v>51</v>
      </c>
      <c r="F1468" s="171" t="s">
        <v>227</v>
      </c>
      <c r="G1468" s="171" t="s">
        <v>112</v>
      </c>
      <c r="H1468" s="176">
        <v>1</v>
      </c>
      <c r="I1468" s="177">
        <v>1369</v>
      </c>
      <c r="J1468" s="175">
        <v>46085</v>
      </c>
      <c r="K1468" s="171" t="s">
        <v>113</v>
      </c>
      <c r="L1468" s="171" t="s">
        <v>114</v>
      </c>
      <c r="M1468" s="178">
        <v>0.43</v>
      </c>
      <c r="N1468" s="176"/>
      <c r="O1468" s="176">
        <v>42</v>
      </c>
      <c r="P1468" s="179">
        <v>-112.45</v>
      </c>
    </row>
    <row r="1469" spans="1:16" ht="19.5" hidden="1" customHeight="1">
      <c r="A1469" s="171" t="s">
        <v>2411</v>
      </c>
      <c r="B1469" s="175">
        <v>46088</v>
      </c>
      <c r="C1469" s="171" t="s">
        <v>127</v>
      </c>
      <c r="D1469" s="171" t="s">
        <v>128</v>
      </c>
      <c r="E1469" s="171" t="s">
        <v>51</v>
      </c>
      <c r="F1469" s="171" t="s">
        <v>227</v>
      </c>
      <c r="G1469" s="171" t="s">
        <v>112</v>
      </c>
      <c r="H1469" s="176">
        <v>1</v>
      </c>
      <c r="I1469" s="177">
        <v>1369</v>
      </c>
      <c r="J1469" s="175">
        <v>46085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685.71</v>
      </c>
    </row>
    <row r="1470" spans="1:16" ht="19.5" hidden="1" customHeight="1">
      <c r="A1470" s="171" t="s">
        <v>2411</v>
      </c>
      <c r="B1470" s="175">
        <v>46088</v>
      </c>
      <c r="C1470" s="171" t="s">
        <v>127</v>
      </c>
      <c r="D1470" s="171" t="s">
        <v>129</v>
      </c>
      <c r="E1470" s="171" t="s">
        <v>51</v>
      </c>
      <c r="F1470" s="171" t="s">
        <v>227</v>
      </c>
      <c r="G1470" s="171" t="s">
        <v>112</v>
      </c>
      <c r="H1470" s="176">
        <v>1</v>
      </c>
      <c r="I1470" s="177">
        <v>1369</v>
      </c>
      <c r="J1470" s="175">
        <v>46085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6.86</v>
      </c>
    </row>
    <row r="1471" spans="1:16" ht="19.5" hidden="1" customHeight="1">
      <c r="A1471" s="171" t="s">
        <v>2411</v>
      </c>
      <c r="B1471" s="175">
        <v>46088</v>
      </c>
      <c r="C1471" s="171" t="s">
        <v>127</v>
      </c>
      <c r="D1471" s="171" t="s">
        <v>130</v>
      </c>
      <c r="E1471" s="171" t="s">
        <v>51</v>
      </c>
      <c r="F1471" s="171" t="s">
        <v>227</v>
      </c>
      <c r="G1471" s="171" t="s">
        <v>112</v>
      </c>
      <c r="H1471" s="176">
        <v>1</v>
      </c>
      <c r="I1471" s="177">
        <v>1369</v>
      </c>
      <c r="J1471" s="175">
        <v>46085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676.43</v>
      </c>
    </row>
    <row r="1472" spans="1:16" ht="19.5" hidden="1" customHeight="1">
      <c r="A1472" s="171" t="s">
        <v>2411</v>
      </c>
      <c r="B1472" s="175">
        <v>46088</v>
      </c>
      <c r="C1472" s="171" t="s">
        <v>131</v>
      </c>
      <c r="D1472" s="171" t="s">
        <v>132</v>
      </c>
      <c r="E1472" s="171" t="s">
        <v>51</v>
      </c>
      <c r="F1472" s="171" t="s">
        <v>227</v>
      </c>
      <c r="G1472" s="171" t="s">
        <v>112</v>
      </c>
      <c r="H1472" s="176">
        <v>1</v>
      </c>
      <c r="I1472" s="177">
        <v>1369</v>
      </c>
      <c r="J1472" s="175">
        <v>46085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-588.66999999999996</v>
      </c>
    </row>
    <row r="1473" spans="1:16" ht="19.5" hidden="1" customHeight="1">
      <c r="A1473" s="171" t="s">
        <v>2411</v>
      </c>
      <c r="B1473" s="175">
        <v>46088</v>
      </c>
      <c r="C1473" s="171" t="s">
        <v>2119</v>
      </c>
      <c r="D1473" s="171" t="s">
        <v>116</v>
      </c>
      <c r="E1473" s="171" t="s">
        <v>51</v>
      </c>
      <c r="F1473" s="171" t="s">
        <v>227</v>
      </c>
      <c r="G1473" s="171" t="s">
        <v>112</v>
      </c>
      <c r="H1473" s="176">
        <v>1</v>
      </c>
      <c r="I1473" s="177">
        <v>1369</v>
      </c>
      <c r="J1473" s="175">
        <v>46085</v>
      </c>
      <c r="K1473" s="171" t="s">
        <v>113</v>
      </c>
      <c r="L1473" s="171" t="s">
        <v>114</v>
      </c>
      <c r="M1473" s="178">
        <v>0.43</v>
      </c>
      <c r="N1473" s="176"/>
      <c r="O1473" s="176"/>
      <c r="P1473" s="179">
        <v>-6.33</v>
      </c>
    </row>
    <row r="1474" spans="1:16" ht="19.5" hidden="1" customHeight="1">
      <c r="A1474" s="171" t="s">
        <v>2412</v>
      </c>
      <c r="B1474" s="175">
        <v>46088</v>
      </c>
      <c r="C1474" s="171" t="s">
        <v>110</v>
      </c>
      <c r="D1474" s="171" t="s">
        <v>24</v>
      </c>
      <c r="E1474" s="171" t="s">
        <v>51</v>
      </c>
      <c r="F1474" s="171" t="s">
        <v>227</v>
      </c>
      <c r="G1474" s="171" t="s">
        <v>112</v>
      </c>
      <c r="H1474" s="176">
        <v>1</v>
      </c>
      <c r="I1474" s="177">
        <v>1369</v>
      </c>
      <c r="J1474" s="175">
        <v>46085</v>
      </c>
      <c r="K1474" s="171" t="s">
        <v>113</v>
      </c>
      <c r="L1474" s="171" t="s">
        <v>114</v>
      </c>
      <c r="M1474" s="178">
        <v>0.43</v>
      </c>
      <c r="N1474" s="176"/>
      <c r="O1474" s="176">
        <v>42</v>
      </c>
      <c r="P1474" s="179">
        <v>-112.45</v>
      </c>
    </row>
    <row r="1475" spans="1:16" ht="19.5" hidden="1" customHeight="1">
      <c r="A1475" s="171" t="s">
        <v>2412</v>
      </c>
      <c r="B1475" s="175">
        <v>46088</v>
      </c>
      <c r="C1475" s="171" t="s">
        <v>127</v>
      </c>
      <c r="D1475" s="171" t="s">
        <v>128</v>
      </c>
      <c r="E1475" s="171" t="s">
        <v>51</v>
      </c>
      <c r="F1475" s="171" t="s">
        <v>227</v>
      </c>
      <c r="G1475" s="171" t="s">
        <v>112</v>
      </c>
      <c r="H1475" s="176">
        <v>1</v>
      </c>
      <c r="I1475" s="177">
        <v>1369</v>
      </c>
      <c r="J1475" s="175">
        <v>46085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685.71</v>
      </c>
    </row>
    <row r="1476" spans="1:16" ht="19.5" hidden="1" customHeight="1">
      <c r="A1476" s="171" t="s">
        <v>2412</v>
      </c>
      <c r="B1476" s="175">
        <v>46088</v>
      </c>
      <c r="C1476" s="171" t="s">
        <v>127</v>
      </c>
      <c r="D1476" s="171" t="s">
        <v>129</v>
      </c>
      <c r="E1476" s="171" t="s">
        <v>51</v>
      </c>
      <c r="F1476" s="171" t="s">
        <v>227</v>
      </c>
      <c r="G1476" s="171" t="s">
        <v>112</v>
      </c>
      <c r="H1476" s="176">
        <v>1</v>
      </c>
      <c r="I1476" s="177">
        <v>1369</v>
      </c>
      <c r="J1476" s="175">
        <v>46085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6.86</v>
      </c>
    </row>
    <row r="1477" spans="1:16" ht="19.5" hidden="1" customHeight="1">
      <c r="A1477" s="171" t="s">
        <v>2412</v>
      </c>
      <c r="B1477" s="175">
        <v>46088</v>
      </c>
      <c r="C1477" s="171" t="s">
        <v>127</v>
      </c>
      <c r="D1477" s="171" t="s">
        <v>130</v>
      </c>
      <c r="E1477" s="171" t="s">
        <v>51</v>
      </c>
      <c r="F1477" s="171" t="s">
        <v>227</v>
      </c>
      <c r="G1477" s="171" t="s">
        <v>112</v>
      </c>
      <c r="H1477" s="176">
        <v>1</v>
      </c>
      <c r="I1477" s="177">
        <v>1369</v>
      </c>
      <c r="J1477" s="175">
        <v>46085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676.43</v>
      </c>
    </row>
    <row r="1478" spans="1:16" ht="19.5" hidden="1" customHeight="1">
      <c r="A1478" s="171" t="s">
        <v>2412</v>
      </c>
      <c r="B1478" s="175">
        <v>46088</v>
      </c>
      <c r="C1478" s="171" t="s">
        <v>131</v>
      </c>
      <c r="D1478" s="171" t="s">
        <v>132</v>
      </c>
      <c r="E1478" s="171" t="s">
        <v>51</v>
      </c>
      <c r="F1478" s="171" t="s">
        <v>227</v>
      </c>
      <c r="G1478" s="171" t="s">
        <v>112</v>
      </c>
      <c r="H1478" s="176">
        <v>1</v>
      </c>
      <c r="I1478" s="177">
        <v>1369</v>
      </c>
      <c r="J1478" s="175">
        <v>46085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-588.66999999999996</v>
      </c>
    </row>
    <row r="1479" spans="1:16" ht="19.5" hidden="1" customHeight="1">
      <c r="A1479" s="171" t="s">
        <v>2412</v>
      </c>
      <c r="B1479" s="175">
        <v>46088</v>
      </c>
      <c r="C1479" s="171" t="s">
        <v>2119</v>
      </c>
      <c r="D1479" s="171" t="s">
        <v>116</v>
      </c>
      <c r="E1479" s="171" t="s">
        <v>51</v>
      </c>
      <c r="F1479" s="171" t="s">
        <v>227</v>
      </c>
      <c r="G1479" s="171" t="s">
        <v>112</v>
      </c>
      <c r="H1479" s="176">
        <v>1</v>
      </c>
      <c r="I1479" s="177">
        <v>1369</v>
      </c>
      <c r="J1479" s="175">
        <v>46085</v>
      </c>
      <c r="K1479" s="171" t="s">
        <v>113</v>
      </c>
      <c r="L1479" s="171" t="s">
        <v>114</v>
      </c>
      <c r="M1479" s="178">
        <v>0.43</v>
      </c>
      <c r="N1479" s="176"/>
      <c r="O1479" s="176"/>
      <c r="P1479" s="179">
        <v>-6.33</v>
      </c>
    </row>
    <row r="1480" spans="1:16" ht="19.5" customHeight="1">
      <c r="A1480" s="171" t="s">
        <v>2413</v>
      </c>
      <c r="B1480" s="175">
        <v>46088</v>
      </c>
      <c r="C1480" s="171" t="s">
        <v>1315</v>
      </c>
      <c r="D1480" s="171" t="s">
        <v>508</v>
      </c>
      <c r="E1480" s="171" t="s">
        <v>45</v>
      </c>
      <c r="F1480" s="171" t="s">
        <v>162</v>
      </c>
      <c r="G1480" s="171" t="s">
        <v>163</v>
      </c>
      <c r="H1480" s="176">
        <v>1</v>
      </c>
      <c r="I1480" s="177">
        <v>0</v>
      </c>
      <c r="J1480" s="175">
        <v>46084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-5</v>
      </c>
    </row>
    <row r="1481" spans="1:16" ht="19.5" hidden="1" customHeight="1">
      <c r="A1481" s="171" t="s">
        <v>2413</v>
      </c>
      <c r="B1481" s="175">
        <v>46088</v>
      </c>
      <c r="C1481" s="171" t="s">
        <v>2119</v>
      </c>
      <c r="D1481" s="171" t="s">
        <v>510</v>
      </c>
      <c r="E1481" s="171" t="s">
        <v>45</v>
      </c>
      <c r="F1481" s="171" t="s">
        <v>162</v>
      </c>
      <c r="G1481" s="171" t="s">
        <v>163</v>
      </c>
      <c r="H1481" s="176">
        <v>1</v>
      </c>
      <c r="I1481" s="177">
        <v>0</v>
      </c>
      <c r="J1481" s="175">
        <v>46084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-10</v>
      </c>
    </row>
    <row r="1482" spans="1:16" ht="19.5" hidden="1" customHeight="1">
      <c r="A1482" s="171" t="s">
        <v>2414</v>
      </c>
      <c r="B1482" s="175">
        <v>46088</v>
      </c>
      <c r="C1482" s="171" t="s">
        <v>110</v>
      </c>
      <c r="D1482" s="171" t="s">
        <v>24</v>
      </c>
      <c r="E1482" s="171" t="s">
        <v>50</v>
      </c>
      <c r="F1482" s="171" t="s">
        <v>413</v>
      </c>
      <c r="G1482" s="171" t="s">
        <v>112</v>
      </c>
      <c r="H1482" s="176">
        <v>1</v>
      </c>
      <c r="I1482" s="177">
        <v>1408</v>
      </c>
      <c r="J1482" s="175">
        <v>46087</v>
      </c>
      <c r="K1482" s="171" t="s">
        <v>113</v>
      </c>
      <c r="L1482" s="171" t="s">
        <v>114</v>
      </c>
      <c r="M1482" s="178">
        <v>0.43</v>
      </c>
      <c r="N1482" s="176"/>
      <c r="O1482" s="176">
        <v>44</v>
      </c>
      <c r="P1482" s="179">
        <v>-120.59</v>
      </c>
    </row>
    <row r="1483" spans="1:16" ht="19.5" hidden="1" customHeight="1">
      <c r="A1483" s="171" t="s">
        <v>2414</v>
      </c>
      <c r="B1483" s="175">
        <v>46088</v>
      </c>
      <c r="C1483" s="171" t="s">
        <v>127</v>
      </c>
      <c r="D1483" s="171" t="s">
        <v>128</v>
      </c>
      <c r="E1483" s="171" t="s">
        <v>50</v>
      </c>
      <c r="F1483" s="171" t="s">
        <v>413</v>
      </c>
      <c r="G1483" s="171" t="s">
        <v>112</v>
      </c>
      <c r="H1483" s="176">
        <v>1</v>
      </c>
      <c r="I1483" s="177">
        <v>1408</v>
      </c>
      <c r="J1483" s="175">
        <v>46087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661.9</v>
      </c>
    </row>
    <row r="1484" spans="1:16" ht="19.5" hidden="1" customHeight="1">
      <c r="A1484" s="171" t="s">
        <v>2414</v>
      </c>
      <c r="B1484" s="175">
        <v>46088</v>
      </c>
      <c r="C1484" s="171" t="s">
        <v>127</v>
      </c>
      <c r="D1484" s="171" t="s">
        <v>129</v>
      </c>
      <c r="E1484" s="171" t="s">
        <v>50</v>
      </c>
      <c r="F1484" s="171" t="s">
        <v>413</v>
      </c>
      <c r="G1484" s="171" t="s">
        <v>112</v>
      </c>
      <c r="H1484" s="176">
        <v>1</v>
      </c>
      <c r="I1484" s="177">
        <v>1408</v>
      </c>
      <c r="J1484" s="175">
        <v>46087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6.62</v>
      </c>
    </row>
    <row r="1485" spans="1:16" ht="19.5" hidden="1" customHeight="1">
      <c r="A1485" s="171" t="s">
        <v>2414</v>
      </c>
      <c r="B1485" s="175">
        <v>46088</v>
      </c>
      <c r="C1485" s="171" t="s">
        <v>127</v>
      </c>
      <c r="D1485" s="171" t="s">
        <v>130</v>
      </c>
      <c r="E1485" s="171" t="s">
        <v>50</v>
      </c>
      <c r="F1485" s="171" t="s">
        <v>413</v>
      </c>
      <c r="G1485" s="171" t="s">
        <v>112</v>
      </c>
      <c r="H1485" s="176">
        <v>1</v>
      </c>
      <c r="I1485" s="177">
        <v>1408</v>
      </c>
      <c r="J1485" s="175">
        <v>46087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739.48</v>
      </c>
    </row>
    <row r="1486" spans="1:16" ht="19.5" hidden="1" customHeight="1">
      <c r="A1486" s="171" t="s">
        <v>2414</v>
      </c>
      <c r="B1486" s="175">
        <v>46088</v>
      </c>
      <c r="C1486" s="171" t="s">
        <v>131</v>
      </c>
      <c r="D1486" s="171" t="s">
        <v>132</v>
      </c>
      <c r="E1486" s="171" t="s">
        <v>50</v>
      </c>
      <c r="F1486" s="171" t="s">
        <v>413</v>
      </c>
      <c r="G1486" s="171" t="s">
        <v>112</v>
      </c>
      <c r="H1486" s="176">
        <v>1</v>
      </c>
      <c r="I1486" s="177">
        <v>1408</v>
      </c>
      <c r="J1486" s="175">
        <v>46087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-605.44000000000005</v>
      </c>
    </row>
    <row r="1487" spans="1:16" ht="19.5" hidden="1" customHeight="1">
      <c r="A1487" s="171" t="s">
        <v>2414</v>
      </c>
      <c r="B1487" s="175">
        <v>46088</v>
      </c>
      <c r="C1487" s="171" t="s">
        <v>2119</v>
      </c>
      <c r="D1487" s="171" t="s">
        <v>116</v>
      </c>
      <c r="E1487" s="171" t="s">
        <v>50</v>
      </c>
      <c r="F1487" s="171" t="s">
        <v>413</v>
      </c>
      <c r="G1487" s="171" t="s">
        <v>112</v>
      </c>
      <c r="H1487" s="176">
        <v>1</v>
      </c>
      <c r="I1487" s="177">
        <v>1408</v>
      </c>
      <c r="J1487" s="175">
        <v>46087</v>
      </c>
      <c r="K1487" s="171" t="s">
        <v>113</v>
      </c>
      <c r="L1487" s="171" t="s">
        <v>114</v>
      </c>
      <c r="M1487" s="178">
        <v>0.43</v>
      </c>
      <c r="N1487" s="176"/>
      <c r="O1487" s="176"/>
      <c r="P1487" s="179">
        <v>-6.54</v>
      </c>
    </row>
    <row r="1488" spans="1:16" ht="19.5" hidden="1" customHeight="1">
      <c r="A1488" s="171" t="s">
        <v>2415</v>
      </c>
      <c r="B1488" s="175">
        <v>46088</v>
      </c>
      <c r="C1488" s="171" t="s">
        <v>2119</v>
      </c>
      <c r="D1488" s="171" t="s">
        <v>135</v>
      </c>
      <c r="E1488" s="171" t="s">
        <v>42</v>
      </c>
      <c r="F1488" s="171" t="s">
        <v>248</v>
      </c>
      <c r="G1488" s="171" t="s">
        <v>112</v>
      </c>
      <c r="H1488" s="176">
        <v>1</v>
      </c>
      <c r="I1488" s="177">
        <v>0</v>
      </c>
      <c r="J1488" s="175">
        <v>46088</v>
      </c>
      <c r="K1488" s="171" t="s">
        <v>125</v>
      </c>
      <c r="L1488" s="171" t="s">
        <v>125</v>
      </c>
      <c r="M1488" s="178">
        <v>0</v>
      </c>
      <c r="N1488" s="176"/>
      <c r="O1488" s="176"/>
      <c r="P1488" s="179">
        <v>-21.82</v>
      </c>
    </row>
    <row r="1489" spans="1:16" ht="19.5" hidden="1" customHeight="1">
      <c r="A1489" s="171" t="s">
        <v>2416</v>
      </c>
      <c r="B1489" s="175">
        <v>46088</v>
      </c>
      <c r="C1489" s="171" t="s">
        <v>2119</v>
      </c>
      <c r="D1489" s="171" t="s">
        <v>135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46088</v>
      </c>
      <c r="K1489" s="171" t="s">
        <v>125</v>
      </c>
      <c r="L1489" s="171" t="s">
        <v>125</v>
      </c>
      <c r="M1489" s="178">
        <v>0</v>
      </c>
      <c r="N1489" s="176"/>
      <c r="O1489" s="176"/>
      <c r="P1489" s="179">
        <v>-9.31</v>
      </c>
    </row>
    <row r="1490" spans="1:16" ht="19.5" hidden="1" customHeight="1">
      <c r="A1490" s="171" t="s">
        <v>2417</v>
      </c>
      <c r="B1490" s="175">
        <v>46088</v>
      </c>
      <c r="C1490" s="171" t="s">
        <v>110</v>
      </c>
      <c r="D1490" s="171" t="s">
        <v>24</v>
      </c>
      <c r="E1490" s="171" t="s">
        <v>43</v>
      </c>
      <c r="F1490" s="171" t="s">
        <v>481</v>
      </c>
      <c r="G1490" s="171" t="s">
        <v>214</v>
      </c>
      <c r="H1490" s="176">
        <v>1</v>
      </c>
      <c r="I1490" s="177">
        <v>0</v>
      </c>
      <c r="J1490" s="175">
        <v>46074</v>
      </c>
      <c r="K1490" s="171" t="s">
        <v>113</v>
      </c>
      <c r="L1490" s="171" t="s">
        <v>114</v>
      </c>
      <c r="M1490" s="178">
        <v>0</v>
      </c>
      <c r="N1490" s="176"/>
      <c r="O1490" s="176">
        <v>42</v>
      </c>
      <c r="P1490" s="179">
        <v>-46.77</v>
      </c>
    </row>
    <row r="1491" spans="1:16" ht="19.5" hidden="1" customHeight="1">
      <c r="A1491" s="171" t="s">
        <v>2417</v>
      </c>
      <c r="B1491" s="175">
        <v>46088</v>
      </c>
      <c r="C1491" s="171" t="s">
        <v>2119</v>
      </c>
      <c r="D1491" s="171" t="s">
        <v>116</v>
      </c>
      <c r="E1491" s="171" t="s">
        <v>43</v>
      </c>
      <c r="F1491" s="171" t="s">
        <v>481</v>
      </c>
      <c r="G1491" s="171" t="s">
        <v>214</v>
      </c>
      <c r="H1491" s="176">
        <v>1</v>
      </c>
      <c r="I1491" s="177">
        <v>0</v>
      </c>
      <c r="J1491" s="175">
        <v>46074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-12.67</v>
      </c>
    </row>
    <row r="1492" spans="1:16" ht="19.5" hidden="1" customHeight="1">
      <c r="A1492" s="171" t="s">
        <v>2417</v>
      </c>
      <c r="B1492" s="175">
        <v>46088</v>
      </c>
      <c r="C1492" s="171" t="s">
        <v>110</v>
      </c>
      <c r="D1492" s="171" t="s">
        <v>117</v>
      </c>
      <c r="E1492" s="171" t="s">
        <v>43</v>
      </c>
      <c r="F1492" s="171" t="s">
        <v>481</v>
      </c>
      <c r="G1492" s="171" t="s">
        <v>214</v>
      </c>
      <c r="H1492" s="176">
        <v>1</v>
      </c>
      <c r="I1492" s="177">
        <v>0</v>
      </c>
      <c r="J1492" s="175">
        <v>46074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0</v>
      </c>
    </row>
    <row r="1493" spans="1:16" ht="19.5" hidden="1" customHeight="1">
      <c r="A1493" s="171" t="s">
        <v>2417</v>
      </c>
      <c r="B1493" s="175">
        <v>46088</v>
      </c>
      <c r="C1493" s="171" t="s">
        <v>110</v>
      </c>
      <c r="D1493" s="171" t="s">
        <v>118</v>
      </c>
      <c r="E1493" s="171" t="s">
        <v>43</v>
      </c>
      <c r="F1493" s="171" t="s">
        <v>481</v>
      </c>
      <c r="G1493" s="171" t="s">
        <v>214</v>
      </c>
      <c r="H1493" s="176">
        <v>1</v>
      </c>
      <c r="I1493" s="177">
        <v>0</v>
      </c>
      <c r="J1493" s="175">
        <v>46074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-46.77</v>
      </c>
    </row>
    <row r="1494" spans="1:16" ht="19.5" hidden="1" customHeight="1">
      <c r="A1494" s="171" t="s">
        <v>2417</v>
      </c>
      <c r="B1494" s="175">
        <v>46088</v>
      </c>
      <c r="C1494" s="171" t="s">
        <v>2119</v>
      </c>
      <c r="D1494" s="171" t="s">
        <v>119</v>
      </c>
      <c r="E1494" s="171" t="s">
        <v>43</v>
      </c>
      <c r="F1494" s="171" t="s">
        <v>481</v>
      </c>
      <c r="G1494" s="171" t="s">
        <v>214</v>
      </c>
      <c r="H1494" s="176">
        <v>1</v>
      </c>
      <c r="I1494" s="177">
        <v>0</v>
      </c>
      <c r="J1494" s="175">
        <v>46074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-15</v>
      </c>
    </row>
    <row r="1495" spans="1:16" ht="19.5" hidden="1" customHeight="1">
      <c r="A1495" s="171" t="s">
        <v>2418</v>
      </c>
      <c r="B1495" s="175">
        <v>46088</v>
      </c>
      <c r="C1495" s="171" t="s">
        <v>2119</v>
      </c>
      <c r="D1495" s="171" t="s">
        <v>135</v>
      </c>
      <c r="E1495" s="171" t="s">
        <v>41</v>
      </c>
      <c r="F1495" s="171" t="s">
        <v>138</v>
      </c>
      <c r="G1495" s="171" t="s">
        <v>112</v>
      </c>
      <c r="H1495" s="176">
        <v>1</v>
      </c>
      <c r="I1495" s="177">
        <v>0</v>
      </c>
      <c r="J1495" s="175">
        <v>46088</v>
      </c>
      <c r="K1495" s="171" t="s">
        <v>125</v>
      </c>
      <c r="L1495" s="171" t="s">
        <v>125</v>
      </c>
      <c r="M1495" s="178">
        <v>0</v>
      </c>
      <c r="N1495" s="176"/>
      <c r="O1495" s="176"/>
      <c r="P1495" s="179">
        <v>-15.23</v>
      </c>
    </row>
    <row r="1496" spans="1:16" ht="19.5" hidden="1" customHeight="1">
      <c r="A1496" s="171" t="s">
        <v>2234</v>
      </c>
      <c r="B1496" s="175">
        <v>46088</v>
      </c>
      <c r="C1496" s="171" t="s">
        <v>308</v>
      </c>
      <c r="D1496" s="171" t="s">
        <v>419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-2650</v>
      </c>
      <c r="J1496" s="175">
        <v>46080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-1253.33</v>
      </c>
    </row>
    <row r="1497" spans="1:16" ht="19.5" hidden="1" customHeight="1">
      <c r="A1497" s="171" t="s">
        <v>2234</v>
      </c>
      <c r="B1497" s="175">
        <v>46088</v>
      </c>
      <c r="C1497" s="171" t="s">
        <v>308</v>
      </c>
      <c r="D1497" s="171" t="s">
        <v>129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-2650</v>
      </c>
      <c r="J1497" s="175">
        <v>46080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-12.53</v>
      </c>
    </row>
    <row r="1498" spans="1:16" ht="19.5" hidden="1" customHeight="1">
      <c r="A1498" s="171" t="s">
        <v>2234</v>
      </c>
      <c r="B1498" s="175">
        <v>46088</v>
      </c>
      <c r="C1498" s="171" t="s">
        <v>308</v>
      </c>
      <c r="D1498" s="171" t="s">
        <v>130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-2650</v>
      </c>
      <c r="J1498" s="175">
        <v>46080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-1384.14</v>
      </c>
    </row>
    <row r="1499" spans="1:16" ht="19.5" hidden="1" customHeight="1">
      <c r="A1499" s="171" t="s">
        <v>2234</v>
      </c>
      <c r="B1499" s="175">
        <v>46088</v>
      </c>
      <c r="C1499" s="171" t="s">
        <v>131</v>
      </c>
      <c r="D1499" s="171" t="s">
        <v>420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-2650</v>
      </c>
      <c r="J1499" s="175">
        <v>46080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1139.5</v>
      </c>
    </row>
    <row r="1500" spans="1:16" ht="19.5" hidden="1" customHeight="1">
      <c r="A1500" s="171" t="s">
        <v>2235</v>
      </c>
      <c r="B1500" s="175">
        <v>46088</v>
      </c>
      <c r="C1500" s="171" t="s">
        <v>308</v>
      </c>
      <c r="D1500" s="171" t="s">
        <v>419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-2650</v>
      </c>
      <c r="J1500" s="175">
        <v>46080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-1098.0999999999999</v>
      </c>
    </row>
    <row r="1501" spans="1:16" ht="19.5" hidden="1" customHeight="1">
      <c r="A1501" s="171" t="s">
        <v>2235</v>
      </c>
      <c r="B1501" s="175">
        <v>46088</v>
      </c>
      <c r="C1501" s="171" t="s">
        <v>308</v>
      </c>
      <c r="D1501" s="171" t="s">
        <v>129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-2650</v>
      </c>
      <c r="J1501" s="175">
        <v>46080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-10.98</v>
      </c>
    </row>
    <row r="1502" spans="1:16" ht="19.5" hidden="1" customHeight="1">
      <c r="A1502" s="171" t="s">
        <v>2235</v>
      </c>
      <c r="B1502" s="175">
        <v>46088</v>
      </c>
      <c r="C1502" s="171" t="s">
        <v>308</v>
      </c>
      <c r="D1502" s="171" t="s">
        <v>130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-2650</v>
      </c>
      <c r="J1502" s="175">
        <v>46080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-1540.92</v>
      </c>
    </row>
    <row r="1503" spans="1:16" ht="19.5" hidden="1" customHeight="1">
      <c r="A1503" s="171" t="s">
        <v>2235</v>
      </c>
      <c r="B1503" s="175">
        <v>46088</v>
      </c>
      <c r="C1503" s="171" t="s">
        <v>131</v>
      </c>
      <c r="D1503" s="171" t="s">
        <v>420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-2650</v>
      </c>
      <c r="J1503" s="175">
        <v>46080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1139.5</v>
      </c>
    </row>
    <row r="1504" spans="1:16" ht="19.5" hidden="1" customHeight="1">
      <c r="A1504" s="171" t="s">
        <v>1991</v>
      </c>
      <c r="B1504" s="175">
        <v>46088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46080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23.81</v>
      </c>
    </row>
    <row r="1505" spans="1:16" ht="19.5" hidden="1" customHeight="1">
      <c r="A1505" s="171" t="s">
        <v>1991</v>
      </c>
      <c r="B1505" s="175">
        <v>46088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46080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20.86</v>
      </c>
    </row>
    <row r="1506" spans="1:16" ht="19.5" hidden="1" customHeight="1">
      <c r="A1506" s="171" t="s">
        <v>2419</v>
      </c>
      <c r="B1506" s="175">
        <v>46088</v>
      </c>
      <c r="C1506" s="171" t="s">
        <v>110</v>
      </c>
      <c r="D1506" s="171" t="s">
        <v>24</v>
      </c>
      <c r="E1506" s="171" t="s">
        <v>44</v>
      </c>
      <c r="F1506" s="171" t="s">
        <v>213</v>
      </c>
      <c r="G1506" s="171" t="s">
        <v>214</v>
      </c>
      <c r="H1506" s="176">
        <v>1</v>
      </c>
      <c r="I1506" s="177">
        <v>2650</v>
      </c>
      <c r="J1506" s="175">
        <v>46086</v>
      </c>
      <c r="K1506" s="171" t="s">
        <v>113</v>
      </c>
      <c r="L1506" s="171" t="s">
        <v>114</v>
      </c>
      <c r="M1506" s="178">
        <v>0.43</v>
      </c>
      <c r="N1506" s="176"/>
      <c r="O1506" s="176">
        <v>43</v>
      </c>
      <c r="P1506" s="179">
        <v>-154.33000000000001</v>
      </c>
    </row>
    <row r="1507" spans="1:16" ht="19.5" hidden="1" customHeight="1">
      <c r="A1507" s="171" t="s">
        <v>2419</v>
      </c>
      <c r="B1507" s="175">
        <v>46088</v>
      </c>
      <c r="C1507" s="171" t="s">
        <v>127</v>
      </c>
      <c r="D1507" s="171" t="s">
        <v>128</v>
      </c>
      <c r="E1507" s="171" t="s">
        <v>44</v>
      </c>
      <c r="F1507" s="171" t="s">
        <v>213</v>
      </c>
      <c r="G1507" s="171" t="s">
        <v>214</v>
      </c>
      <c r="H1507" s="176">
        <v>1</v>
      </c>
      <c r="I1507" s="177">
        <v>2650</v>
      </c>
      <c r="J1507" s="175">
        <v>46086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549.25</v>
      </c>
    </row>
    <row r="1508" spans="1:16" ht="19.5" hidden="1" customHeight="1">
      <c r="A1508" s="171" t="s">
        <v>2419</v>
      </c>
      <c r="B1508" s="175">
        <v>46088</v>
      </c>
      <c r="C1508" s="171" t="s">
        <v>127</v>
      </c>
      <c r="D1508" s="171" t="s">
        <v>129</v>
      </c>
      <c r="E1508" s="171" t="s">
        <v>44</v>
      </c>
      <c r="F1508" s="171" t="s">
        <v>213</v>
      </c>
      <c r="G1508" s="171" t="s">
        <v>214</v>
      </c>
      <c r="H1508" s="176">
        <v>1</v>
      </c>
      <c r="I1508" s="177">
        <v>2650</v>
      </c>
      <c r="J1508" s="175">
        <v>46086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5.49</v>
      </c>
    </row>
    <row r="1509" spans="1:16" ht="19.5" hidden="1" customHeight="1">
      <c r="A1509" s="171" t="s">
        <v>2419</v>
      </c>
      <c r="B1509" s="175">
        <v>46088</v>
      </c>
      <c r="C1509" s="171" t="s">
        <v>127</v>
      </c>
      <c r="D1509" s="171" t="s">
        <v>130</v>
      </c>
      <c r="E1509" s="171" t="s">
        <v>44</v>
      </c>
      <c r="F1509" s="171" t="s">
        <v>213</v>
      </c>
      <c r="G1509" s="171" t="s">
        <v>214</v>
      </c>
      <c r="H1509" s="176">
        <v>1</v>
      </c>
      <c r="I1509" s="177">
        <v>2650</v>
      </c>
      <c r="J1509" s="175">
        <v>46086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2095.2600000000002</v>
      </c>
    </row>
    <row r="1510" spans="1:16" ht="19.5" hidden="1" customHeight="1">
      <c r="A1510" s="171" t="s">
        <v>2419</v>
      </c>
      <c r="B1510" s="175">
        <v>46088</v>
      </c>
      <c r="C1510" s="171" t="s">
        <v>131</v>
      </c>
      <c r="D1510" s="171" t="s">
        <v>132</v>
      </c>
      <c r="E1510" s="171" t="s">
        <v>44</v>
      </c>
      <c r="F1510" s="171" t="s">
        <v>213</v>
      </c>
      <c r="G1510" s="171" t="s">
        <v>214</v>
      </c>
      <c r="H1510" s="176">
        <v>1</v>
      </c>
      <c r="I1510" s="177">
        <v>2650</v>
      </c>
      <c r="J1510" s="175">
        <v>46086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-1139.5</v>
      </c>
    </row>
    <row r="1511" spans="1:16" ht="19.5" hidden="1" customHeight="1">
      <c r="A1511" s="171" t="s">
        <v>2419</v>
      </c>
      <c r="B1511" s="175">
        <v>46088</v>
      </c>
      <c r="C1511" s="171" t="s">
        <v>2119</v>
      </c>
      <c r="D1511" s="171" t="s">
        <v>116</v>
      </c>
      <c r="E1511" s="171" t="s">
        <v>44</v>
      </c>
      <c r="F1511" s="171" t="s">
        <v>213</v>
      </c>
      <c r="G1511" s="171" t="s">
        <v>214</v>
      </c>
      <c r="H1511" s="176">
        <v>1</v>
      </c>
      <c r="I1511" s="177">
        <v>2650</v>
      </c>
      <c r="J1511" s="175">
        <v>46086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-16.86</v>
      </c>
    </row>
    <row r="1512" spans="1:16" ht="19.5" hidden="1" customHeight="1">
      <c r="A1512" s="171" t="s">
        <v>2420</v>
      </c>
      <c r="B1512" s="175">
        <v>46088</v>
      </c>
      <c r="C1512" s="171" t="s">
        <v>110</v>
      </c>
      <c r="D1512" s="171" t="s">
        <v>24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2650</v>
      </c>
      <c r="J1512" s="175">
        <v>46082</v>
      </c>
      <c r="K1512" s="171" t="s">
        <v>113</v>
      </c>
      <c r="L1512" s="171" t="s">
        <v>114</v>
      </c>
      <c r="M1512" s="178">
        <v>0.43</v>
      </c>
      <c r="N1512" s="176"/>
      <c r="O1512" s="176">
        <v>42</v>
      </c>
      <c r="P1512" s="179">
        <v>-148.96</v>
      </c>
    </row>
    <row r="1513" spans="1:16" ht="19.5" hidden="1" customHeight="1">
      <c r="A1513" s="171" t="s">
        <v>2420</v>
      </c>
      <c r="B1513" s="175">
        <v>46088</v>
      </c>
      <c r="C1513" s="171" t="s">
        <v>127</v>
      </c>
      <c r="D1513" s="171" t="s">
        <v>128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2650</v>
      </c>
      <c r="J1513" s="175">
        <v>46082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954.29</v>
      </c>
    </row>
    <row r="1514" spans="1:16" ht="19.5" hidden="1" customHeight="1">
      <c r="A1514" s="171" t="s">
        <v>2420</v>
      </c>
      <c r="B1514" s="175">
        <v>46088</v>
      </c>
      <c r="C1514" s="171" t="s">
        <v>127</v>
      </c>
      <c r="D1514" s="171" t="s">
        <v>129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2650</v>
      </c>
      <c r="J1514" s="175">
        <v>46082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9.5399999999999991</v>
      </c>
    </row>
    <row r="1515" spans="1:16" ht="19.5" hidden="1" customHeight="1">
      <c r="A1515" s="171" t="s">
        <v>2420</v>
      </c>
      <c r="B1515" s="175">
        <v>46088</v>
      </c>
      <c r="C1515" s="171" t="s">
        <v>127</v>
      </c>
      <c r="D1515" s="171" t="s">
        <v>130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2650</v>
      </c>
      <c r="J1515" s="175">
        <v>46082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1686.17</v>
      </c>
    </row>
    <row r="1516" spans="1:16" ht="19.5" hidden="1" customHeight="1">
      <c r="A1516" s="171" t="s">
        <v>2420</v>
      </c>
      <c r="B1516" s="175">
        <v>46088</v>
      </c>
      <c r="C1516" s="171" t="s">
        <v>131</v>
      </c>
      <c r="D1516" s="171" t="s">
        <v>132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2650</v>
      </c>
      <c r="J1516" s="175">
        <v>46082</v>
      </c>
      <c r="K1516" s="171" t="s">
        <v>113</v>
      </c>
      <c r="L1516" s="171" t="s">
        <v>114</v>
      </c>
      <c r="M1516" s="178">
        <v>0.43</v>
      </c>
      <c r="N1516" s="176"/>
      <c r="O1516" s="176"/>
      <c r="P1516" s="179">
        <v>-1139.5</v>
      </c>
    </row>
    <row r="1517" spans="1:16" ht="19.5" hidden="1" customHeight="1">
      <c r="A1517" s="171" t="s">
        <v>2420</v>
      </c>
      <c r="B1517" s="175">
        <v>46088</v>
      </c>
      <c r="C1517" s="171" t="s">
        <v>2119</v>
      </c>
      <c r="D1517" s="171" t="s">
        <v>116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2650</v>
      </c>
      <c r="J1517" s="175">
        <v>46082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-13.67</v>
      </c>
    </row>
    <row r="1518" spans="1:16" ht="19.5" hidden="1" customHeight="1">
      <c r="A1518" s="171" t="s">
        <v>2329</v>
      </c>
      <c r="B1518" s="175">
        <v>46088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46086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18.04</v>
      </c>
    </row>
    <row r="1519" spans="1:16" ht="19.5" hidden="1" customHeight="1">
      <c r="A1519" s="171" t="s">
        <v>2420</v>
      </c>
      <c r="B1519" s="175">
        <v>46088</v>
      </c>
      <c r="C1519" s="171" t="s">
        <v>2119</v>
      </c>
      <c r="D1519" s="171" t="s">
        <v>135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0</v>
      </c>
      <c r="J1519" s="175">
        <v>46082</v>
      </c>
      <c r="K1519" s="171" t="s">
        <v>125</v>
      </c>
      <c r="L1519" s="171" t="s">
        <v>125</v>
      </c>
      <c r="M1519" s="178">
        <v>0</v>
      </c>
      <c r="N1519" s="176"/>
      <c r="O1519" s="176"/>
      <c r="P1519" s="179">
        <v>-18.13</v>
      </c>
    </row>
    <row r="1520" spans="1:16" ht="19.5" hidden="1" customHeight="1">
      <c r="A1520" s="171" t="s">
        <v>2421</v>
      </c>
      <c r="B1520" s="175">
        <v>46088</v>
      </c>
      <c r="C1520" s="171" t="s">
        <v>2119</v>
      </c>
      <c r="D1520" s="171" t="s">
        <v>135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46088</v>
      </c>
      <c r="K1520" s="171" t="s">
        <v>125</v>
      </c>
      <c r="L1520" s="171" t="s">
        <v>125</v>
      </c>
      <c r="M1520" s="178">
        <v>0</v>
      </c>
      <c r="N1520" s="176"/>
      <c r="O1520" s="176"/>
      <c r="P1520" s="179">
        <v>-18.489999999999998</v>
      </c>
    </row>
    <row r="1521" spans="1:16" ht="19.5" hidden="1" customHeight="1">
      <c r="A1521" s="171" t="s">
        <v>2422</v>
      </c>
      <c r="B1521" s="175">
        <v>46088</v>
      </c>
      <c r="C1521" s="171" t="s">
        <v>2119</v>
      </c>
      <c r="D1521" s="171" t="s">
        <v>135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46088</v>
      </c>
      <c r="K1521" s="171" t="s">
        <v>125</v>
      </c>
      <c r="L1521" s="171" t="s">
        <v>125</v>
      </c>
      <c r="M1521" s="178">
        <v>0</v>
      </c>
      <c r="N1521" s="176"/>
      <c r="O1521" s="176"/>
      <c r="P1521" s="179">
        <v>-18.46</v>
      </c>
    </row>
    <row r="1522" spans="1:16" ht="19.5" hidden="1" customHeight="1">
      <c r="A1522" s="171" t="s">
        <v>2423</v>
      </c>
      <c r="B1522" s="175">
        <v>46088</v>
      </c>
      <c r="C1522" s="171" t="s">
        <v>2119</v>
      </c>
      <c r="D1522" s="171" t="s">
        <v>135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46088</v>
      </c>
      <c r="K1522" s="171" t="s">
        <v>125</v>
      </c>
      <c r="L1522" s="171" t="s">
        <v>125</v>
      </c>
      <c r="M1522" s="178">
        <v>0</v>
      </c>
      <c r="N1522" s="176"/>
      <c r="O1522" s="176"/>
      <c r="P1522" s="179">
        <v>-18.48</v>
      </c>
    </row>
    <row r="1523" spans="1:16" ht="19.5" hidden="1" customHeight="1">
      <c r="A1523" s="171" t="s">
        <v>2025</v>
      </c>
      <c r="B1523" s="175">
        <v>46088</v>
      </c>
      <c r="C1523" s="171" t="s">
        <v>308</v>
      </c>
      <c r="D1523" s="171" t="s">
        <v>419</v>
      </c>
      <c r="E1523" s="171" t="s">
        <v>63</v>
      </c>
      <c r="F1523" s="171" t="s">
        <v>897</v>
      </c>
      <c r="G1523" s="171" t="s">
        <v>177</v>
      </c>
      <c r="H1523" s="176">
        <v>1</v>
      </c>
      <c r="I1523" s="177">
        <v>-4504</v>
      </c>
      <c r="J1523" s="175">
        <v>46080</v>
      </c>
      <c r="K1523" s="171" t="s">
        <v>113</v>
      </c>
      <c r="L1523" s="171" t="s">
        <v>114</v>
      </c>
      <c r="M1523" s="178">
        <v>0</v>
      </c>
      <c r="N1523" s="176"/>
      <c r="O1523" s="176"/>
      <c r="P1523" s="179">
        <v>-2309.61</v>
      </c>
    </row>
    <row r="1524" spans="1:16" ht="19.5" hidden="1" customHeight="1">
      <c r="A1524" s="171" t="s">
        <v>2025</v>
      </c>
      <c r="B1524" s="175">
        <v>46088</v>
      </c>
      <c r="C1524" s="171" t="s">
        <v>308</v>
      </c>
      <c r="D1524" s="171" t="s">
        <v>129</v>
      </c>
      <c r="E1524" s="171" t="s">
        <v>63</v>
      </c>
      <c r="F1524" s="171" t="s">
        <v>897</v>
      </c>
      <c r="G1524" s="171" t="s">
        <v>177</v>
      </c>
      <c r="H1524" s="176">
        <v>1</v>
      </c>
      <c r="I1524" s="177">
        <v>-4504</v>
      </c>
      <c r="J1524" s="175">
        <v>46080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-23.1</v>
      </c>
    </row>
    <row r="1525" spans="1:16" ht="19.5" hidden="1" customHeight="1">
      <c r="A1525" s="171" t="s">
        <v>2025</v>
      </c>
      <c r="B1525" s="175">
        <v>46088</v>
      </c>
      <c r="C1525" s="171" t="s">
        <v>308</v>
      </c>
      <c r="D1525" s="171" t="s">
        <v>130</v>
      </c>
      <c r="E1525" s="171" t="s">
        <v>63</v>
      </c>
      <c r="F1525" s="171" t="s">
        <v>897</v>
      </c>
      <c r="G1525" s="171" t="s">
        <v>177</v>
      </c>
      <c r="H1525" s="176">
        <v>1</v>
      </c>
      <c r="I1525" s="177">
        <v>-4504</v>
      </c>
      <c r="J1525" s="175">
        <v>46080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-2171.29</v>
      </c>
    </row>
    <row r="1526" spans="1:16" ht="19.5" hidden="1" customHeight="1">
      <c r="A1526" s="171" t="s">
        <v>2025</v>
      </c>
      <c r="B1526" s="175">
        <v>46088</v>
      </c>
      <c r="C1526" s="171" t="s">
        <v>131</v>
      </c>
      <c r="D1526" s="171" t="s">
        <v>420</v>
      </c>
      <c r="E1526" s="171" t="s">
        <v>63</v>
      </c>
      <c r="F1526" s="171" t="s">
        <v>897</v>
      </c>
      <c r="G1526" s="171" t="s">
        <v>177</v>
      </c>
      <c r="H1526" s="176">
        <v>1</v>
      </c>
      <c r="I1526" s="177">
        <v>-4504</v>
      </c>
      <c r="J1526" s="175">
        <v>46080</v>
      </c>
      <c r="K1526" s="171" t="s">
        <v>113</v>
      </c>
      <c r="L1526" s="171" t="s">
        <v>114</v>
      </c>
      <c r="M1526" s="178">
        <v>0.43</v>
      </c>
      <c r="N1526" s="176"/>
      <c r="O1526" s="176"/>
      <c r="P1526" s="179">
        <v>1936.72</v>
      </c>
    </row>
    <row r="1527" spans="1:16" ht="19.5" hidden="1" customHeight="1">
      <c r="A1527" s="171" t="s">
        <v>1973</v>
      </c>
      <c r="B1527" s="175">
        <v>46088</v>
      </c>
      <c r="C1527" s="171" t="s">
        <v>2119</v>
      </c>
      <c r="D1527" s="171" t="s">
        <v>135</v>
      </c>
      <c r="E1527" s="171" t="s">
        <v>63</v>
      </c>
      <c r="F1527" s="171" t="s">
        <v>897</v>
      </c>
      <c r="G1527" s="171" t="s">
        <v>177</v>
      </c>
      <c r="H1527" s="176">
        <v>1</v>
      </c>
      <c r="I1527" s="177">
        <v>0</v>
      </c>
      <c r="J1527" s="175">
        <v>46080</v>
      </c>
      <c r="K1527" s="171" t="s">
        <v>125</v>
      </c>
      <c r="L1527" s="171" t="s">
        <v>125</v>
      </c>
      <c r="M1527" s="178">
        <v>0</v>
      </c>
      <c r="N1527" s="176"/>
      <c r="O1527" s="176"/>
      <c r="P1527" s="179">
        <v>43.88</v>
      </c>
    </row>
    <row r="1528" spans="1:16" ht="19.5" hidden="1" customHeight="1">
      <c r="A1528" s="171" t="s">
        <v>2424</v>
      </c>
      <c r="B1528" s="175">
        <v>46088</v>
      </c>
      <c r="C1528" s="171" t="s">
        <v>110</v>
      </c>
      <c r="D1528" s="171" t="s">
        <v>117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46082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0</v>
      </c>
    </row>
    <row r="1529" spans="1:16" ht="19.5" hidden="1" customHeight="1">
      <c r="A1529" s="171" t="s">
        <v>2424</v>
      </c>
      <c r="B1529" s="175">
        <v>46088</v>
      </c>
      <c r="C1529" s="171" t="s">
        <v>110</v>
      </c>
      <c r="D1529" s="171" t="s">
        <v>118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46082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-46.77</v>
      </c>
    </row>
    <row r="1530" spans="1:16" ht="19.5" hidden="1" customHeight="1">
      <c r="A1530" s="171" t="s">
        <v>2424</v>
      </c>
      <c r="B1530" s="175">
        <v>46088</v>
      </c>
      <c r="C1530" s="171" t="s">
        <v>2119</v>
      </c>
      <c r="D1530" s="171" t="s">
        <v>119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46082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-15</v>
      </c>
    </row>
    <row r="1531" spans="1:16" ht="19.5" hidden="1" customHeight="1">
      <c r="A1531" s="171" t="s">
        <v>2424</v>
      </c>
      <c r="B1531" s="175">
        <v>46088</v>
      </c>
      <c r="C1531" s="171" t="s">
        <v>110</v>
      </c>
      <c r="D1531" s="171" t="s">
        <v>24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46082</v>
      </c>
      <c r="K1531" s="171" t="s">
        <v>113</v>
      </c>
      <c r="L1531" s="171" t="s">
        <v>114</v>
      </c>
      <c r="M1531" s="178">
        <v>0</v>
      </c>
      <c r="N1531" s="176"/>
      <c r="O1531" s="176">
        <v>42</v>
      </c>
      <c r="P1531" s="179">
        <v>-46.77</v>
      </c>
    </row>
    <row r="1532" spans="1:16" ht="19.5" hidden="1" customHeight="1">
      <c r="A1532" s="171" t="s">
        <v>2424</v>
      </c>
      <c r="B1532" s="175">
        <v>46088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46082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-12.02</v>
      </c>
    </row>
    <row r="1533" spans="1:16" ht="19.5" hidden="1" customHeight="1">
      <c r="A1533" s="171" t="s">
        <v>2381</v>
      </c>
      <c r="B1533" s="175">
        <v>46088</v>
      </c>
      <c r="C1533" s="171" t="s">
        <v>151</v>
      </c>
      <c r="D1533" s="171" t="s">
        <v>152</v>
      </c>
      <c r="E1533" s="171" t="s">
        <v>125</v>
      </c>
      <c r="F1533" s="171" t="s">
        <v>125</v>
      </c>
      <c r="G1533" s="171" t="s">
        <v>125</v>
      </c>
      <c r="H1533" s="176">
        <v>0</v>
      </c>
      <c r="I1533" s="177">
        <v>0</v>
      </c>
      <c r="J1533" s="175">
        <v>46088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-272.19</v>
      </c>
    </row>
    <row r="1534" spans="1:16" ht="19.5" hidden="1" customHeight="1">
      <c r="A1534" s="171" t="s">
        <v>2004</v>
      </c>
      <c r="B1534" s="175">
        <v>46088</v>
      </c>
      <c r="C1534" s="171" t="s">
        <v>151</v>
      </c>
      <c r="D1534" s="171" t="s">
        <v>152</v>
      </c>
      <c r="E1534" s="171" t="s">
        <v>125</v>
      </c>
      <c r="F1534" s="171" t="s">
        <v>125</v>
      </c>
      <c r="G1534" s="171" t="s">
        <v>125</v>
      </c>
      <c r="H1534" s="176">
        <v>0</v>
      </c>
      <c r="I1534" s="177">
        <v>0</v>
      </c>
      <c r="J1534" s="175">
        <v>46088</v>
      </c>
      <c r="K1534" s="171" t="s">
        <v>125</v>
      </c>
      <c r="L1534" s="171" t="s">
        <v>125</v>
      </c>
      <c r="M1534" s="178">
        <v>0</v>
      </c>
      <c r="N1534" s="176"/>
      <c r="O1534" s="176"/>
      <c r="P1534" s="179">
        <v>-291.86</v>
      </c>
    </row>
    <row r="1535" spans="1:16" ht="19.5" hidden="1" customHeight="1">
      <c r="A1535" s="171" t="s">
        <v>1546</v>
      </c>
      <c r="B1535" s="175">
        <v>46088</v>
      </c>
      <c r="C1535" s="171" t="s">
        <v>151</v>
      </c>
      <c r="D1535" s="171" t="s">
        <v>152</v>
      </c>
      <c r="E1535" s="171" t="s">
        <v>125</v>
      </c>
      <c r="F1535" s="171" t="s">
        <v>125</v>
      </c>
      <c r="G1535" s="171" t="s">
        <v>125</v>
      </c>
      <c r="H1535" s="176">
        <v>0</v>
      </c>
      <c r="I1535" s="177">
        <v>0</v>
      </c>
      <c r="J1535" s="175">
        <v>46088</v>
      </c>
      <c r="K1535" s="171" t="s">
        <v>125</v>
      </c>
      <c r="L1535" s="171" t="s">
        <v>125</v>
      </c>
      <c r="M1535" s="178">
        <v>0</v>
      </c>
      <c r="N1535" s="176"/>
      <c r="O1535" s="176"/>
      <c r="P1535" s="179">
        <v>-290.11</v>
      </c>
    </row>
    <row r="1536" spans="1:16" ht="19.5" hidden="1" customHeight="1">
      <c r="A1536" s="171" t="s">
        <v>1547</v>
      </c>
      <c r="B1536" s="175">
        <v>46088</v>
      </c>
      <c r="C1536" s="171" t="s">
        <v>151</v>
      </c>
      <c r="D1536" s="171" t="s">
        <v>152</v>
      </c>
      <c r="E1536" s="171" t="s">
        <v>125</v>
      </c>
      <c r="F1536" s="171" t="s">
        <v>125</v>
      </c>
      <c r="G1536" s="171" t="s">
        <v>125</v>
      </c>
      <c r="H1536" s="176">
        <v>0</v>
      </c>
      <c r="I1536" s="177">
        <v>0</v>
      </c>
      <c r="J1536" s="175">
        <v>46088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-571.08000000000004</v>
      </c>
    </row>
    <row r="1537" spans="1:16" ht="19.5" hidden="1" customHeight="1">
      <c r="A1537" s="171" t="s">
        <v>150</v>
      </c>
      <c r="B1537" s="175">
        <v>46088</v>
      </c>
      <c r="C1537" s="171" t="s">
        <v>151</v>
      </c>
      <c r="D1537" s="171" t="s">
        <v>152</v>
      </c>
      <c r="E1537" s="171" t="s">
        <v>125</v>
      </c>
      <c r="F1537" s="171" t="s">
        <v>125</v>
      </c>
      <c r="G1537" s="171" t="s">
        <v>125</v>
      </c>
      <c r="H1537" s="176">
        <v>0</v>
      </c>
      <c r="I1537" s="177">
        <v>0</v>
      </c>
      <c r="J1537" s="175">
        <v>46088</v>
      </c>
      <c r="K1537" s="171" t="s">
        <v>125</v>
      </c>
      <c r="L1537" s="171" t="s">
        <v>125</v>
      </c>
      <c r="M1537" s="178">
        <v>0</v>
      </c>
      <c r="N1537" s="176"/>
      <c r="O1537" s="176"/>
      <c r="P1537" s="179">
        <v>-1290.96</v>
      </c>
    </row>
    <row r="1538" spans="1:16" ht="19.5" hidden="1" customHeight="1">
      <c r="A1538" s="171" t="s">
        <v>155</v>
      </c>
      <c r="B1538" s="175">
        <v>46088</v>
      </c>
      <c r="C1538" s="171" t="s">
        <v>151</v>
      </c>
      <c r="D1538" s="171" t="s">
        <v>156</v>
      </c>
      <c r="E1538" s="171" t="s">
        <v>125</v>
      </c>
      <c r="F1538" s="171" t="s">
        <v>125</v>
      </c>
      <c r="G1538" s="171" t="s">
        <v>125</v>
      </c>
      <c r="H1538" s="176">
        <v>0</v>
      </c>
      <c r="I1538" s="177">
        <v>0</v>
      </c>
      <c r="J1538" s="175">
        <v>46088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-8020.35</v>
      </c>
    </row>
    <row r="1539" spans="1:16" ht="19.5" hidden="1" customHeight="1">
      <c r="A1539" s="171" t="s">
        <v>2425</v>
      </c>
      <c r="B1539" s="175">
        <v>46089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46088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-19.559999999999999</v>
      </c>
    </row>
    <row r="1540" spans="1:16" ht="19.5" hidden="1" customHeight="1">
      <c r="A1540" s="171" t="s">
        <v>2426</v>
      </c>
      <c r="B1540" s="175">
        <v>46089</v>
      </c>
      <c r="C1540" s="171" t="s">
        <v>2119</v>
      </c>
      <c r="D1540" s="171" t="s">
        <v>135</v>
      </c>
      <c r="E1540" s="171" t="s">
        <v>41</v>
      </c>
      <c r="F1540" s="171" t="s">
        <v>138</v>
      </c>
      <c r="G1540" s="171" t="s">
        <v>112</v>
      </c>
      <c r="H1540" s="176">
        <v>1</v>
      </c>
      <c r="I1540" s="177">
        <v>0</v>
      </c>
      <c r="J1540" s="175">
        <v>46089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-5.98</v>
      </c>
    </row>
    <row r="1541" spans="1:16" ht="19.5" hidden="1" customHeight="1">
      <c r="A1541" s="171" t="s">
        <v>2427</v>
      </c>
      <c r="B1541" s="175">
        <v>46089</v>
      </c>
      <c r="C1541" s="171" t="s">
        <v>110</v>
      </c>
      <c r="D1541" s="171" t="s">
        <v>24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46081</v>
      </c>
      <c r="K1541" s="171" t="s">
        <v>113</v>
      </c>
      <c r="L1541" s="171" t="s">
        <v>114</v>
      </c>
      <c r="M1541" s="178">
        <v>0</v>
      </c>
      <c r="N1541" s="176"/>
      <c r="O1541" s="176">
        <v>42</v>
      </c>
      <c r="P1541" s="179">
        <v>-56.94</v>
      </c>
    </row>
    <row r="1542" spans="1:16" ht="19.5" hidden="1" customHeight="1">
      <c r="A1542" s="171" t="s">
        <v>2427</v>
      </c>
      <c r="B1542" s="175">
        <v>46089</v>
      </c>
      <c r="C1542" s="171" t="s">
        <v>2119</v>
      </c>
      <c r="D1542" s="171" t="s">
        <v>116</v>
      </c>
      <c r="E1542" s="171" t="s">
        <v>79</v>
      </c>
      <c r="F1542" s="171" t="s">
        <v>441</v>
      </c>
      <c r="G1542" s="171" t="s">
        <v>177</v>
      </c>
      <c r="H1542" s="176">
        <v>1</v>
      </c>
      <c r="I1542" s="177">
        <v>0</v>
      </c>
      <c r="J1542" s="175">
        <v>46081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-13.03</v>
      </c>
    </row>
    <row r="1543" spans="1:16" ht="19.5" hidden="1" customHeight="1">
      <c r="A1543" s="171" t="s">
        <v>2427</v>
      </c>
      <c r="B1543" s="175">
        <v>46089</v>
      </c>
      <c r="C1543" s="171" t="s">
        <v>110</v>
      </c>
      <c r="D1543" s="171" t="s">
        <v>117</v>
      </c>
      <c r="E1543" s="171" t="s">
        <v>79</v>
      </c>
      <c r="F1543" s="171" t="s">
        <v>441</v>
      </c>
      <c r="G1543" s="171" t="s">
        <v>177</v>
      </c>
      <c r="H1543" s="176">
        <v>1</v>
      </c>
      <c r="I1543" s="177">
        <v>0</v>
      </c>
      <c r="J1543" s="175">
        <v>46081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0</v>
      </c>
    </row>
    <row r="1544" spans="1:16" ht="19.5" hidden="1" customHeight="1">
      <c r="A1544" s="171" t="s">
        <v>2427</v>
      </c>
      <c r="B1544" s="175">
        <v>46089</v>
      </c>
      <c r="C1544" s="171" t="s">
        <v>110</v>
      </c>
      <c r="D1544" s="171" t="s">
        <v>118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46081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-56.94</v>
      </c>
    </row>
    <row r="1545" spans="1:16" ht="19.5" hidden="1" customHeight="1">
      <c r="A1545" s="171" t="s">
        <v>2427</v>
      </c>
      <c r="B1545" s="175">
        <v>46089</v>
      </c>
      <c r="C1545" s="171" t="s">
        <v>2119</v>
      </c>
      <c r="D1545" s="171" t="s">
        <v>119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46081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-15</v>
      </c>
    </row>
    <row r="1546" spans="1:16" ht="19.5" hidden="1" customHeight="1">
      <c r="A1546" s="171" t="s">
        <v>2428</v>
      </c>
      <c r="B1546" s="175">
        <v>46089</v>
      </c>
      <c r="C1546" s="171" t="s">
        <v>110</v>
      </c>
      <c r="D1546" s="171" t="s">
        <v>24</v>
      </c>
      <c r="E1546" s="171" t="s">
        <v>73</v>
      </c>
      <c r="F1546" s="171" t="s">
        <v>965</v>
      </c>
      <c r="G1546" s="171" t="s">
        <v>177</v>
      </c>
      <c r="H1546" s="176">
        <v>1</v>
      </c>
      <c r="I1546" s="177">
        <v>0</v>
      </c>
      <c r="J1546" s="175">
        <v>46078</v>
      </c>
      <c r="K1546" s="171" t="s">
        <v>113</v>
      </c>
      <c r="L1546" s="171" t="s">
        <v>114</v>
      </c>
      <c r="M1546" s="178">
        <v>0</v>
      </c>
      <c r="N1546" s="176"/>
      <c r="O1546" s="176">
        <v>40</v>
      </c>
      <c r="P1546" s="179">
        <v>-56.94</v>
      </c>
    </row>
    <row r="1547" spans="1:16" ht="19.5" hidden="1" customHeight="1">
      <c r="A1547" s="171" t="s">
        <v>2428</v>
      </c>
      <c r="B1547" s="175">
        <v>46089</v>
      </c>
      <c r="C1547" s="171" t="s">
        <v>2119</v>
      </c>
      <c r="D1547" s="171" t="s">
        <v>116</v>
      </c>
      <c r="E1547" s="171" t="s">
        <v>73</v>
      </c>
      <c r="F1547" s="171" t="s">
        <v>965</v>
      </c>
      <c r="G1547" s="171" t="s">
        <v>177</v>
      </c>
      <c r="H1547" s="176">
        <v>1</v>
      </c>
      <c r="I1547" s="177">
        <v>0</v>
      </c>
      <c r="J1547" s="175">
        <v>46078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-17.37</v>
      </c>
    </row>
    <row r="1548" spans="1:16" ht="19.5" hidden="1" customHeight="1">
      <c r="A1548" s="171" t="s">
        <v>2428</v>
      </c>
      <c r="B1548" s="175">
        <v>46089</v>
      </c>
      <c r="C1548" s="171" t="s">
        <v>110</v>
      </c>
      <c r="D1548" s="171" t="s">
        <v>117</v>
      </c>
      <c r="E1548" s="171" t="s">
        <v>73</v>
      </c>
      <c r="F1548" s="171" t="s">
        <v>965</v>
      </c>
      <c r="G1548" s="171" t="s">
        <v>177</v>
      </c>
      <c r="H1548" s="176">
        <v>1</v>
      </c>
      <c r="I1548" s="177">
        <v>0</v>
      </c>
      <c r="J1548" s="175">
        <v>46078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0</v>
      </c>
    </row>
    <row r="1549" spans="1:16" ht="19.5" hidden="1" customHeight="1">
      <c r="A1549" s="171" t="s">
        <v>2428</v>
      </c>
      <c r="B1549" s="175">
        <v>46089</v>
      </c>
      <c r="C1549" s="171" t="s">
        <v>110</v>
      </c>
      <c r="D1549" s="171" t="s">
        <v>118</v>
      </c>
      <c r="E1549" s="171" t="s">
        <v>73</v>
      </c>
      <c r="F1549" s="171" t="s">
        <v>965</v>
      </c>
      <c r="G1549" s="171" t="s">
        <v>177</v>
      </c>
      <c r="H1549" s="176">
        <v>1</v>
      </c>
      <c r="I1549" s="177">
        <v>0</v>
      </c>
      <c r="J1549" s="175">
        <v>46078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-56.94</v>
      </c>
    </row>
    <row r="1550" spans="1:16" ht="19.5" hidden="1" customHeight="1">
      <c r="A1550" s="171" t="s">
        <v>2428</v>
      </c>
      <c r="B1550" s="175">
        <v>46089</v>
      </c>
      <c r="C1550" s="171" t="s">
        <v>2119</v>
      </c>
      <c r="D1550" s="171" t="s">
        <v>119</v>
      </c>
      <c r="E1550" s="171" t="s">
        <v>73</v>
      </c>
      <c r="F1550" s="171" t="s">
        <v>965</v>
      </c>
      <c r="G1550" s="171" t="s">
        <v>177</v>
      </c>
      <c r="H1550" s="176">
        <v>1</v>
      </c>
      <c r="I1550" s="177">
        <v>0</v>
      </c>
      <c r="J1550" s="175">
        <v>46078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-15</v>
      </c>
    </row>
    <row r="1551" spans="1:16" ht="19.5" hidden="1" customHeight="1">
      <c r="A1551" s="171" t="s">
        <v>2263</v>
      </c>
      <c r="B1551" s="175">
        <v>46089</v>
      </c>
      <c r="C1551" s="171" t="s">
        <v>110</v>
      </c>
      <c r="D1551" s="171" t="s">
        <v>121</v>
      </c>
      <c r="E1551" s="171" t="s">
        <v>79</v>
      </c>
      <c r="F1551" s="171" t="s">
        <v>441</v>
      </c>
      <c r="G1551" s="171" t="s">
        <v>177</v>
      </c>
      <c r="H1551" s="176">
        <v>1</v>
      </c>
      <c r="I1551" s="177">
        <v>0</v>
      </c>
      <c r="J1551" s="175">
        <v>46079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0</v>
      </c>
    </row>
    <row r="1552" spans="1:16" ht="19.5" hidden="1" customHeight="1">
      <c r="A1552" s="171" t="s">
        <v>2263</v>
      </c>
      <c r="B1552" s="175">
        <v>46089</v>
      </c>
      <c r="C1552" s="171" t="s">
        <v>110</v>
      </c>
      <c r="D1552" s="171" t="s">
        <v>118</v>
      </c>
      <c r="E1552" s="171" t="s">
        <v>79</v>
      </c>
      <c r="F1552" s="171" t="s">
        <v>441</v>
      </c>
      <c r="G1552" s="171" t="s">
        <v>177</v>
      </c>
      <c r="H1552" s="176">
        <v>1</v>
      </c>
      <c r="I1552" s="177">
        <v>0</v>
      </c>
      <c r="J1552" s="175">
        <v>46079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-56.94</v>
      </c>
    </row>
    <row r="1553" spans="1:16" ht="19.5" hidden="1" customHeight="1">
      <c r="A1553" s="171" t="s">
        <v>2263</v>
      </c>
      <c r="B1553" s="175">
        <v>46089</v>
      </c>
      <c r="C1553" s="171" t="s">
        <v>2119</v>
      </c>
      <c r="D1553" s="171" t="s">
        <v>119</v>
      </c>
      <c r="E1553" s="171" t="s">
        <v>79</v>
      </c>
      <c r="F1553" s="171" t="s">
        <v>441</v>
      </c>
      <c r="G1553" s="171" t="s">
        <v>177</v>
      </c>
      <c r="H1553" s="176">
        <v>1</v>
      </c>
      <c r="I1553" s="177">
        <v>0</v>
      </c>
      <c r="J1553" s="175">
        <v>46079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-15</v>
      </c>
    </row>
    <row r="1554" spans="1:16" ht="19.5" hidden="1" customHeight="1">
      <c r="A1554" s="171" t="s">
        <v>2429</v>
      </c>
      <c r="B1554" s="175">
        <v>46089</v>
      </c>
      <c r="C1554" s="171" t="s">
        <v>110</v>
      </c>
      <c r="D1554" s="171" t="s">
        <v>24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0</v>
      </c>
      <c r="J1554" s="175">
        <v>46084</v>
      </c>
      <c r="K1554" s="171" t="s">
        <v>113</v>
      </c>
      <c r="L1554" s="171" t="s">
        <v>114</v>
      </c>
      <c r="M1554" s="178">
        <v>0</v>
      </c>
      <c r="N1554" s="176"/>
      <c r="O1554" s="176">
        <v>43</v>
      </c>
      <c r="P1554" s="179">
        <v>-46.77</v>
      </c>
    </row>
    <row r="1555" spans="1:16" ht="19.5" hidden="1" customHeight="1">
      <c r="A1555" s="171" t="s">
        <v>2429</v>
      </c>
      <c r="B1555" s="175">
        <v>46089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46084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-12.19</v>
      </c>
    </row>
    <row r="1556" spans="1:16" ht="19.5" hidden="1" customHeight="1">
      <c r="A1556" s="171" t="s">
        <v>2429</v>
      </c>
      <c r="B1556" s="175">
        <v>46089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46084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2429</v>
      </c>
      <c r="B1557" s="175">
        <v>46089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46084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2429</v>
      </c>
      <c r="B1558" s="175">
        <v>46089</v>
      </c>
      <c r="C1558" s="171" t="s">
        <v>2119</v>
      </c>
      <c r="D1558" s="171" t="s">
        <v>119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46084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-15</v>
      </c>
    </row>
    <row r="1559" spans="1:16" ht="19.5" hidden="1" customHeight="1">
      <c r="A1559" s="171" t="s">
        <v>2312</v>
      </c>
      <c r="B1559" s="175">
        <v>46089</v>
      </c>
      <c r="C1559" s="171" t="s">
        <v>110</v>
      </c>
      <c r="D1559" s="171" t="s">
        <v>117</v>
      </c>
      <c r="E1559" s="171" t="s">
        <v>71</v>
      </c>
      <c r="F1559" s="171" t="s">
        <v>185</v>
      </c>
      <c r="G1559" s="171" t="s">
        <v>177</v>
      </c>
      <c r="H1559" s="176">
        <v>1</v>
      </c>
      <c r="I1559" s="177">
        <v>0</v>
      </c>
      <c r="J1559" s="175">
        <v>46080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2312</v>
      </c>
      <c r="B1560" s="175">
        <v>46089</v>
      </c>
      <c r="C1560" s="171" t="s">
        <v>110</v>
      </c>
      <c r="D1560" s="171" t="s">
        <v>118</v>
      </c>
      <c r="E1560" s="171" t="s">
        <v>71</v>
      </c>
      <c r="F1560" s="171" t="s">
        <v>185</v>
      </c>
      <c r="G1560" s="171" t="s">
        <v>177</v>
      </c>
      <c r="H1560" s="176">
        <v>1</v>
      </c>
      <c r="I1560" s="177">
        <v>0</v>
      </c>
      <c r="J1560" s="175">
        <v>46080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-56.94</v>
      </c>
    </row>
    <row r="1561" spans="1:16" ht="19.5" hidden="1" customHeight="1">
      <c r="A1561" s="171" t="s">
        <v>2312</v>
      </c>
      <c r="B1561" s="175">
        <v>46089</v>
      </c>
      <c r="C1561" s="171" t="s">
        <v>2119</v>
      </c>
      <c r="D1561" s="171" t="s">
        <v>119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46080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2312</v>
      </c>
      <c r="B1562" s="175">
        <v>46089</v>
      </c>
      <c r="C1562" s="171" t="s">
        <v>110</v>
      </c>
      <c r="D1562" s="171" t="s">
        <v>24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46080</v>
      </c>
      <c r="K1562" s="171" t="s">
        <v>113</v>
      </c>
      <c r="L1562" s="171" t="s">
        <v>114</v>
      </c>
      <c r="M1562" s="178">
        <v>0</v>
      </c>
      <c r="N1562" s="176"/>
      <c r="O1562" s="176">
        <v>41</v>
      </c>
      <c r="P1562" s="179">
        <v>-56.94</v>
      </c>
    </row>
    <row r="1563" spans="1:16" ht="19.5" hidden="1" customHeight="1">
      <c r="A1563" s="171" t="s">
        <v>2312</v>
      </c>
      <c r="B1563" s="175">
        <v>46089</v>
      </c>
      <c r="C1563" s="171" t="s">
        <v>2119</v>
      </c>
      <c r="D1563" s="171" t="s">
        <v>116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46080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-9.83</v>
      </c>
    </row>
    <row r="1564" spans="1:16" ht="19.5" hidden="1" customHeight="1">
      <c r="A1564" s="171" t="s">
        <v>2430</v>
      </c>
      <c r="B1564" s="175">
        <v>46089</v>
      </c>
      <c r="C1564" s="171" t="s">
        <v>110</v>
      </c>
      <c r="D1564" s="171" t="s">
        <v>24</v>
      </c>
      <c r="E1564" s="171" t="s">
        <v>73</v>
      </c>
      <c r="F1564" s="171" t="s">
        <v>965</v>
      </c>
      <c r="G1564" s="171" t="s">
        <v>177</v>
      </c>
      <c r="H1564" s="176">
        <v>1</v>
      </c>
      <c r="I1564" s="177">
        <v>0</v>
      </c>
      <c r="J1564" s="175">
        <v>46080</v>
      </c>
      <c r="K1564" s="171" t="s">
        <v>113</v>
      </c>
      <c r="L1564" s="171" t="s">
        <v>114</v>
      </c>
      <c r="M1564" s="178">
        <v>0</v>
      </c>
      <c r="N1564" s="176"/>
      <c r="O1564" s="176">
        <v>41</v>
      </c>
      <c r="P1564" s="179">
        <v>-56.94</v>
      </c>
    </row>
    <row r="1565" spans="1:16" ht="19.5" hidden="1" customHeight="1">
      <c r="A1565" s="171" t="s">
        <v>2430</v>
      </c>
      <c r="B1565" s="175">
        <v>46089</v>
      </c>
      <c r="C1565" s="171" t="s">
        <v>2119</v>
      </c>
      <c r="D1565" s="171" t="s">
        <v>116</v>
      </c>
      <c r="E1565" s="171" t="s">
        <v>73</v>
      </c>
      <c r="F1565" s="171" t="s">
        <v>965</v>
      </c>
      <c r="G1565" s="171" t="s">
        <v>177</v>
      </c>
      <c r="H1565" s="176">
        <v>1</v>
      </c>
      <c r="I1565" s="177">
        <v>0</v>
      </c>
      <c r="J1565" s="175">
        <v>46080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-9.83</v>
      </c>
    </row>
    <row r="1566" spans="1:16" ht="19.5" hidden="1" customHeight="1">
      <c r="A1566" s="171" t="s">
        <v>2430</v>
      </c>
      <c r="B1566" s="175">
        <v>46089</v>
      </c>
      <c r="C1566" s="171" t="s">
        <v>110</v>
      </c>
      <c r="D1566" s="171" t="s">
        <v>117</v>
      </c>
      <c r="E1566" s="171" t="s">
        <v>73</v>
      </c>
      <c r="F1566" s="171" t="s">
        <v>965</v>
      </c>
      <c r="G1566" s="171" t="s">
        <v>177</v>
      </c>
      <c r="H1566" s="176">
        <v>1</v>
      </c>
      <c r="I1566" s="177">
        <v>0</v>
      </c>
      <c r="J1566" s="175">
        <v>46080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2430</v>
      </c>
      <c r="B1567" s="175">
        <v>46089</v>
      </c>
      <c r="C1567" s="171" t="s">
        <v>110</v>
      </c>
      <c r="D1567" s="171" t="s">
        <v>118</v>
      </c>
      <c r="E1567" s="171" t="s">
        <v>73</v>
      </c>
      <c r="F1567" s="171" t="s">
        <v>965</v>
      </c>
      <c r="G1567" s="171" t="s">
        <v>177</v>
      </c>
      <c r="H1567" s="176">
        <v>1</v>
      </c>
      <c r="I1567" s="177">
        <v>0</v>
      </c>
      <c r="J1567" s="175">
        <v>46080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-56.94</v>
      </c>
    </row>
    <row r="1568" spans="1:16" ht="19.5" hidden="1" customHeight="1">
      <c r="A1568" s="171" t="s">
        <v>2430</v>
      </c>
      <c r="B1568" s="175">
        <v>46089</v>
      </c>
      <c r="C1568" s="171" t="s">
        <v>2119</v>
      </c>
      <c r="D1568" s="171" t="s">
        <v>119</v>
      </c>
      <c r="E1568" s="171" t="s">
        <v>73</v>
      </c>
      <c r="F1568" s="171" t="s">
        <v>965</v>
      </c>
      <c r="G1568" s="171" t="s">
        <v>177</v>
      </c>
      <c r="H1568" s="176">
        <v>1</v>
      </c>
      <c r="I1568" s="177">
        <v>0</v>
      </c>
      <c r="J1568" s="175">
        <v>46080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2431</v>
      </c>
      <c r="B1569" s="175">
        <v>46089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0</v>
      </c>
      <c r="J1569" s="175">
        <v>46082</v>
      </c>
      <c r="K1569" s="171" t="s">
        <v>113</v>
      </c>
      <c r="L1569" s="171" t="s">
        <v>114</v>
      </c>
      <c r="M1569" s="178">
        <v>0</v>
      </c>
      <c r="N1569" s="176"/>
      <c r="O1569" s="176">
        <v>42</v>
      </c>
      <c r="P1569" s="179">
        <v>-46.77</v>
      </c>
    </row>
    <row r="1570" spans="1:16" ht="19.5" hidden="1" customHeight="1">
      <c r="A1570" s="171" t="s">
        <v>2431</v>
      </c>
      <c r="B1570" s="175">
        <v>46089</v>
      </c>
      <c r="C1570" s="171" t="s">
        <v>2119</v>
      </c>
      <c r="D1570" s="171" t="s">
        <v>116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46082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-11.7</v>
      </c>
    </row>
    <row r="1571" spans="1:16" ht="19.5" hidden="1" customHeight="1">
      <c r="A1571" s="171" t="s">
        <v>2431</v>
      </c>
      <c r="B1571" s="175">
        <v>46089</v>
      </c>
      <c r="C1571" s="171" t="s">
        <v>110</v>
      </c>
      <c r="D1571" s="171" t="s">
        <v>117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46082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0</v>
      </c>
    </row>
    <row r="1572" spans="1:16" ht="19.5" hidden="1" customHeight="1">
      <c r="A1572" s="171" t="s">
        <v>2431</v>
      </c>
      <c r="B1572" s="175">
        <v>46089</v>
      </c>
      <c r="C1572" s="171" t="s">
        <v>110</v>
      </c>
      <c r="D1572" s="171" t="s">
        <v>118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0</v>
      </c>
      <c r="J1572" s="175">
        <v>46082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-46.77</v>
      </c>
    </row>
    <row r="1573" spans="1:16" ht="19.5" hidden="1" customHeight="1">
      <c r="A1573" s="171" t="s">
        <v>2431</v>
      </c>
      <c r="B1573" s="175">
        <v>46089</v>
      </c>
      <c r="C1573" s="171" t="s">
        <v>2119</v>
      </c>
      <c r="D1573" s="171" t="s">
        <v>119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0</v>
      </c>
      <c r="J1573" s="175">
        <v>46082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-15</v>
      </c>
    </row>
    <row r="1574" spans="1:16" ht="19.5" hidden="1" customHeight="1">
      <c r="A1574" s="171" t="s">
        <v>2432</v>
      </c>
      <c r="B1574" s="175">
        <v>46089</v>
      </c>
      <c r="C1574" s="171" t="s">
        <v>110</v>
      </c>
      <c r="D1574" s="171" t="s">
        <v>24</v>
      </c>
      <c r="E1574" s="171" t="s">
        <v>51</v>
      </c>
      <c r="F1574" s="171" t="s">
        <v>227</v>
      </c>
      <c r="G1574" s="171" t="s">
        <v>112</v>
      </c>
      <c r="H1574" s="176">
        <v>1</v>
      </c>
      <c r="I1574" s="177">
        <v>1347</v>
      </c>
      <c r="J1574" s="175">
        <v>46086</v>
      </c>
      <c r="K1574" s="171" t="s">
        <v>113</v>
      </c>
      <c r="L1574" s="171" t="s">
        <v>114</v>
      </c>
      <c r="M1574" s="178">
        <v>0.43</v>
      </c>
      <c r="N1574" s="176"/>
      <c r="O1574" s="176">
        <v>43</v>
      </c>
      <c r="P1574" s="179">
        <v>-115.24</v>
      </c>
    </row>
    <row r="1575" spans="1:16" ht="19.5" hidden="1" customHeight="1">
      <c r="A1575" s="171" t="s">
        <v>2432</v>
      </c>
      <c r="B1575" s="175">
        <v>46089</v>
      </c>
      <c r="C1575" s="171" t="s">
        <v>127</v>
      </c>
      <c r="D1575" s="171" t="s">
        <v>128</v>
      </c>
      <c r="E1575" s="171" t="s">
        <v>51</v>
      </c>
      <c r="F1575" s="171" t="s">
        <v>227</v>
      </c>
      <c r="G1575" s="171" t="s">
        <v>112</v>
      </c>
      <c r="H1575" s="176">
        <v>1</v>
      </c>
      <c r="I1575" s="177">
        <v>1347</v>
      </c>
      <c r="J1575" s="175">
        <v>46086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674.29</v>
      </c>
    </row>
    <row r="1576" spans="1:16" ht="19.5" hidden="1" customHeight="1">
      <c r="A1576" s="171" t="s">
        <v>2432</v>
      </c>
      <c r="B1576" s="175">
        <v>46089</v>
      </c>
      <c r="C1576" s="171" t="s">
        <v>127</v>
      </c>
      <c r="D1576" s="171" t="s">
        <v>129</v>
      </c>
      <c r="E1576" s="171" t="s">
        <v>51</v>
      </c>
      <c r="F1576" s="171" t="s">
        <v>227</v>
      </c>
      <c r="G1576" s="171" t="s">
        <v>112</v>
      </c>
      <c r="H1576" s="176">
        <v>1</v>
      </c>
      <c r="I1576" s="177">
        <v>1347</v>
      </c>
      <c r="J1576" s="175">
        <v>46086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6.74</v>
      </c>
    </row>
    <row r="1577" spans="1:16" ht="19.5" hidden="1" customHeight="1">
      <c r="A1577" s="171" t="s">
        <v>2432</v>
      </c>
      <c r="B1577" s="175">
        <v>46089</v>
      </c>
      <c r="C1577" s="171" t="s">
        <v>127</v>
      </c>
      <c r="D1577" s="171" t="s">
        <v>130</v>
      </c>
      <c r="E1577" s="171" t="s">
        <v>51</v>
      </c>
      <c r="F1577" s="171" t="s">
        <v>227</v>
      </c>
      <c r="G1577" s="171" t="s">
        <v>112</v>
      </c>
      <c r="H1577" s="176">
        <v>1</v>
      </c>
      <c r="I1577" s="177">
        <v>1347</v>
      </c>
      <c r="J1577" s="175">
        <v>46086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665.97</v>
      </c>
    </row>
    <row r="1578" spans="1:16" ht="19.5" hidden="1" customHeight="1">
      <c r="A1578" s="171" t="s">
        <v>2432</v>
      </c>
      <c r="B1578" s="175">
        <v>46089</v>
      </c>
      <c r="C1578" s="171" t="s">
        <v>131</v>
      </c>
      <c r="D1578" s="171" t="s">
        <v>132</v>
      </c>
      <c r="E1578" s="171" t="s">
        <v>51</v>
      </c>
      <c r="F1578" s="171" t="s">
        <v>227</v>
      </c>
      <c r="G1578" s="171" t="s">
        <v>112</v>
      </c>
      <c r="H1578" s="176">
        <v>1</v>
      </c>
      <c r="I1578" s="177">
        <v>1347</v>
      </c>
      <c r="J1578" s="175">
        <v>46086</v>
      </c>
      <c r="K1578" s="171" t="s">
        <v>113</v>
      </c>
      <c r="L1578" s="171" t="s">
        <v>114</v>
      </c>
      <c r="M1578" s="178">
        <v>0.43</v>
      </c>
      <c r="N1578" s="176"/>
      <c r="O1578" s="176"/>
      <c r="P1578" s="179">
        <v>-579.21</v>
      </c>
    </row>
    <row r="1579" spans="1:16" ht="19.5" hidden="1" customHeight="1">
      <c r="A1579" s="171" t="s">
        <v>2432</v>
      </c>
      <c r="B1579" s="175">
        <v>46089</v>
      </c>
      <c r="C1579" s="171" t="s">
        <v>2119</v>
      </c>
      <c r="D1579" s="171" t="s">
        <v>116</v>
      </c>
      <c r="E1579" s="171" t="s">
        <v>51</v>
      </c>
      <c r="F1579" s="171" t="s">
        <v>227</v>
      </c>
      <c r="G1579" s="171" t="s">
        <v>112</v>
      </c>
      <c r="H1579" s="176">
        <v>1</v>
      </c>
      <c r="I1579" s="177">
        <v>1347</v>
      </c>
      <c r="J1579" s="175">
        <v>46086</v>
      </c>
      <c r="K1579" s="171" t="s">
        <v>113</v>
      </c>
      <c r="L1579" s="171" t="s">
        <v>114</v>
      </c>
      <c r="M1579" s="178">
        <v>0.43</v>
      </c>
      <c r="N1579" s="176"/>
      <c r="O1579" s="176"/>
      <c r="P1579" s="179">
        <v>-14.72</v>
      </c>
    </row>
    <row r="1580" spans="1:16" ht="19.5" hidden="1" customHeight="1">
      <c r="A1580" s="171" t="s">
        <v>2432</v>
      </c>
      <c r="B1580" s="175">
        <v>46089</v>
      </c>
      <c r="C1580" s="171" t="s">
        <v>2119</v>
      </c>
      <c r="D1580" s="171" t="s">
        <v>135</v>
      </c>
      <c r="E1580" s="171" t="s">
        <v>51</v>
      </c>
      <c r="F1580" s="171" t="s">
        <v>227</v>
      </c>
      <c r="G1580" s="171" t="s">
        <v>112</v>
      </c>
      <c r="H1580" s="176">
        <v>1</v>
      </c>
      <c r="I1580" s="177">
        <v>0</v>
      </c>
      <c r="J1580" s="175">
        <v>46086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-12.81</v>
      </c>
    </row>
    <row r="1581" spans="1:16" ht="19.5" hidden="1" customHeight="1">
      <c r="A1581" s="171" t="s">
        <v>2433</v>
      </c>
      <c r="B1581" s="175">
        <v>46089</v>
      </c>
      <c r="C1581" s="171" t="s">
        <v>110</v>
      </c>
      <c r="D1581" s="171" t="s">
        <v>24</v>
      </c>
      <c r="E1581" s="171" t="s">
        <v>48</v>
      </c>
      <c r="F1581" s="171" t="s">
        <v>198</v>
      </c>
      <c r="G1581" s="171" t="s">
        <v>112</v>
      </c>
      <c r="H1581" s="176">
        <v>1</v>
      </c>
      <c r="I1581" s="177">
        <v>1495</v>
      </c>
      <c r="J1581" s="175">
        <v>46082</v>
      </c>
      <c r="K1581" s="171" t="s">
        <v>113</v>
      </c>
      <c r="L1581" s="171" t="s">
        <v>114</v>
      </c>
      <c r="M1581" s="178">
        <v>0.43</v>
      </c>
      <c r="N1581" s="176"/>
      <c r="O1581" s="176">
        <v>42</v>
      </c>
      <c r="P1581" s="179">
        <v>-116.04</v>
      </c>
    </row>
    <row r="1582" spans="1:16" ht="19.5" hidden="1" customHeight="1">
      <c r="A1582" s="171" t="s">
        <v>2433</v>
      </c>
      <c r="B1582" s="175">
        <v>46089</v>
      </c>
      <c r="C1582" s="171" t="s">
        <v>127</v>
      </c>
      <c r="D1582" s="171" t="s">
        <v>128</v>
      </c>
      <c r="E1582" s="171" t="s">
        <v>48</v>
      </c>
      <c r="F1582" s="171" t="s">
        <v>198</v>
      </c>
      <c r="G1582" s="171" t="s">
        <v>112</v>
      </c>
      <c r="H1582" s="176">
        <v>1</v>
      </c>
      <c r="I1582" s="177">
        <v>1495</v>
      </c>
      <c r="J1582" s="175">
        <v>46082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654.29</v>
      </c>
    </row>
    <row r="1583" spans="1:16" ht="19.5" hidden="1" customHeight="1">
      <c r="A1583" s="171" t="s">
        <v>2433</v>
      </c>
      <c r="B1583" s="175">
        <v>46089</v>
      </c>
      <c r="C1583" s="171" t="s">
        <v>127</v>
      </c>
      <c r="D1583" s="171" t="s">
        <v>129</v>
      </c>
      <c r="E1583" s="171" t="s">
        <v>48</v>
      </c>
      <c r="F1583" s="171" t="s">
        <v>198</v>
      </c>
      <c r="G1583" s="171" t="s">
        <v>112</v>
      </c>
      <c r="H1583" s="176">
        <v>1</v>
      </c>
      <c r="I1583" s="177">
        <v>1495</v>
      </c>
      <c r="J1583" s="175">
        <v>46082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6.54</v>
      </c>
    </row>
    <row r="1584" spans="1:16" ht="19.5" hidden="1" customHeight="1">
      <c r="A1584" s="171" t="s">
        <v>2433</v>
      </c>
      <c r="B1584" s="175">
        <v>46089</v>
      </c>
      <c r="C1584" s="171" t="s">
        <v>127</v>
      </c>
      <c r="D1584" s="171" t="s">
        <v>130</v>
      </c>
      <c r="E1584" s="171" t="s">
        <v>48</v>
      </c>
      <c r="F1584" s="171" t="s">
        <v>198</v>
      </c>
      <c r="G1584" s="171" t="s">
        <v>112</v>
      </c>
      <c r="H1584" s="176">
        <v>1</v>
      </c>
      <c r="I1584" s="177">
        <v>1495</v>
      </c>
      <c r="J1584" s="175">
        <v>46082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834.17</v>
      </c>
    </row>
    <row r="1585" spans="1:16" ht="19.5" hidden="1" customHeight="1">
      <c r="A1585" s="171" t="s">
        <v>2433</v>
      </c>
      <c r="B1585" s="175">
        <v>46089</v>
      </c>
      <c r="C1585" s="171" t="s">
        <v>131</v>
      </c>
      <c r="D1585" s="171" t="s">
        <v>132</v>
      </c>
      <c r="E1585" s="171" t="s">
        <v>48</v>
      </c>
      <c r="F1585" s="171" t="s">
        <v>198</v>
      </c>
      <c r="G1585" s="171" t="s">
        <v>112</v>
      </c>
      <c r="H1585" s="176">
        <v>1</v>
      </c>
      <c r="I1585" s="177">
        <v>1495</v>
      </c>
      <c r="J1585" s="175">
        <v>46082</v>
      </c>
      <c r="K1585" s="171" t="s">
        <v>113</v>
      </c>
      <c r="L1585" s="171" t="s">
        <v>114</v>
      </c>
      <c r="M1585" s="178">
        <v>0.43</v>
      </c>
      <c r="N1585" s="176"/>
      <c r="O1585" s="176"/>
      <c r="P1585" s="179">
        <v>-642.85</v>
      </c>
    </row>
    <row r="1586" spans="1:16" ht="19.5" hidden="1" customHeight="1">
      <c r="A1586" s="171" t="s">
        <v>2433</v>
      </c>
      <c r="B1586" s="175">
        <v>46089</v>
      </c>
      <c r="C1586" s="171" t="s">
        <v>2119</v>
      </c>
      <c r="D1586" s="171" t="s">
        <v>116</v>
      </c>
      <c r="E1586" s="171" t="s">
        <v>48</v>
      </c>
      <c r="F1586" s="171" t="s">
        <v>198</v>
      </c>
      <c r="G1586" s="171" t="s">
        <v>112</v>
      </c>
      <c r="H1586" s="176">
        <v>1</v>
      </c>
      <c r="I1586" s="177">
        <v>1495</v>
      </c>
      <c r="J1586" s="175">
        <v>46082</v>
      </c>
      <c r="K1586" s="171" t="s">
        <v>113</v>
      </c>
      <c r="L1586" s="171" t="s">
        <v>114</v>
      </c>
      <c r="M1586" s="178">
        <v>0.43</v>
      </c>
      <c r="N1586" s="176"/>
      <c r="O1586" s="176"/>
      <c r="P1586" s="179">
        <v>-6.47</v>
      </c>
    </row>
    <row r="1587" spans="1:16" ht="19.5" hidden="1" customHeight="1">
      <c r="A1587" s="171" t="s">
        <v>2433</v>
      </c>
      <c r="B1587" s="175">
        <v>46089</v>
      </c>
      <c r="C1587" s="171" t="s">
        <v>2119</v>
      </c>
      <c r="D1587" s="171" t="s">
        <v>135</v>
      </c>
      <c r="E1587" s="171" t="s">
        <v>48</v>
      </c>
      <c r="F1587" s="171" t="s">
        <v>198</v>
      </c>
      <c r="G1587" s="171" t="s">
        <v>112</v>
      </c>
      <c r="H1587" s="176">
        <v>1</v>
      </c>
      <c r="I1587" s="177">
        <v>0</v>
      </c>
      <c r="J1587" s="175">
        <v>46082</v>
      </c>
      <c r="K1587" s="171" t="s">
        <v>125</v>
      </c>
      <c r="L1587" s="171" t="s">
        <v>125</v>
      </c>
      <c r="M1587" s="178">
        <v>0</v>
      </c>
      <c r="N1587" s="176"/>
      <c r="O1587" s="176"/>
      <c r="P1587" s="179">
        <v>-12.43</v>
      </c>
    </row>
    <row r="1588" spans="1:16" ht="19.5" hidden="1" customHeight="1">
      <c r="A1588" s="171" t="s">
        <v>2434</v>
      </c>
      <c r="B1588" s="175">
        <v>46089</v>
      </c>
      <c r="C1588" s="171" t="s">
        <v>110</v>
      </c>
      <c r="D1588" s="171" t="s">
        <v>24</v>
      </c>
      <c r="E1588" s="171" t="s">
        <v>50</v>
      </c>
      <c r="F1588" s="171" t="s">
        <v>413</v>
      </c>
      <c r="G1588" s="171" t="s">
        <v>112</v>
      </c>
      <c r="H1588" s="176">
        <v>1</v>
      </c>
      <c r="I1588" s="177">
        <v>1408</v>
      </c>
      <c r="J1588" s="175">
        <v>46085</v>
      </c>
      <c r="K1588" s="171" t="s">
        <v>113</v>
      </c>
      <c r="L1588" s="171" t="s">
        <v>114</v>
      </c>
      <c r="M1588" s="178">
        <v>0.43</v>
      </c>
      <c r="N1588" s="176"/>
      <c r="O1588" s="176">
        <v>42</v>
      </c>
      <c r="P1588" s="179">
        <v>-113.56</v>
      </c>
    </row>
    <row r="1589" spans="1:16" ht="19.5" hidden="1" customHeight="1">
      <c r="A1589" s="171" t="s">
        <v>2434</v>
      </c>
      <c r="B1589" s="175">
        <v>46089</v>
      </c>
      <c r="C1589" s="171" t="s">
        <v>127</v>
      </c>
      <c r="D1589" s="171" t="s">
        <v>128</v>
      </c>
      <c r="E1589" s="171" t="s">
        <v>50</v>
      </c>
      <c r="F1589" s="171" t="s">
        <v>413</v>
      </c>
      <c r="G1589" s="171" t="s">
        <v>112</v>
      </c>
      <c r="H1589" s="176">
        <v>1</v>
      </c>
      <c r="I1589" s="177">
        <v>1408</v>
      </c>
      <c r="J1589" s="175">
        <v>46085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736.19</v>
      </c>
    </row>
    <row r="1590" spans="1:16" ht="19.5" hidden="1" customHeight="1">
      <c r="A1590" s="171" t="s">
        <v>2434</v>
      </c>
      <c r="B1590" s="175">
        <v>46089</v>
      </c>
      <c r="C1590" s="171" t="s">
        <v>127</v>
      </c>
      <c r="D1590" s="171" t="s">
        <v>129</v>
      </c>
      <c r="E1590" s="171" t="s">
        <v>50</v>
      </c>
      <c r="F1590" s="171" t="s">
        <v>413</v>
      </c>
      <c r="G1590" s="171" t="s">
        <v>112</v>
      </c>
      <c r="H1590" s="176">
        <v>1</v>
      </c>
      <c r="I1590" s="177">
        <v>1408</v>
      </c>
      <c r="J1590" s="175">
        <v>46085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7.36</v>
      </c>
    </row>
    <row r="1591" spans="1:16" ht="19.5" hidden="1" customHeight="1">
      <c r="A1591" s="171" t="s">
        <v>2434</v>
      </c>
      <c r="B1591" s="175">
        <v>46089</v>
      </c>
      <c r="C1591" s="171" t="s">
        <v>127</v>
      </c>
      <c r="D1591" s="171" t="s">
        <v>130</v>
      </c>
      <c r="E1591" s="171" t="s">
        <v>50</v>
      </c>
      <c r="F1591" s="171" t="s">
        <v>413</v>
      </c>
      <c r="G1591" s="171" t="s">
        <v>112</v>
      </c>
      <c r="H1591" s="176">
        <v>1</v>
      </c>
      <c r="I1591" s="177">
        <v>1408</v>
      </c>
      <c r="J1591" s="175">
        <v>46085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664.45</v>
      </c>
    </row>
    <row r="1592" spans="1:16" ht="19.5" hidden="1" customHeight="1">
      <c r="A1592" s="171" t="s">
        <v>2434</v>
      </c>
      <c r="B1592" s="175">
        <v>46089</v>
      </c>
      <c r="C1592" s="171" t="s">
        <v>131</v>
      </c>
      <c r="D1592" s="171" t="s">
        <v>132</v>
      </c>
      <c r="E1592" s="171" t="s">
        <v>50</v>
      </c>
      <c r="F1592" s="171" t="s">
        <v>413</v>
      </c>
      <c r="G1592" s="171" t="s">
        <v>112</v>
      </c>
      <c r="H1592" s="176">
        <v>1</v>
      </c>
      <c r="I1592" s="177">
        <v>1408</v>
      </c>
      <c r="J1592" s="175">
        <v>46085</v>
      </c>
      <c r="K1592" s="171" t="s">
        <v>113</v>
      </c>
      <c r="L1592" s="171" t="s">
        <v>114</v>
      </c>
      <c r="M1592" s="178">
        <v>0.43</v>
      </c>
      <c r="N1592" s="176"/>
      <c r="O1592" s="176"/>
      <c r="P1592" s="179">
        <v>-605.44000000000005</v>
      </c>
    </row>
    <row r="1593" spans="1:16" ht="19.5" hidden="1" customHeight="1">
      <c r="A1593" s="171" t="s">
        <v>2434</v>
      </c>
      <c r="B1593" s="175">
        <v>46089</v>
      </c>
      <c r="C1593" s="171" t="s">
        <v>2119</v>
      </c>
      <c r="D1593" s="171" t="s">
        <v>116</v>
      </c>
      <c r="E1593" s="171" t="s">
        <v>50</v>
      </c>
      <c r="F1593" s="171" t="s">
        <v>413</v>
      </c>
      <c r="G1593" s="171" t="s">
        <v>112</v>
      </c>
      <c r="H1593" s="176">
        <v>1</v>
      </c>
      <c r="I1593" s="177">
        <v>1408</v>
      </c>
      <c r="J1593" s="175">
        <v>46085</v>
      </c>
      <c r="K1593" s="171" t="s">
        <v>113</v>
      </c>
      <c r="L1593" s="171" t="s">
        <v>114</v>
      </c>
      <c r="M1593" s="178">
        <v>0.43</v>
      </c>
      <c r="N1593" s="176"/>
      <c r="O1593" s="176"/>
      <c r="P1593" s="179">
        <v>-7.79</v>
      </c>
    </row>
    <row r="1594" spans="1:16" ht="19.5" hidden="1" customHeight="1">
      <c r="A1594" s="171" t="s">
        <v>2435</v>
      </c>
      <c r="B1594" s="175">
        <v>46089</v>
      </c>
      <c r="C1594" s="171" t="s">
        <v>110</v>
      </c>
      <c r="D1594" s="171" t="s">
        <v>24</v>
      </c>
      <c r="E1594" s="171" t="s">
        <v>51</v>
      </c>
      <c r="F1594" s="171" t="s">
        <v>227</v>
      </c>
      <c r="G1594" s="171" t="s">
        <v>112</v>
      </c>
      <c r="H1594" s="176">
        <v>1</v>
      </c>
      <c r="I1594" s="177">
        <v>0</v>
      </c>
      <c r="J1594" s="175">
        <v>46078</v>
      </c>
      <c r="K1594" s="171" t="s">
        <v>113</v>
      </c>
      <c r="L1594" s="171" t="s">
        <v>114</v>
      </c>
      <c r="M1594" s="178">
        <v>0</v>
      </c>
      <c r="N1594" s="176"/>
      <c r="O1594" s="176">
        <v>40</v>
      </c>
      <c r="P1594" s="179">
        <v>-46.77</v>
      </c>
    </row>
    <row r="1595" spans="1:16" ht="19.5" hidden="1" customHeight="1">
      <c r="A1595" s="171" t="s">
        <v>2435</v>
      </c>
      <c r="B1595" s="175">
        <v>46089</v>
      </c>
      <c r="C1595" s="171" t="s">
        <v>2119</v>
      </c>
      <c r="D1595" s="171" t="s">
        <v>116</v>
      </c>
      <c r="E1595" s="171" t="s">
        <v>51</v>
      </c>
      <c r="F1595" s="171" t="s">
        <v>227</v>
      </c>
      <c r="G1595" s="171" t="s">
        <v>112</v>
      </c>
      <c r="H1595" s="176">
        <v>1</v>
      </c>
      <c r="I1595" s="177">
        <v>0</v>
      </c>
      <c r="J1595" s="175">
        <v>46078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-15.01</v>
      </c>
    </row>
    <row r="1596" spans="1:16" ht="19.5" hidden="1" customHeight="1">
      <c r="A1596" s="171" t="s">
        <v>2436</v>
      </c>
      <c r="B1596" s="175">
        <v>46089</v>
      </c>
      <c r="C1596" s="171" t="s">
        <v>110</v>
      </c>
      <c r="D1596" s="171" t="s">
        <v>24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2400</v>
      </c>
      <c r="J1596" s="175">
        <v>46078</v>
      </c>
      <c r="K1596" s="171" t="s">
        <v>113</v>
      </c>
      <c r="L1596" s="171" t="s">
        <v>114</v>
      </c>
      <c r="M1596" s="178">
        <v>0.43</v>
      </c>
      <c r="N1596" s="176"/>
      <c r="O1596" s="176">
        <v>40</v>
      </c>
      <c r="P1596" s="179">
        <v>-131.82</v>
      </c>
    </row>
    <row r="1597" spans="1:16" ht="19.5" hidden="1" customHeight="1">
      <c r="A1597" s="171" t="s">
        <v>2436</v>
      </c>
      <c r="B1597" s="175">
        <v>46089</v>
      </c>
      <c r="C1597" s="171" t="s">
        <v>127</v>
      </c>
      <c r="D1597" s="171" t="s">
        <v>128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2400</v>
      </c>
      <c r="J1597" s="175">
        <v>46078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1174.29</v>
      </c>
    </row>
    <row r="1598" spans="1:16" ht="19.5" hidden="1" customHeight="1">
      <c r="A1598" s="171" t="s">
        <v>2436</v>
      </c>
      <c r="B1598" s="175">
        <v>46089</v>
      </c>
      <c r="C1598" s="171" t="s">
        <v>127</v>
      </c>
      <c r="D1598" s="171" t="s">
        <v>129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2400</v>
      </c>
      <c r="J1598" s="175">
        <v>46078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0</v>
      </c>
    </row>
    <row r="1599" spans="1:16" ht="19.5" hidden="1" customHeight="1">
      <c r="A1599" s="171" t="s">
        <v>2436</v>
      </c>
      <c r="B1599" s="175">
        <v>46089</v>
      </c>
      <c r="C1599" s="171" t="s">
        <v>127</v>
      </c>
      <c r="D1599" s="171" t="s">
        <v>130</v>
      </c>
      <c r="E1599" s="171" t="s">
        <v>41</v>
      </c>
      <c r="F1599" s="171" t="s">
        <v>138</v>
      </c>
      <c r="G1599" s="171" t="s">
        <v>112</v>
      </c>
      <c r="H1599" s="176">
        <v>1</v>
      </c>
      <c r="I1599" s="177">
        <v>2400</v>
      </c>
      <c r="J1599" s="175">
        <v>46078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1225.71</v>
      </c>
    </row>
    <row r="1600" spans="1:16" ht="19.5" hidden="1" customHeight="1">
      <c r="A1600" s="171" t="s">
        <v>2436</v>
      </c>
      <c r="B1600" s="175">
        <v>46089</v>
      </c>
      <c r="C1600" s="171" t="s">
        <v>131</v>
      </c>
      <c r="D1600" s="171" t="s">
        <v>132</v>
      </c>
      <c r="E1600" s="171" t="s">
        <v>41</v>
      </c>
      <c r="F1600" s="171" t="s">
        <v>138</v>
      </c>
      <c r="G1600" s="171" t="s">
        <v>112</v>
      </c>
      <c r="H1600" s="176">
        <v>1</v>
      </c>
      <c r="I1600" s="177">
        <v>2400</v>
      </c>
      <c r="J1600" s="175">
        <v>46078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-1032</v>
      </c>
    </row>
    <row r="1601" spans="1:16" ht="19.5" hidden="1" customHeight="1">
      <c r="A1601" s="171" t="s">
        <v>2436</v>
      </c>
      <c r="B1601" s="175">
        <v>46089</v>
      </c>
      <c r="C1601" s="171" t="s">
        <v>2119</v>
      </c>
      <c r="D1601" s="171" t="s">
        <v>116</v>
      </c>
      <c r="E1601" s="171" t="s">
        <v>41</v>
      </c>
      <c r="F1601" s="171" t="s">
        <v>138</v>
      </c>
      <c r="G1601" s="171" t="s">
        <v>112</v>
      </c>
      <c r="H1601" s="176">
        <v>1</v>
      </c>
      <c r="I1601" s="177">
        <v>2400</v>
      </c>
      <c r="J1601" s="175">
        <v>46078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-25</v>
      </c>
    </row>
    <row r="1602" spans="1:16" ht="19.5" hidden="1" customHeight="1">
      <c r="A1602" s="171" t="s">
        <v>2435</v>
      </c>
      <c r="B1602" s="175">
        <v>46089</v>
      </c>
      <c r="C1602" s="171" t="s">
        <v>110</v>
      </c>
      <c r="D1602" s="171" t="s">
        <v>117</v>
      </c>
      <c r="E1602" s="171" t="s">
        <v>51</v>
      </c>
      <c r="F1602" s="171" t="s">
        <v>227</v>
      </c>
      <c r="G1602" s="171" t="s">
        <v>112</v>
      </c>
      <c r="H1602" s="176">
        <v>1</v>
      </c>
      <c r="I1602" s="177">
        <v>0</v>
      </c>
      <c r="J1602" s="175">
        <v>46078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0</v>
      </c>
    </row>
    <row r="1603" spans="1:16" ht="19.5" hidden="1" customHeight="1">
      <c r="A1603" s="171" t="s">
        <v>2435</v>
      </c>
      <c r="B1603" s="175">
        <v>46089</v>
      </c>
      <c r="C1603" s="171" t="s">
        <v>110</v>
      </c>
      <c r="D1603" s="171" t="s">
        <v>118</v>
      </c>
      <c r="E1603" s="171" t="s">
        <v>51</v>
      </c>
      <c r="F1603" s="171" t="s">
        <v>227</v>
      </c>
      <c r="G1603" s="171" t="s">
        <v>112</v>
      </c>
      <c r="H1603" s="176">
        <v>1</v>
      </c>
      <c r="I1603" s="177">
        <v>0</v>
      </c>
      <c r="J1603" s="175">
        <v>46078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-46.77</v>
      </c>
    </row>
    <row r="1604" spans="1:16" ht="19.5" hidden="1" customHeight="1">
      <c r="A1604" s="171" t="s">
        <v>2435</v>
      </c>
      <c r="B1604" s="175">
        <v>46089</v>
      </c>
      <c r="C1604" s="171" t="s">
        <v>2119</v>
      </c>
      <c r="D1604" s="171" t="s">
        <v>119</v>
      </c>
      <c r="E1604" s="171" t="s">
        <v>51</v>
      </c>
      <c r="F1604" s="171" t="s">
        <v>227</v>
      </c>
      <c r="G1604" s="171" t="s">
        <v>112</v>
      </c>
      <c r="H1604" s="176">
        <v>1</v>
      </c>
      <c r="I1604" s="177">
        <v>0</v>
      </c>
      <c r="J1604" s="175">
        <v>46078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-15</v>
      </c>
    </row>
    <row r="1605" spans="1:16" ht="19.5" hidden="1" customHeight="1">
      <c r="A1605" s="171" t="s">
        <v>2288</v>
      </c>
      <c r="B1605" s="175">
        <v>46089</v>
      </c>
      <c r="C1605" s="171" t="s">
        <v>110</v>
      </c>
      <c r="D1605" s="171" t="s">
        <v>24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46079</v>
      </c>
      <c r="K1605" s="171" t="s">
        <v>113</v>
      </c>
      <c r="L1605" s="171" t="s">
        <v>114</v>
      </c>
      <c r="M1605" s="178">
        <v>0</v>
      </c>
      <c r="N1605" s="176"/>
      <c r="O1605" s="176">
        <v>41</v>
      </c>
      <c r="P1605" s="179">
        <v>-46.77</v>
      </c>
    </row>
    <row r="1606" spans="1:16" ht="19.5" hidden="1" customHeight="1">
      <c r="A1606" s="171" t="s">
        <v>2288</v>
      </c>
      <c r="B1606" s="175">
        <v>46089</v>
      </c>
      <c r="C1606" s="171" t="s">
        <v>2119</v>
      </c>
      <c r="D1606" s="171" t="s">
        <v>116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46079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-15.18</v>
      </c>
    </row>
    <row r="1607" spans="1:16" ht="19.5" hidden="1" customHeight="1">
      <c r="A1607" s="171" t="s">
        <v>2288</v>
      </c>
      <c r="B1607" s="175">
        <v>46089</v>
      </c>
      <c r="C1607" s="171" t="s">
        <v>110</v>
      </c>
      <c r="D1607" s="171" t="s">
        <v>117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46079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0</v>
      </c>
    </row>
    <row r="1608" spans="1:16" ht="19.5" hidden="1" customHeight="1">
      <c r="A1608" s="171" t="s">
        <v>2288</v>
      </c>
      <c r="B1608" s="175">
        <v>46089</v>
      </c>
      <c r="C1608" s="171" t="s">
        <v>110</v>
      </c>
      <c r="D1608" s="171" t="s">
        <v>118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46079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-46.77</v>
      </c>
    </row>
    <row r="1609" spans="1:16" ht="19.5" hidden="1" customHeight="1">
      <c r="A1609" s="171" t="s">
        <v>2288</v>
      </c>
      <c r="B1609" s="175">
        <v>46089</v>
      </c>
      <c r="C1609" s="171" t="s">
        <v>2119</v>
      </c>
      <c r="D1609" s="171" t="s">
        <v>119</v>
      </c>
      <c r="E1609" s="171" t="s">
        <v>38</v>
      </c>
      <c r="F1609" s="171" t="s">
        <v>111</v>
      </c>
      <c r="G1609" s="171" t="s">
        <v>112</v>
      </c>
      <c r="H1609" s="176">
        <v>1</v>
      </c>
      <c r="I1609" s="177">
        <v>0</v>
      </c>
      <c r="J1609" s="175">
        <v>46079</v>
      </c>
      <c r="K1609" s="171" t="s">
        <v>113</v>
      </c>
      <c r="L1609" s="171" t="s">
        <v>114</v>
      </c>
      <c r="M1609" s="178">
        <v>0</v>
      </c>
      <c r="N1609" s="176"/>
      <c r="O1609" s="176"/>
      <c r="P1609" s="179">
        <v>-15</v>
      </c>
    </row>
    <row r="1610" spans="1:16" ht="19.5" hidden="1" customHeight="1">
      <c r="A1610" s="171" t="s">
        <v>2399</v>
      </c>
      <c r="B1610" s="175">
        <v>46089</v>
      </c>
      <c r="C1610" s="171" t="s">
        <v>308</v>
      </c>
      <c r="D1610" s="171" t="s">
        <v>419</v>
      </c>
      <c r="E1610" s="171" t="s">
        <v>45</v>
      </c>
      <c r="F1610" s="171" t="s">
        <v>162</v>
      </c>
      <c r="G1610" s="171" t="s">
        <v>163</v>
      </c>
      <c r="H1610" s="176">
        <v>1</v>
      </c>
      <c r="I1610" s="177">
        <v>-2650</v>
      </c>
      <c r="J1610" s="175">
        <v>46083</v>
      </c>
      <c r="K1610" s="171" t="s">
        <v>113</v>
      </c>
      <c r="L1610" s="171" t="s">
        <v>114</v>
      </c>
      <c r="M1610" s="178">
        <v>0</v>
      </c>
      <c r="N1610" s="176"/>
      <c r="O1610" s="176"/>
      <c r="P1610" s="179">
        <v>-952.43</v>
      </c>
    </row>
    <row r="1611" spans="1:16" ht="19.5" hidden="1" customHeight="1">
      <c r="A1611" s="171" t="s">
        <v>2399</v>
      </c>
      <c r="B1611" s="175">
        <v>46089</v>
      </c>
      <c r="C1611" s="171" t="s">
        <v>308</v>
      </c>
      <c r="D1611" s="171" t="s">
        <v>129</v>
      </c>
      <c r="E1611" s="171" t="s">
        <v>45</v>
      </c>
      <c r="F1611" s="171" t="s">
        <v>162</v>
      </c>
      <c r="G1611" s="171" t="s">
        <v>163</v>
      </c>
      <c r="H1611" s="176">
        <v>1</v>
      </c>
      <c r="I1611" s="177">
        <v>-2650</v>
      </c>
      <c r="J1611" s="175">
        <v>46083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-9.52</v>
      </c>
    </row>
    <row r="1612" spans="1:16" ht="19.5" hidden="1" customHeight="1">
      <c r="A1612" s="171" t="s">
        <v>2399</v>
      </c>
      <c r="B1612" s="175">
        <v>46089</v>
      </c>
      <c r="C1612" s="171" t="s">
        <v>308</v>
      </c>
      <c r="D1612" s="171" t="s">
        <v>130</v>
      </c>
      <c r="E1612" s="171" t="s">
        <v>45</v>
      </c>
      <c r="F1612" s="171" t="s">
        <v>162</v>
      </c>
      <c r="G1612" s="171" t="s">
        <v>163</v>
      </c>
      <c r="H1612" s="176">
        <v>1</v>
      </c>
      <c r="I1612" s="177">
        <v>-2650</v>
      </c>
      <c r="J1612" s="175">
        <v>46083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-1688.05</v>
      </c>
    </row>
    <row r="1613" spans="1:16" ht="19.5" hidden="1" customHeight="1">
      <c r="A1613" s="171" t="s">
        <v>2399</v>
      </c>
      <c r="B1613" s="175">
        <v>46089</v>
      </c>
      <c r="C1613" s="171" t="s">
        <v>131</v>
      </c>
      <c r="D1613" s="171" t="s">
        <v>420</v>
      </c>
      <c r="E1613" s="171" t="s">
        <v>45</v>
      </c>
      <c r="F1613" s="171" t="s">
        <v>162</v>
      </c>
      <c r="G1613" s="171" t="s">
        <v>163</v>
      </c>
      <c r="H1613" s="176">
        <v>1</v>
      </c>
      <c r="I1613" s="177">
        <v>-2650</v>
      </c>
      <c r="J1613" s="175">
        <v>46083</v>
      </c>
      <c r="K1613" s="171" t="s">
        <v>113</v>
      </c>
      <c r="L1613" s="171" t="s">
        <v>114</v>
      </c>
      <c r="M1613" s="178">
        <v>0.43</v>
      </c>
      <c r="N1613" s="176"/>
      <c r="O1613" s="176"/>
      <c r="P1613" s="179">
        <v>1139.5</v>
      </c>
    </row>
    <row r="1614" spans="1:16" ht="19.5" hidden="1" customHeight="1">
      <c r="A1614" s="171" t="s">
        <v>2399</v>
      </c>
      <c r="B1614" s="175">
        <v>46089</v>
      </c>
      <c r="C1614" s="171" t="s">
        <v>2119</v>
      </c>
      <c r="D1614" s="171" t="s">
        <v>135</v>
      </c>
      <c r="E1614" s="171" t="s">
        <v>45</v>
      </c>
      <c r="F1614" s="171" t="s">
        <v>162</v>
      </c>
      <c r="G1614" s="171" t="s">
        <v>163</v>
      </c>
      <c r="H1614" s="176">
        <v>1</v>
      </c>
      <c r="I1614" s="177">
        <v>0</v>
      </c>
      <c r="J1614" s="175">
        <v>46083</v>
      </c>
      <c r="K1614" s="171" t="s">
        <v>125</v>
      </c>
      <c r="L1614" s="171" t="s">
        <v>125</v>
      </c>
      <c r="M1614" s="178">
        <v>0</v>
      </c>
      <c r="N1614" s="176"/>
      <c r="O1614" s="176"/>
      <c r="P1614" s="179">
        <v>18.100000000000001</v>
      </c>
    </row>
    <row r="1615" spans="1:16" ht="19.5" hidden="1" customHeight="1">
      <c r="A1615" s="171" t="s">
        <v>2437</v>
      </c>
      <c r="B1615" s="175">
        <v>46089</v>
      </c>
      <c r="C1615" s="171" t="s">
        <v>110</v>
      </c>
      <c r="D1615" s="171" t="s">
        <v>24</v>
      </c>
      <c r="E1615" s="171" t="s">
        <v>77</v>
      </c>
      <c r="F1615" s="171" t="s">
        <v>194</v>
      </c>
      <c r="G1615" s="171" t="s">
        <v>177</v>
      </c>
      <c r="H1615" s="176">
        <v>1</v>
      </c>
      <c r="I1615" s="177">
        <v>0</v>
      </c>
      <c r="J1615" s="175">
        <v>46084</v>
      </c>
      <c r="K1615" s="171" t="s">
        <v>113</v>
      </c>
      <c r="L1615" s="171" t="s">
        <v>114</v>
      </c>
      <c r="M1615" s="178">
        <v>0</v>
      </c>
      <c r="N1615" s="176"/>
      <c r="O1615" s="176">
        <v>43</v>
      </c>
      <c r="P1615" s="179">
        <v>-56.94</v>
      </c>
    </row>
    <row r="1616" spans="1:16" ht="19.5" hidden="1" customHeight="1">
      <c r="A1616" s="171" t="s">
        <v>2437</v>
      </c>
      <c r="B1616" s="175">
        <v>46089</v>
      </c>
      <c r="C1616" s="171" t="s">
        <v>2119</v>
      </c>
      <c r="D1616" s="171" t="s">
        <v>116</v>
      </c>
      <c r="E1616" s="171" t="s">
        <v>77</v>
      </c>
      <c r="F1616" s="171" t="s">
        <v>194</v>
      </c>
      <c r="G1616" s="171" t="s">
        <v>177</v>
      </c>
      <c r="H1616" s="176">
        <v>1</v>
      </c>
      <c r="I1616" s="177">
        <v>0</v>
      </c>
      <c r="J1616" s="175">
        <v>46084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-13.01</v>
      </c>
    </row>
    <row r="1617" spans="1:16" ht="19.5" hidden="1" customHeight="1">
      <c r="A1617" s="171" t="s">
        <v>2438</v>
      </c>
      <c r="B1617" s="175">
        <v>46089</v>
      </c>
      <c r="C1617" s="171" t="s">
        <v>2119</v>
      </c>
      <c r="D1617" s="171" t="s">
        <v>135</v>
      </c>
      <c r="E1617" s="171" t="s">
        <v>44</v>
      </c>
      <c r="F1617" s="171" t="s">
        <v>213</v>
      </c>
      <c r="G1617" s="171" t="s">
        <v>214</v>
      </c>
      <c r="H1617" s="176">
        <v>1</v>
      </c>
      <c r="I1617" s="177">
        <v>0</v>
      </c>
      <c r="J1617" s="175">
        <v>46089</v>
      </c>
      <c r="K1617" s="171" t="s">
        <v>125</v>
      </c>
      <c r="L1617" s="171" t="s">
        <v>125</v>
      </c>
      <c r="M1617" s="178">
        <v>0</v>
      </c>
      <c r="N1617" s="176"/>
      <c r="O1617" s="176"/>
      <c r="P1617" s="179">
        <v>-19.23</v>
      </c>
    </row>
    <row r="1618" spans="1:16" ht="19.5" hidden="1" customHeight="1">
      <c r="A1618" s="171" t="s">
        <v>2437</v>
      </c>
      <c r="B1618" s="175">
        <v>46089</v>
      </c>
      <c r="C1618" s="171" t="s">
        <v>110</v>
      </c>
      <c r="D1618" s="171" t="s">
        <v>117</v>
      </c>
      <c r="E1618" s="171" t="s">
        <v>77</v>
      </c>
      <c r="F1618" s="171" t="s">
        <v>194</v>
      </c>
      <c r="G1618" s="171" t="s">
        <v>177</v>
      </c>
      <c r="H1618" s="176">
        <v>1</v>
      </c>
      <c r="I1618" s="177">
        <v>0</v>
      </c>
      <c r="J1618" s="175">
        <v>46084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0</v>
      </c>
    </row>
    <row r="1619" spans="1:16" ht="19.5" hidden="1" customHeight="1">
      <c r="A1619" s="171" t="s">
        <v>2437</v>
      </c>
      <c r="B1619" s="175">
        <v>46089</v>
      </c>
      <c r="C1619" s="171" t="s">
        <v>110</v>
      </c>
      <c r="D1619" s="171" t="s">
        <v>118</v>
      </c>
      <c r="E1619" s="171" t="s">
        <v>77</v>
      </c>
      <c r="F1619" s="171" t="s">
        <v>194</v>
      </c>
      <c r="G1619" s="171" t="s">
        <v>177</v>
      </c>
      <c r="H1619" s="176">
        <v>1</v>
      </c>
      <c r="I1619" s="177">
        <v>0</v>
      </c>
      <c r="J1619" s="175">
        <v>46084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-56.94</v>
      </c>
    </row>
    <row r="1620" spans="1:16" ht="19.5" hidden="1" customHeight="1">
      <c r="A1620" s="171" t="s">
        <v>2437</v>
      </c>
      <c r="B1620" s="175">
        <v>46089</v>
      </c>
      <c r="C1620" s="171" t="s">
        <v>2119</v>
      </c>
      <c r="D1620" s="171" t="s">
        <v>119</v>
      </c>
      <c r="E1620" s="171" t="s">
        <v>77</v>
      </c>
      <c r="F1620" s="171" t="s">
        <v>194</v>
      </c>
      <c r="G1620" s="171" t="s">
        <v>177</v>
      </c>
      <c r="H1620" s="176">
        <v>1</v>
      </c>
      <c r="I1620" s="177">
        <v>0</v>
      </c>
      <c r="J1620" s="175">
        <v>46084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-15</v>
      </c>
    </row>
    <row r="1621" spans="1:16" ht="19.5" hidden="1" customHeight="1">
      <c r="A1621" s="171" t="s">
        <v>2439</v>
      </c>
      <c r="B1621" s="175">
        <v>46089</v>
      </c>
      <c r="C1621" s="171" t="s">
        <v>110</v>
      </c>
      <c r="D1621" s="171" t="s">
        <v>24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0</v>
      </c>
      <c r="J1621" s="175">
        <v>46075</v>
      </c>
      <c r="K1621" s="171" t="s">
        <v>113</v>
      </c>
      <c r="L1621" s="171" t="s">
        <v>114</v>
      </c>
      <c r="M1621" s="178">
        <v>0</v>
      </c>
      <c r="N1621" s="176"/>
      <c r="O1621" s="176">
        <v>41</v>
      </c>
      <c r="P1621" s="179">
        <v>-46.77</v>
      </c>
    </row>
    <row r="1622" spans="1:16" ht="19.5" hidden="1" customHeight="1">
      <c r="A1622" s="171" t="s">
        <v>2439</v>
      </c>
      <c r="B1622" s="175">
        <v>46089</v>
      </c>
      <c r="C1622" s="171" t="s">
        <v>2119</v>
      </c>
      <c r="D1622" s="171" t="s">
        <v>116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0</v>
      </c>
      <c r="J1622" s="175">
        <v>46075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-25</v>
      </c>
    </row>
    <row r="1623" spans="1:16" ht="19.5" hidden="1" customHeight="1">
      <c r="A1623" s="171" t="s">
        <v>2439</v>
      </c>
      <c r="B1623" s="175">
        <v>46089</v>
      </c>
      <c r="C1623" s="171" t="s">
        <v>110</v>
      </c>
      <c r="D1623" s="171" t="s">
        <v>117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0</v>
      </c>
      <c r="J1623" s="175">
        <v>46075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0</v>
      </c>
    </row>
    <row r="1624" spans="1:16" ht="19.5" hidden="1" customHeight="1">
      <c r="A1624" s="171" t="s">
        <v>2439</v>
      </c>
      <c r="B1624" s="175">
        <v>46089</v>
      </c>
      <c r="C1624" s="171" t="s">
        <v>110</v>
      </c>
      <c r="D1624" s="171" t="s">
        <v>118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0</v>
      </c>
      <c r="J1624" s="175">
        <v>46075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-46.77</v>
      </c>
    </row>
    <row r="1625" spans="1:16" ht="19.5" hidden="1" customHeight="1">
      <c r="A1625" s="171" t="s">
        <v>2439</v>
      </c>
      <c r="B1625" s="175">
        <v>46089</v>
      </c>
      <c r="C1625" s="171" t="s">
        <v>2119</v>
      </c>
      <c r="D1625" s="171" t="s">
        <v>119</v>
      </c>
      <c r="E1625" s="171" t="s">
        <v>39</v>
      </c>
      <c r="F1625" s="171" t="s">
        <v>141</v>
      </c>
      <c r="G1625" s="171" t="s">
        <v>112</v>
      </c>
      <c r="H1625" s="176">
        <v>1</v>
      </c>
      <c r="I1625" s="177">
        <v>0</v>
      </c>
      <c r="J1625" s="175">
        <v>46075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-15</v>
      </c>
    </row>
    <row r="1626" spans="1:16" ht="19.5" hidden="1" customHeight="1">
      <c r="A1626" s="171" t="s">
        <v>2310</v>
      </c>
      <c r="B1626" s="175">
        <v>46089</v>
      </c>
      <c r="C1626" s="171" t="s">
        <v>110</v>
      </c>
      <c r="D1626" s="171" t="s">
        <v>24</v>
      </c>
      <c r="E1626" s="171" t="s">
        <v>45</v>
      </c>
      <c r="F1626" s="171" t="s">
        <v>162</v>
      </c>
      <c r="G1626" s="171" t="s">
        <v>163</v>
      </c>
      <c r="H1626" s="176">
        <v>1</v>
      </c>
      <c r="I1626" s="177">
        <v>0</v>
      </c>
      <c r="J1626" s="175">
        <v>46081</v>
      </c>
      <c r="K1626" s="171" t="s">
        <v>113</v>
      </c>
      <c r="L1626" s="171" t="s">
        <v>114</v>
      </c>
      <c r="M1626" s="178">
        <v>0</v>
      </c>
      <c r="N1626" s="176"/>
      <c r="O1626" s="176">
        <v>42</v>
      </c>
      <c r="P1626" s="179">
        <v>-46.77</v>
      </c>
    </row>
    <row r="1627" spans="1:16" ht="19.5" hidden="1" customHeight="1">
      <c r="A1627" s="171" t="s">
        <v>2310</v>
      </c>
      <c r="B1627" s="175">
        <v>46089</v>
      </c>
      <c r="C1627" s="171" t="s">
        <v>2119</v>
      </c>
      <c r="D1627" s="171" t="s">
        <v>116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46081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-11.85</v>
      </c>
    </row>
    <row r="1628" spans="1:16" ht="19.5" hidden="1" customHeight="1">
      <c r="A1628" s="171" t="s">
        <v>2310</v>
      </c>
      <c r="B1628" s="175">
        <v>46089</v>
      </c>
      <c r="C1628" s="171" t="s">
        <v>110</v>
      </c>
      <c r="D1628" s="171" t="s">
        <v>117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46081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0</v>
      </c>
    </row>
    <row r="1629" spans="1:16" ht="19.5" hidden="1" customHeight="1">
      <c r="A1629" s="171" t="s">
        <v>2310</v>
      </c>
      <c r="B1629" s="175">
        <v>46089</v>
      </c>
      <c r="C1629" s="171" t="s">
        <v>110</v>
      </c>
      <c r="D1629" s="171" t="s">
        <v>118</v>
      </c>
      <c r="E1629" s="171" t="s">
        <v>45</v>
      </c>
      <c r="F1629" s="171" t="s">
        <v>162</v>
      </c>
      <c r="G1629" s="171" t="s">
        <v>163</v>
      </c>
      <c r="H1629" s="176">
        <v>1</v>
      </c>
      <c r="I1629" s="177">
        <v>0</v>
      </c>
      <c r="J1629" s="175">
        <v>46081</v>
      </c>
      <c r="K1629" s="171" t="s">
        <v>113</v>
      </c>
      <c r="L1629" s="171" t="s">
        <v>114</v>
      </c>
      <c r="M1629" s="178">
        <v>0</v>
      </c>
      <c r="N1629" s="176"/>
      <c r="O1629" s="176"/>
      <c r="P1629" s="179">
        <v>-46.77</v>
      </c>
    </row>
    <row r="1630" spans="1:16" ht="19.5" hidden="1" customHeight="1">
      <c r="A1630" s="171" t="s">
        <v>2310</v>
      </c>
      <c r="B1630" s="175">
        <v>46089</v>
      </c>
      <c r="C1630" s="171" t="s">
        <v>2119</v>
      </c>
      <c r="D1630" s="171" t="s">
        <v>119</v>
      </c>
      <c r="E1630" s="171" t="s">
        <v>45</v>
      </c>
      <c r="F1630" s="171" t="s">
        <v>162</v>
      </c>
      <c r="G1630" s="171" t="s">
        <v>163</v>
      </c>
      <c r="H1630" s="176">
        <v>1</v>
      </c>
      <c r="I1630" s="177">
        <v>0</v>
      </c>
      <c r="J1630" s="175">
        <v>46081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-15</v>
      </c>
    </row>
    <row r="1631" spans="1:16" ht="19.5" hidden="1" customHeight="1">
      <c r="A1631" s="171" t="s">
        <v>2440</v>
      </c>
      <c r="B1631" s="175">
        <v>46089</v>
      </c>
      <c r="C1631" s="171" t="s">
        <v>110</v>
      </c>
      <c r="D1631" s="171" t="s">
        <v>24</v>
      </c>
      <c r="E1631" s="171" t="s">
        <v>61</v>
      </c>
      <c r="F1631" s="171" t="s">
        <v>776</v>
      </c>
      <c r="G1631" s="171" t="s">
        <v>177</v>
      </c>
      <c r="H1631" s="176">
        <v>1</v>
      </c>
      <c r="I1631" s="177">
        <v>4416</v>
      </c>
      <c r="J1631" s="175">
        <v>46084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-223.58</v>
      </c>
    </row>
    <row r="1632" spans="1:16" ht="19.5" hidden="1" customHeight="1">
      <c r="A1632" s="171" t="s">
        <v>2440</v>
      </c>
      <c r="B1632" s="175">
        <v>46089</v>
      </c>
      <c r="C1632" s="171" t="s">
        <v>127</v>
      </c>
      <c r="D1632" s="171" t="s">
        <v>128</v>
      </c>
      <c r="E1632" s="171" t="s">
        <v>61</v>
      </c>
      <c r="F1632" s="171" t="s">
        <v>776</v>
      </c>
      <c r="G1632" s="171" t="s">
        <v>177</v>
      </c>
      <c r="H1632" s="176">
        <v>1</v>
      </c>
      <c r="I1632" s="177">
        <v>4416</v>
      </c>
      <c r="J1632" s="175">
        <v>46084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1547.62</v>
      </c>
    </row>
    <row r="1633" spans="1:16" ht="19.5" hidden="1" customHeight="1">
      <c r="A1633" s="171" t="s">
        <v>2440</v>
      </c>
      <c r="B1633" s="175">
        <v>46089</v>
      </c>
      <c r="C1633" s="171" t="s">
        <v>127</v>
      </c>
      <c r="D1633" s="171" t="s">
        <v>129</v>
      </c>
      <c r="E1633" s="171" t="s">
        <v>61</v>
      </c>
      <c r="F1633" s="171" t="s">
        <v>776</v>
      </c>
      <c r="G1633" s="171" t="s">
        <v>177</v>
      </c>
      <c r="H1633" s="176">
        <v>1</v>
      </c>
      <c r="I1633" s="177">
        <v>4416</v>
      </c>
      <c r="J1633" s="175">
        <v>46084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15.48</v>
      </c>
    </row>
    <row r="1634" spans="1:16" ht="19.5" hidden="1" customHeight="1">
      <c r="A1634" s="171" t="s">
        <v>2440</v>
      </c>
      <c r="B1634" s="175">
        <v>46089</v>
      </c>
      <c r="C1634" s="171" t="s">
        <v>127</v>
      </c>
      <c r="D1634" s="171" t="s">
        <v>130</v>
      </c>
      <c r="E1634" s="171" t="s">
        <v>61</v>
      </c>
      <c r="F1634" s="171" t="s">
        <v>776</v>
      </c>
      <c r="G1634" s="171" t="s">
        <v>177</v>
      </c>
      <c r="H1634" s="176">
        <v>1</v>
      </c>
      <c r="I1634" s="177">
        <v>4416</v>
      </c>
      <c r="J1634" s="175">
        <v>46084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2852.9</v>
      </c>
    </row>
    <row r="1635" spans="1:16" ht="19.5" hidden="1" customHeight="1">
      <c r="A1635" s="171" t="s">
        <v>2440</v>
      </c>
      <c r="B1635" s="175">
        <v>46089</v>
      </c>
      <c r="C1635" s="171" t="s">
        <v>131</v>
      </c>
      <c r="D1635" s="171" t="s">
        <v>132</v>
      </c>
      <c r="E1635" s="171" t="s">
        <v>61</v>
      </c>
      <c r="F1635" s="171" t="s">
        <v>776</v>
      </c>
      <c r="G1635" s="171" t="s">
        <v>177</v>
      </c>
      <c r="H1635" s="176">
        <v>1</v>
      </c>
      <c r="I1635" s="177">
        <v>4416</v>
      </c>
      <c r="J1635" s="175">
        <v>46084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-1898.88</v>
      </c>
    </row>
    <row r="1636" spans="1:16" ht="19.5" hidden="1" customHeight="1">
      <c r="A1636" s="171" t="s">
        <v>2440</v>
      </c>
      <c r="B1636" s="175">
        <v>46089</v>
      </c>
      <c r="C1636" s="171" t="s">
        <v>2119</v>
      </c>
      <c r="D1636" s="171" t="s">
        <v>116</v>
      </c>
      <c r="E1636" s="171" t="s">
        <v>61</v>
      </c>
      <c r="F1636" s="171" t="s">
        <v>776</v>
      </c>
      <c r="G1636" s="171" t="s">
        <v>177</v>
      </c>
      <c r="H1636" s="176">
        <v>1</v>
      </c>
      <c r="I1636" s="177">
        <v>4416</v>
      </c>
      <c r="J1636" s="175">
        <v>46084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-19.89</v>
      </c>
    </row>
    <row r="1637" spans="1:16" ht="19.5" hidden="1" customHeight="1">
      <c r="A1637" s="171" t="s">
        <v>2441</v>
      </c>
      <c r="B1637" s="175">
        <v>46089</v>
      </c>
      <c r="C1637" s="171" t="s">
        <v>110</v>
      </c>
      <c r="D1637" s="171" t="s">
        <v>24</v>
      </c>
      <c r="E1637" s="171" t="s">
        <v>80</v>
      </c>
      <c r="F1637" s="171" t="s">
        <v>1102</v>
      </c>
      <c r="G1637" s="171" t="s">
        <v>177</v>
      </c>
      <c r="H1637" s="176">
        <v>1</v>
      </c>
      <c r="I1637" s="177">
        <v>5000</v>
      </c>
      <c r="J1637" s="175">
        <v>46085</v>
      </c>
      <c r="K1637" s="171" t="s">
        <v>113</v>
      </c>
      <c r="L1637" s="171" t="s">
        <v>114</v>
      </c>
      <c r="M1637" s="178">
        <v>0.43</v>
      </c>
      <c r="N1637" s="176"/>
      <c r="O1637" s="176">
        <v>42</v>
      </c>
      <c r="P1637" s="179">
        <v>-231.9</v>
      </c>
    </row>
    <row r="1638" spans="1:16" ht="19.5" hidden="1" customHeight="1">
      <c r="A1638" s="171" t="s">
        <v>2441</v>
      </c>
      <c r="B1638" s="175">
        <v>46089</v>
      </c>
      <c r="C1638" s="171" t="s">
        <v>127</v>
      </c>
      <c r="D1638" s="171" t="s">
        <v>128</v>
      </c>
      <c r="E1638" s="171" t="s">
        <v>80</v>
      </c>
      <c r="F1638" s="171" t="s">
        <v>1102</v>
      </c>
      <c r="G1638" s="171" t="s">
        <v>177</v>
      </c>
      <c r="H1638" s="176">
        <v>1</v>
      </c>
      <c r="I1638" s="177">
        <v>5000</v>
      </c>
      <c r="J1638" s="175">
        <v>46085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2467.62</v>
      </c>
    </row>
    <row r="1639" spans="1:16" ht="19.5" hidden="1" customHeight="1">
      <c r="A1639" s="171" t="s">
        <v>2441</v>
      </c>
      <c r="B1639" s="175">
        <v>46089</v>
      </c>
      <c r="C1639" s="171" t="s">
        <v>127</v>
      </c>
      <c r="D1639" s="171" t="s">
        <v>129</v>
      </c>
      <c r="E1639" s="171" t="s">
        <v>80</v>
      </c>
      <c r="F1639" s="171" t="s">
        <v>1102</v>
      </c>
      <c r="G1639" s="171" t="s">
        <v>177</v>
      </c>
      <c r="H1639" s="176">
        <v>1</v>
      </c>
      <c r="I1639" s="177">
        <v>5000</v>
      </c>
      <c r="J1639" s="175">
        <v>46085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24.68</v>
      </c>
    </row>
    <row r="1640" spans="1:16" ht="19.5" hidden="1" customHeight="1">
      <c r="A1640" s="171" t="s">
        <v>2441</v>
      </c>
      <c r="B1640" s="175">
        <v>46089</v>
      </c>
      <c r="C1640" s="171" t="s">
        <v>127</v>
      </c>
      <c r="D1640" s="171" t="s">
        <v>130</v>
      </c>
      <c r="E1640" s="171" t="s">
        <v>80</v>
      </c>
      <c r="F1640" s="171" t="s">
        <v>1102</v>
      </c>
      <c r="G1640" s="171" t="s">
        <v>177</v>
      </c>
      <c r="H1640" s="176">
        <v>1</v>
      </c>
      <c r="I1640" s="177">
        <v>5000</v>
      </c>
      <c r="J1640" s="175">
        <v>46085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2507.6999999999998</v>
      </c>
    </row>
    <row r="1641" spans="1:16" ht="19.5" hidden="1" customHeight="1">
      <c r="A1641" s="171" t="s">
        <v>2441</v>
      </c>
      <c r="B1641" s="175">
        <v>46089</v>
      </c>
      <c r="C1641" s="171" t="s">
        <v>131</v>
      </c>
      <c r="D1641" s="171" t="s">
        <v>132</v>
      </c>
      <c r="E1641" s="171" t="s">
        <v>80</v>
      </c>
      <c r="F1641" s="171" t="s">
        <v>1102</v>
      </c>
      <c r="G1641" s="171" t="s">
        <v>177</v>
      </c>
      <c r="H1641" s="176">
        <v>1</v>
      </c>
      <c r="I1641" s="177">
        <v>5000</v>
      </c>
      <c r="J1641" s="175">
        <v>46085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-2150</v>
      </c>
    </row>
    <row r="1642" spans="1:16" ht="19.5" hidden="1" customHeight="1">
      <c r="A1642" s="171" t="s">
        <v>2442</v>
      </c>
      <c r="B1642" s="175">
        <v>46089</v>
      </c>
      <c r="C1642" s="171" t="s">
        <v>110</v>
      </c>
      <c r="D1642" s="171" t="s">
        <v>24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46083</v>
      </c>
      <c r="K1642" s="171" t="s">
        <v>113</v>
      </c>
      <c r="L1642" s="171" t="s">
        <v>114</v>
      </c>
      <c r="M1642" s="178">
        <v>0</v>
      </c>
      <c r="N1642" s="176"/>
      <c r="O1642" s="176">
        <v>43</v>
      </c>
      <c r="P1642" s="179">
        <v>-46.77</v>
      </c>
    </row>
    <row r="1643" spans="1:16" ht="19.5" hidden="1" customHeight="1">
      <c r="A1643" s="171" t="s">
        <v>2442</v>
      </c>
      <c r="B1643" s="175">
        <v>46089</v>
      </c>
      <c r="C1643" s="171" t="s">
        <v>2119</v>
      </c>
      <c r="D1643" s="171" t="s">
        <v>116</v>
      </c>
      <c r="E1643" s="171" t="s">
        <v>51</v>
      </c>
      <c r="F1643" s="171" t="s">
        <v>227</v>
      </c>
      <c r="G1643" s="171" t="s">
        <v>112</v>
      </c>
      <c r="H1643" s="176">
        <v>1</v>
      </c>
      <c r="I1643" s="177">
        <v>0</v>
      </c>
      <c r="J1643" s="175">
        <v>46083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-6.76</v>
      </c>
    </row>
    <row r="1644" spans="1:16" ht="19.5" hidden="1" customHeight="1">
      <c r="A1644" s="171" t="s">
        <v>2443</v>
      </c>
      <c r="B1644" s="175">
        <v>46089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2650</v>
      </c>
      <c r="J1644" s="175">
        <v>46084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-154.33000000000001</v>
      </c>
    </row>
    <row r="1645" spans="1:16" ht="19.5" hidden="1" customHeight="1">
      <c r="A1645" s="171" t="s">
        <v>2443</v>
      </c>
      <c r="B1645" s="175">
        <v>46089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2650</v>
      </c>
      <c r="J1645" s="175">
        <v>46084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1273.33</v>
      </c>
    </row>
    <row r="1646" spans="1:16" ht="19.5" hidden="1" customHeight="1">
      <c r="A1646" s="171" t="s">
        <v>2443</v>
      </c>
      <c r="B1646" s="175">
        <v>46089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2650</v>
      </c>
      <c r="J1646" s="175">
        <v>46084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2443</v>
      </c>
      <c r="B1647" s="175">
        <v>46089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2650</v>
      </c>
      <c r="J1647" s="175">
        <v>46084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1376.67</v>
      </c>
    </row>
    <row r="1648" spans="1:16" ht="19.5" hidden="1" customHeight="1">
      <c r="A1648" s="171" t="s">
        <v>2443</v>
      </c>
      <c r="B1648" s="175">
        <v>46089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2650</v>
      </c>
      <c r="J1648" s="175">
        <v>46084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-1139.5</v>
      </c>
    </row>
    <row r="1649" spans="1:16" ht="19.5" hidden="1" customHeight="1">
      <c r="A1649" s="171" t="s">
        <v>2443</v>
      </c>
      <c r="B1649" s="175">
        <v>46089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2650</v>
      </c>
      <c r="J1649" s="175">
        <v>46084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</v>
      </c>
    </row>
    <row r="1650" spans="1:16" ht="19.5" hidden="1" customHeight="1">
      <c r="A1650" s="171" t="s">
        <v>2442</v>
      </c>
      <c r="B1650" s="175">
        <v>46089</v>
      </c>
      <c r="C1650" s="171" t="s">
        <v>110</v>
      </c>
      <c r="D1650" s="171" t="s">
        <v>117</v>
      </c>
      <c r="E1650" s="171" t="s">
        <v>51</v>
      </c>
      <c r="F1650" s="171" t="s">
        <v>227</v>
      </c>
      <c r="G1650" s="171" t="s">
        <v>112</v>
      </c>
      <c r="H1650" s="176">
        <v>1</v>
      </c>
      <c r="I1650" s="177">
        <v>0</v>
      </c>
      <c r="J1650" s="175">
        <v>46083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2442</v>
      </c>
      <c r="B1651" s="175">
        <v>46089</v>
      </c>
      <c r="C1651" s="171" t="s">
        <v>110</v>
      </c>
      <c r="D1651" s="171" t="s">
        <v>118</v>
      </c>
      <c r="E1651" s="171" t="s">
        <v>51</v>
      </c>
      <c r="F1651" s="171" t="s">
        <v>227</v>
      </c>
      <c r="G1651" s="171" t="s">
        <v>112</v>
      </c>
      <c r="H1651" s="176">
        <v>1</v>
      </c>
      <c r="I1651" s="177">
        <v>0</v>
      </c>
      <c r="J1651" s="175">
        <v>46083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2442</v>
      </c>
      <c r="B1652" s="175">
        <v>46089</v>
      </c>
      <c r="C1652" s="171" t="s">
        <v>2119</v>
      </c>
      <c r="D1652" s="171" t="s">
        <v>119</v>
      </c>
      <c r="E1652" s="171" t="s">
        <v>51</v>
      </c>
      <c r="F1652" s="171" t="s">
        <v>227</v>
      </c>
      <c r="G1652" s="171" t="s">
        <v>112</v>
      </c>
      <c r="H1652" s="176">
        <v>1</v>
      </c>
      <c r="I1652" s="177">
        <v>0</v>
      </c>
      <c r="J1652" s="175">
        <v>46083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2440</v>
      </c>
      <c r="B1653" s="175">
        <v>46089</v>
      </c>
      <c r="C1653" s="171" t="s">
        <v>2119</v>
      </c>
      <c r="D1653" s="171" t="s">
        <v>135</v>
      </c>
      <c r="E1653" s="171" t="s">
        <v>61</v>
      </c>
      <c r="F1653" s="171" t="s">
        <v>776</v>
      </c>
      <c r="G1653" s="171" t="s">
        <v>177</v>
      </c>
      <c r="H1653" s="176">
        <v>1</v>
      </c>
      <c r="I1653" s="177">
        <v>0</v>
      </c>
      <c r="J1653" s="175">
        <v>46084</v>
      </c>
      <c r="K1653" s="171" t="s">
        <v>125</v>
      </c>
      <c r="L1653" s="171" t="s">
        <v>125</v>
      </c>
      <c r="M1653" s="178">
        <v>0</v>
      </c>
      <c r="N1653" s="176"/>
      <c r="O1653" s="176"/>
      <c r="P1653" s="179">
        <v>-29.4</v>
      </c>
    </row>
    <row r="1654" spans="1:16" ht="19.5" hidden="1" customHeight="1">
      <c r="A1654" s="171" t="s">
        <v>2444</v>
      </c>
      <c r="B1654" s="175">
        <v>46089</v>
      </c>
      <c r="C1654" s="171" t="s">
        <v>1315</v>
      </c>
      <c r="D1654" s="171" t="s">
        <v>508</v>
      </c>
      <c r="E1654" s="171" t="s">
        <v>75</v>
      </c>
      <c r="F1654" s="171" t="s">
        <v>474</v>
      </c>
      <c r="G1654" s="171" t="s">
        <v>177</v>
      </c>
      <c r="H1654" s="176">
        <v>1</v>
      </c>
      <c r="I1654" s="177">
        <v>0</v>
      </c>
      <c r="J1654" s="175">
        <v>46080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</v>
      </c>
    </row>
    <row r="1655" spans="1:16" ht="19.5" hidden="1" customHeight="1">
      <c r="A1655" s="171" t="s">
        <v>2444</v>
      </c>
      <c r="B1655" s="175">
        <v>46089</v>
      </c>
      <c r="C1655" s="171" t="s">
        <v>2119</v>
      </c>
      <c r="D1655" s="171" t="s">
        <v>510</v>
      </c>
      <c r="E1655" s="171" t="s">
        <v>75</v>
      </c>
      <c r="F1655" s="171" t="s">
        <v>474</v>
      </c>
      <c r="G1655" s="171" t="s">
        <v>177</v>
      </c>
      <c r="H1655" s="176">
        <v>1</v>
      </c>
      <c r="I1655" s="177">
        <v>0</v>
      </c>
      <c r="J1655" s="175">
        <v>46080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-10</v>
      </c>
    </row>
    <row r="1656" spans="1:16" ht="19.5" hidden="1" customHeight="1">
      <c r="A1656" s="171" t="s">
        <v>2445</v>
      </c>
      <c r="B1656" s="175">
        <v>46089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2650</v>
      </c>
      <c r="J1656" s="175">
        <v>46083</v>
      </c>
      <c r="K1656" s="171" t="s">
        <v>113</v>
      </c>
      <c r="L1656" s="171" t="s">
        <v>114</v>
      </c>
      <c r="M1656" s="178">
        <v>0.43</v>
      </c>
      <c r="N1656" s="176"/>
      <c r="O1656" s="176">
        <v>43</v>
      </c>
      <c r="P1656" s="179">
        <v>-154.33000000000001</v>
      </c>
    </row>
    <row r="1657" spans="1:16" ht="19.5" hidden="1" customHeight="1">
      <c r="A1657" s="171" t="s">
        <v>2445</v>
      </c>
      <c r="B1657" s="175">
        <v>46089</v>
      </c>
      <c r="C1657" s="171" t="s">
        <v>127</v>
      </c>
      <c r="D1657" s="171" t="s">
        <v>128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2650</v>
      </c>
      <c r="J1657" s="175">
        <v>46083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1009.52</v>
      </c>
    </row>
    <row r="1658" spans="1:16" ht="19.5" hidden="1" customHeight="1">
      <c r="A1658" s="171" t="s">
        <v>2445</v>
      </c>
      <c r="B1658" s="175">
        <v>46089</v>
      </c>
      <c r="C1658" s="171" t="s">
        <v>127</v>
      </c>
      <c r="D1658" s="171" t="s">
        <v>129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2650</v>
      </c>
      <c r="J1658" s="175">
        <v>46083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2445</v>
      </c>
      <c r="B1659" s="175">
        <v>46089</v>
      </c>
      <c r="C1659" s="171" t="s">
        <v>127</v>
      </c>
      <c r="D1659" s="171" t="s">
        <v>130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2650</v>
      </c>
      <c r="J1659" s="175">
        <v>46083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1640.48</v>
      </c>
    </row>
    <row r="1660" spans="1:16" ht="19.5" hidden="1" customHeight="1">
      <c r="A1660" s="171" t="s">
        <v>2445</v>
      </c>
      <c r="B1660" s="175">
        <v>46089</v>
      </c>
      <c r="C1660" s="171" t="s">
        <v>131</v>
      </c>
      <c r="D1660" s="171" t="s">
        <v>132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2650</v>
      </c>
      <c r="J1660" s="175">
        <v>46083</v>
      </c>
      <c r="K1660" s="171" t="s">
        <v>113</v>
      </c>
      <c r="L1660" s="171" t="s">
        <v>114</v>
      </c>
      <c r="M1660" s="178">
        <v>0.43</v>
      </c>
      <c r="N1660" s="176"/>
      <c r="O1660" s="176"/>
      <c r="P1660" s="179">
        <v>-1139.5</v>
      </c>
    </row>
    <row r="1661" spans="1:16" ht="19.5" hidden="1" customHeight="1">
      <c r="A1661" s="171" t="s">
        <v>2445</v>
      </c>
      <c r="B1661" s="175">
        <v>46089</v>
      </c>
      <c r="C1661" s="171" t="s">
        <v>2119</v>
      </c>
      <c r="D1661" s="171" t="s">
        <v>116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2650</v>
      </c>
      <c r="J1661" s="175">
        <v>46083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-17.649999999999999</v>
      </c>
    </row>
    <row r="1662" spans="1:16" ht="19.5" hidden="1" customHeight="1">
      <c r="A1662" s="171" t="s">
        <v>2446</v>
      </c>
      <c r="B1662" s="175">
        <v>46089</v>
      </c>
      <c r="C1662" s="171" t="s">
        <v>2119</v>
      </c>
      <c r="D1662" s="171" t="s">
        <v>135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0</v>
      </c>
      <c r="J1662" s="175">
        <v>46089</v>
      </c>
      <c r="K1662" s="171" t="s">
        <v>125</v>
      </c>
      <c r="L1662" s="171" t="s">
        <v>125</v>
      </c>
      <c r="M1662" s="178">
        <v>0</v>
      </c>
      <c r="N1662" s="176"/>
      <c r="O1662" s="176"/>
      <c r="P1662" s="179">
        <v>-19.579999999999998</v>
      </c>
    </row>
    <row r="1663" spans="1:16" ht="19.5" hidden="1" customHeight="1">
      <c r="A1663" s="171" t="s">
        <v>2446</v>
      </c>
      <c r="B1663" s="175">
        <v>46089</v>
      </c>
      <c r="C1663" s="171" t="s">
        <v>2119</v>
      </c>
      <c r="D1663" s="171" t="s">
        <v>135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0</v>
      </c>
      <c r="J1663" s="175">
        <v>46089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19.579999999999998</v>
      </c>
    </row>
    <row r="1664" spans="1:16" ht="19.5" hidden="1" customHeight="1">
      <c r="A1664" s="171" t="s">
        <v>2447</v>
      </c>
      <c r="B1664" s="175">
        <v>46089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2700</v>
      </c>
      <c r="J1664" s="175">
        <v>46088</v>
      </c>
      <c r="K1664" s="171" t="s">
        <v>113</v>
      </c>
      <c r="L1664" s="171" t="s">
        <v>114</v>
      </c>
      <c r="M1664" s="178">
        <v>0.43</v>
      </c>
      <c r="N1664" s="176"/>
      <c r="O1664" s="176">
        <v>43</v>
      </c>
      <c r="P1664" s="179">
        <v>-155.83000000000001</v>
      </c>
    </row>
    <row r="1665" spans="1:16" ht="19.5" hidden="1" customHeight="1">
      <c r="A1665" s="171" t="s">
        <v>2447</v>
      </c>
      <c r="B1665" s="175">
        <v>46089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2700</v>
      </c>
      <c r="J1665" s="175">
        <v>46088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973.33</v>
      </c>
    </row>
    <row r="1666" spans="1:16" ht="19.5" hidden="1" customHeight="1">
      <c r="A1666" s="171" t="s">
        <v>2447</v>
      </c>
      <c r="B1666" s="175">
        <v>46089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2700</v>
      </c>
      <c r="J1666" s="175">
        <v>46088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9.73</v>
      </c>
    </row>
    <row r="1667" spans="1:16" ht="19.5" hidden="1" customHeight="1">
      <c r="A1667" s="171" t="s">
        <v>2447</v>
      </c>
      <c r="B1667" s="175">
        <v>46089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2700</v>
      </c>
      <c r="J1667" s="175">
        <v>46088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1716.94</v>
      </c>
    </row>
    <row r="1668" spans="1:16" ht="19.5" hidden="1" customHeight="1">
      <c r="A1668" s="171" t="s">
        <v>2447</v>
      </c>
      <c r="B1668" s="175">
        <v>46089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2700</v>
      </c>
      <c r="J1668" s="175">
        <v>46088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-1161</v>
      </c>
    </row>
    <row r="1669" spans="1:16" ht="19.5" hidden="1" customHeight="1">
      <c r="A1669" s="171" t="s">
        <v>2447</v>
      </c>
      <c r="B1669" s="175">
        <v>46089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2700</v>
      </c>
      <c r="J1669" s="175">
        <v>46088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-19.170000000000002</v>
      </c>
    </row>
    <row r="1670" spans="1:16" ht="19.5" hidden="1" customHeight="1">
      <c r="A1670" s="171" t="s">
        <v>2448</v>
      </c>
      <c r="B1670" s="175">
        <v>46089</v>
      </c>
      <c r="C1670" s="171" t="s">
        <v>2119</v>
      </c>
      <c r="D1670" s="171" t="s">
        <v>135</v>
      </c>
      <c r="E1670" s="171" t="s">
        <v>40</v>
      </c>
      <c r="F1670" s="171" t="s">
        <v>149</v>
      </c>
      <c r="G1670" s="171" t="s">
        <v>112</v>
      </c>
      <c r="H1670" s="176">
        <v>1</v>
      </c>
      <c r="I1670" s="177">
        <v>0</v>
      </c>
      <c r="J1670" s="175">
        <v>46089</v>
      </c>
      <c r="K1670" s="171" t="s">
        <v>125</v>
      </c>
      <c r="L1670" s="171" t="s">
        <v>125</v>
      </c>
      <c r="M1670" s="178">
        <v>0</v>
      </c>
      <c r="N1670" s="176"/>
      <c r="O1670" s="176"/>
      <c r="P1670" s="179">
        <v>-18.600000000000001</v>
      </c>
    </row>
    <row r="1671" spans="1:16" ht="19.5" hidden="1" customHeight="1">
      <c r="A1671" s="171" t="s">
        <v>2449</v>
      </c>
      <c r="B1671" s="175">
        <v>46089</v>
      </c>
      <c r="C1671" s="171" t="s">
        <v>110</v>
      </c>
      <c r="D1671" s="171" t="s">
        <v>24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2700</v>
      </c>
      <c r="J1671" s="175">
        <v>46087</v>
      </c>
      <c r="K1671" s="171" t="s">
        <v>113</v>
      </c>
      <c r="L1671" s="171" t="s">
        <v>114</v>
      </c>
      <c r="M1671" s="178">
        <v>0.43</v>
      </c>
      <c r="N1671" s="176"/>
      <c r="O1671" s="176">
        <v>44</v>
      </c>
      <c r="P1671" s="179">
        <v>-161.29</v>
      </c>
    </row>
    <row r="1672" spans="1:16" ht="19.5" hidden="1" customHeight="1">
      <c r="A1672" s="171" t="s">
        <v>2449</v>
      </c>
      <c r="B1672" s="175">
        <v>46089</v>
      </c>
      <c r="C1672" s="171" t="s">
        <v>127</v>
      </c>
      <c r="D1672" s="171" t="s">
        <v>128</v>
      </c>
      <c r="E1672" s="171" t="s">
        <v>45</v>
      </c>
      <c r="F1672" s="171" t="s">
        <v>162</v>
      </c>
      <c r="G1672" s="171" t="s">
        <v>163</v>
      </c>
      <c r="H1672" s="176">
        <v>1</v>
      </c>
      <c r="I1672" s="177">
        <v>2700</v>
      </c>
      <c r="J1672" s="175">
        <v>46087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1051.33</v>
      </c>
    </row>
    <row r="1673" spans="1:16" ht="19.5" hidden="1" customHeight="1">
      <c r="A1673" s="171" t="s">
        <v>2449</v>
      </c>
      <c r="B1673" s="175">
        <v>46089</v>
      </c>
      <c r="C1673" s="171" t="s">
        <v>127</v>
      </c>
      <c r="D1673" s="171" t="s">
        <v>129</v>
      </c>
      <c r="E1673" s="171" t="s">
        <v>45</v>
      </c>
      <c r="F1673" s="171" t="s">
        <v>162</v>
      </c>
      <c r="G1673" s="171" t="s">
        <v>163</v>
      </c>
      <c r="H1673" s="176">
        <v>1</v>
      </c>
      <c r="I1673" s="177">
        <v>2700</v>
      </c>
      <c r="J1673" s="175">
        <v>46087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10.51</v>
      </c>
    </row>
    <row r="1674" spans="1:16" ht="19.5" hidden="1" customHeight="1">
      <c r="A1674" s="171" t="s">
        <v>2449</v>
      </c>
      <c r="B1674" s="175">
        <v>46089</v>
      </c>
      <c r="C1674" s="171" t="s">
        <v>127</v>
      </c>
      <c r="D1674" s="171" t="s">
        <v>130</v>
      </c>
      <c r="E1674" s="171" t="s">
        <v>45</v>
      </c>
      <c r="F1674" s="171" t="s">
        <v>162</v>
      </c>
      <c r="G1674" s="171" t="s">
        <v>163</v>
      </c>
      <c r="H1674" s="176">
        <v>1</v>
      </c>
      <c r="I1674" s="177">
        <v>2700</v>
      </c>
      <c r="J1674" s="175">
        <v>46087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1638.16</v>
      </c>
    </row>
    <row r="1675" spans="1:16" ht="19.5" hidden="1" customHeight="1">
      <c r="A1675" s="171" t="s">
        <v>2449</v>
      </c>
      <c r="B1675" s="175">
        <v>46089</v>
      </c>
      <c r="C1675" s="171" t="s">
        <v>131</v>
      </c>
      <c r="D1675" s="171" t="s">
        <v>132</v>
      </c>
      <c r="E1675" s="171" t="s">
        <v>45</v>
      </c>
      <c r="F1675" s="171" t="s">
        <v>162</v>
      </c>
      <c r="G1675" s="171" t="s">
        <v>163</v>
      </c>
      <c r="H1675" s="176">
        <v>1</v>
      </c>
      <c r="I1675" s="177">
        <v>2700</v>
      </c>
      <c r="J1675" s="175">
        <v>46087</v>
      </c>
      <c r="K1675" s="171" t="s">
        <v>113</v>
      </c>
      <c r="L1675" s="171" t="s">
        <v>114</v>
      </c>
      <c r="M1675" s="178">
        <v>0.43</v>
      </c>
      <c r="N1675" s="176"/>
      <c r="O1675" s="176"/>
      <c r="P1675" s="179">
        <v>-1161</v>
      </c>
    </row>
    <row r="1676" spans="1:16" ht="19.5" hidden="1" customHeight="1">
      <c r="A1676" s="171" t="s">
        <v>2449</v>
      </c>
      <c r="B1676" s="175">
        <v>46089</v>
      </c>
      <c r="C1676" s="171" t="s">
        <v>2119</v>
      </c>
      <c r="D1676" s="171" t="s">
        <v>116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2700</v>
      </c>
      <c r="J1676" s="175">
        <v>46087</v>
      </c>
      <c r="K1676" s="171" t="s">
        <v>113</v>
      </c>
      <c r="L1676" s="171" t="s">
        <v>114</v>
      </c>
      <c r="M1676" s="178">
        <v>0.43</v>
      </c>
      <c r="N1676" s="176"/>
      <c r="O1676" s="176"/>
      <c r="P1676" s="179">
        <v>-12.22</v>
      </c>
    </row>
    <row r="1677" spans="1:16" ht="19.5" hidden="1" customHeight="1">
      <c r="A1677" s="171" t="s">
        <v>2450</v>
      </c>
      <c r="B1677" s="175">
        <v>46089</v>
      </c>
      <c r="C1677" s="171" t="s">
        <v>110</v>
      </c>
      <c r="D1677" s="171" t="s">
        <v>24</v>
      </c>
      <c r="E1677" s="171" t="s">
        <v>66</v>
      </c>
      <c r="F1677" s="171" t="s">
        <v>601</v>
      </c>
      <c r="G1677" s="171" t="s">
        <v>177</v>
      </c>
      <c r="H1677" s="176">
        <v>1</v>
      </c>
      <c r="I1677" s="177">
        <v>3078</v>
      </c>
      <c r="J1677" s="175">
        <v>46087</v>
      </c>
      <c r="K1677" s="171" t="s">
        <v>113</v>
      </c>
      <c r="L1677" s="171" t="s">
        <v>114</v>
      </c>
      <c r="M1677" s="178">
        <v>0.43</v>
      </c>
      <c r="N1677" s="176"/>
      <c r="O1677" s="176">
        <v>44</v>
      </c>
      <c r="P1677" s="179">
        <v>-189.77</v>
      </c>
    </row>
    <row r="1678" spans="1:16" ht="19.5" hidden="1" customHeight="1">
      <c r="A1678" s="171" t="s">
        <v>2450</v>
      </c>
      <c r="B1678" s="175">
        <v>46089</v>
      </c>
      <c r="C1678" s="171" t="s">
        <v>127</v>
      </c>
      <c r="D1678" s="171" t="s">
        <v>128</v>
      </c>
      <c r="E1678" s="171" t="s">
        <v>66</v>
      </c>
      <c r="F1678" s="171" t="s">
        <v>601</v>
      </c>
      <c r="G1678" s="171" t="s">
        <v>177</v>
      </c>
      <c r="H1678" s="176">
        <v>1</v>
      </c>
      <c r="I1678" s="177">
        <v>3078</v>
      </c>
      <c r="J1678" s="175">
        <v>46087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1172.3800000000001</v>
      </c>
    </row>
    <row r="1679" spans="1:16" ht="19.5" hidden="1" customHeight="1">
      <c r="A1679" s="171" t="s">
        <v>2450</v>
      </c>
      <c r="B1679" s="175">
        <v>46089</v>
      </c>
      <c r="C1679" s="171" t="s">
        <v>127</v>
      </c>
      <c r="D1679" s="171" t="s">
        <v>129</v>
      </c>
      <c r="E1679" s="171" t="s">
        <v>66</v>
      </c>
      <c r="F1679" s="171" t="s">
        <v>601</v>
      </c>
      <c r="G1679" s="171" t="s">
        <v>177</v>
      </c>
      <c r="H1679" s="176">
        <v>1</v>
      </c>
      <c r="I1679" s="177">
        <v>3078</v>
      </c>
      <c r="J1679" s="175">
        <v>46087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2450</v>
      </c>
      <c r="B1680" s="175">
        <v>46089</v>
      </c>
      <c r="C1680" s="171" t="s">
        <v>127</v>
      </c>
      <c r="D1680" s="171" t="s">
        <v>130</v>
      </c>
      <c r="E1680" s="171" t="s">
        <v>66</v>
      </c>
      <c r="F1680" s="171" t="s">
        <v>601</v>
      </c>
      <c r="G1680" s="171" t="s">
        <v>177</v>
      </c>
      <c r="H1680" s="176">
        <v>1</v>
      </c>
      <c r="I1680" s="177">
        <v>3078</v>
      </c>
      <c r="J1680" s="175">
        <v>46087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1905.62</v>
      </c>
    </row>
    <row r="1681" spans="1:16" ht="19.5" hidden="1" customHeight="1">
      <c r="A1681" s="171" t="s">
        <v>2450</v>
      </c>
      <c r="B1681" s="175">
        <v>46089</v>
      </c>
      <c r="C1681" s="171" t="s">
        <v>131</v>
      </c>
      <c r="D1681" s="171" t="s">
        <v>132</v>
      </c>
      <c r="E1681" s="171" t="s">
        <v>66</v>
      </c>
      <c r="F1681" s="171" t="s">
        <v>601</v>
      </c>
      <c r="G1681" s="171" t="s">
        <v>177</v>
      </c>
      <c r="H1681" s="176">
        <v>1</v>
      </c>
      <c r="I1681" s="177">
        <v>3078</v>
      </c>
      <c r="J1681" s="175">
        <v>46087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-1323.54</v>
      </c>
    </row>
    <row r="1682" spans="1:16" ht="19.5" hidden="1" customHeight="1">
      <c r="A1682" s="171" t="s">
        <v>2450</v>
      </c>
      <c r="B1682" s="175">
        <v>46089</v>
      </c>
      <c r="C1682" s="171" t="s">
        <v>2119</v>
      </c>
      <c r="D1682" s="171" t="s">
        <v>116</v>
      </c>
      <c r="E1682" s="171" t="s">
        <v>66</v>
      </c>
      <c r="F1682" s="171" t="s">
        <v>601</v>
      </c>
      <c r="G1682" s="171" t="s">
        <v>177</v>
      </c>
      <c r="H1682" s="176">
        <v>1</v>
      </c>
      <c r="I1682" s="177">
        <v>3078</v>
      </c>
      <c r="J1682" s="175">
        <v>46087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-14.5</v>
      </c>
    </row>
    <row r="1683" spans="1:16" ht="19.5" hidden="1" customHeight="1">
      <c r="A1683" s="171" t="s">
        <v>2451</v>
      </c>
      <c r="B1683" s="175">
        <v>46089</v>
      </c>
      <c r="C1683" s="171" t="s">
        <v>110</v>
      </c>
      <c r="D1683" s="171" t="s">
        <v>24</v>
      </c>
      <c r="E1683" s="171" t="s">
        <v>45</v>
      </c>
      <c r="F1683" s="171" t="s">
        <v>162</v>
      </c>
      <c r="G1683" s="171" t="s">
        <v>163</v>
      </c>
      <c r="H1683" s="176">
        <v>1</v>
      </c>
      <c r="I1683" s="177">
        <v>0</v>
      </c>
      <c r="J1683" s="175">
        <v>46079</v>
      </c>
      <c r="K1683" s="171" t="s">
        <v>113</v>
      </c>
      <c r="L1683" s="171" t="s">
        <v>114</v>
      </c>
      <c r="M1683" s="178">
        <v>0</v>
      </c>
      <c r="N1683" s="176"/>
      <c r="O1683" s="176">
        <v>41</v>
      </c>
      <c r="P1683" s="179">
        <v>-46.77</v>
      </c>
    </row>
    <row r="1684" spans="1:16" ht="19.5" hidden="1" customHeight="1">
      <c r="A1684" s="171" t="s">
        <v>2451</v>
      </c>
      <c r="B1684" s="175">
        <v>46089</v>
      </c>
      <c r="C1684" s="171" t="s">
        <v>2119</v>
      </c>
      <c r="D1684" s="171" t="s">
        <v>116</v>
      </c>
      <c r="E1684" s="171" t="s">
        <v>45</v>
      </c>
      <c r="F1684" s="171" t="s">
        <v>162</v>
      </c>
      <c r="G1684" s="171" t="s">
        <v>163</v>
      </c>
      <c r="H1684" s="176">
        <v>1</v>
      </c>
      <c r="I1684" s="177">
        <v>0</v>
      </c>
      <c r="J1684" s="175">
        <v>46079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-12</v>
      </c>
    </row>
    <row r="1685" spans="1:16" ht="19.5" hidden="1" customHeight="1">
      <c r="A1685" s="171" t="s">
        <v>2451</v>
      </c>
      <c r="B1685" s="175">
        <v>46089</v>
      </c>
      <c r="C1685" s="171" t="s">
        <v>110</v>
      </c>
      <c r="D1685" s="171" t="s">
        <v>117</v>
      </c>
      <c r="E1685" s="171" t="s">
        <v>45</v>
      </c>
      <c r="F1685" s="171" t="s">
        <v>162</v>
      </c>
      <c r="G1685" s="171" t="s">
        <v>163</v>
      </c>
      <c r="H1685" s="176">
        <v>1</v>
      </c>
      <c r="I1685" s="177">
        <v>0</v>
      </c>
      <c r="J1685" s="175">
        <v>46079</v>
      </c>
      <c r="K1685" s="171" t="s">
        <v>113</v>
      </c>
      <c r="L1685" s="171" t="s">
        <v>114</v>
      </c>
      <c r="M1685" s="178">
        <v>0</v>
      </c>
      <c r="N1685" s="176"/>
      <c r="O1685" s="176"/>
      <c r="P1685" s="179">
        <v>0</v>
      </c>
    </row>
    <row r="1686" spans="1:16" ht="19.5" hidden="1" customHeight="1">
      <c r="A1686" s="171" t="s">
        <v>2451</v>
      </c>
      <c r="B1686" s="175">
        <v>46089</v>
      </c>
      <c r="C1686" s="171" t="s">
        <v>110</v>
      </c>
      <c r="D1686" s="171" t="s">
        <v>118</v>
      </c>
      <c r="E1686" s="171" t="s">
        <v>45</v>
      </c>
      <c r="F1686" s="171" t="s">
        <v>162</v>
      </c>
      <c r="G1686" s="171" t="s">
        <v>163</v>
      </c>
      <c r="H1686" s="176">
        <v>1</v>
      </c>
      <c r="I1686" s="177">
        <v>0</v>
      </c>
      <c r="J1686" s="175">
        <v>46079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-46.77</v>
      </c>
    </row>
    <row r="1687" spans="1:16" ht="19.5" hidden="1" customHeight="1">
      <c r="A1687" s="171" t="s">
        <v>2451</v>
      </c>
      <c r="B1687" s="175">
        <v>46089</v>
      </c>
      <c r="C1687" s="171" t="s">
        <v>2119</v>
      </c>
      <c r="D1687" s="171" t="s">
        <v>119</v>
      </c>
      <c r="E1687" s="171" t="s">
        <v>45</v>
      </c>
      <c r="F1687" s="171" t="s">
        <v>162</v>
      </c>
      <c r="G1687" s="171" t="s">
        <v>163</v>
      </c>
      <c r="H1687" s="176">
        <v>1</v>
      </c>
      <c r="I1687" s="177">
        <v>0</v>
      </c>
      <c r="J1687" s="175">
        <v>46079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-15</v>
      </c>
    </row>
    <row r="1688" spans="1:16" ht="19.5" hidden="1" customHeight="1">
      <c r="A1688" s="171" t="s">
        <v>2452</v>
      </c>
      <c r="B1688" s="175">
        <v>46089</v>
      </c>
      <c r="C1688" s="171" t="s">
        <v>110</v>
      </c>
      <c r="D1688" s="171" t="s">
        <v>24</v>
      </c>
      <c r="E1688" s="171" t="s">
        <v>40</v>
      </c>
      <c r="F1688" s="171" t="s">
        <v>149</v>
      </c>
      <c r="G1688" s="171" t="s">
        <v>112</v>
      </c>
      <c r="H1688" s="176">
        <v>1</v>
      </c>
      <c r="I1688" s="177">
        <v>2650</v>
      </c>
      <c r="J1688" s="175">
        <v>46086</v>
      </c>
      <c r="K1688" s="171" t="s">
        <v>113</v>
      </c>
      <c r="L1688" s="171" t="s">
        <v>114</v>
      </c>
      <c r="M1688" s="178">
        <v>0.43</v>
      </c>
      <c r="N1688" s="176"/>
      <c r="O1688" s="176">
        <v>43</v>
      </c>
      <c r="P1688" s="179">
        <v>-154.33000000000001</v>
      </c>
    </row>
    <row r="1689" spans="1:16" ht="19.5" hidden="1" customHeight="1">
      <c r="A1689" s="171" t="s">
        <v>2452</v>
      </c>
      <c r="B1689" s="175">
        <v>46089</v>
      </c>
      <c r="C1689" s="171" t="s">
        <v>127</v>
      </c>
      <c r="D1689" s="171" t="s">
        <v>128</v>
      </c>
      <c r="E1689" s="171" t="s">
        <v>40</v>
      </c>
      <c r="F1689" s="171" t="s">
        <v>149</v>
      </c>
      <c r="G1689" s="171" t="s">
        <v>112</v>
      </c>
      <c r="H1689" s="176">
        <v>1</v>
      </c>
      <c r="I1689" s="177">
        <v>2650</v>
      </c>
      <c r="J1689" s="175">
        <v>46086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1144.76</v>
      </c>
    </row>
    <row r="1690" spans="1:16" ht="19.5" hidden="1" customHeight="1">
      <c r="A1690" s="171" t="s">
        <v>2452</v>
      </c>
      <c r="B1690" s="175">
        <v>46089</v>
      </c>
      <c r="C1690" s="171" t="s">
        <v>127</v>
      </c>
      <c r="D1690" s="171" t="s">
        <v>129</v>
      </c>
      <c r="E1690" s="171" t="s">
        <v>40</v>
      </c>
      <c r="F1690" s="171" t="s">
        <v>149</v>
      </c>
      <c r="G1690" s="171" t="s">
        <v>112</v>
      </c>
      <c r="H1690" s="176">
        <v>1</v>
      </c>
      <c r="I1690" s="177">
        <v>2650</v>
      </c>
      <c r="J1690" s="175">
        <v>46086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11.45</v>
      </c>
    </row>
    <row r="1691" spans="1:16" ht="19.5" hidden="1" customHeight="1">
      <c r="A1691" s="171" t="s">
        <v>2452</v>
      </c>
      <c r="B1691" s="175">
        <v>46089</v>
      </c>
      <c r="C1691" s="171" t="s">
        <v>127</v>
      </c>
      <c r="D1691" s="171" t="s">
        <v>130</v>
      </c>
      <c r="E1691" s="171" t="s">
        <v>40</v>
      </c>
      <c r="F1691" s="171" t="s">
        <v>149</v>
      </c>
      <c r="G1691" s="171" t="s">
        <v>112</v>
      </c>
      <c r="H1691" s="176">
        <v>1</v>
      </c>
      <c r="I1691" s="177">
        <v>2650</v>
      </c>
      <c r="J1691" s="175">
        <v>46086</v>
      </c>
      <c r="K1691" s="171" t="s">
        <v>113</v>
      </c>
      <c r="L1691" s="171" t="s">
        <v>114</v>
      </c>
      <c r="M1691" s="178">
        <v>0</v>
      </c>
      <c r="N1691" s="176"/>
      <c r="O1691" s="176"/>
      <c r="P1691" s="179">
        <v>1493.79</v>
      </c>
    </row>
    <row r="1692" spans="1:16" ht="19.5" hidden="1" customHeight="1">
      <c r="A1692" s="171" t="s">
        <v>2452</v>
      </c>
      <c r="B1692" s="175">
        <v>46089</v>
      </c>
      <c r="C1692" s="171" t="s">
        <v>131</v>
      </c>
      <c r="D1692" s="171" t="s">
        <v>132</v>
      </c>
      <c r="E1692" s="171" t="s">
        <v>40</v>
      </c>
      <c r="F1692" s="171" t="s">
        <v>149</v>
      </c>
      <c r="G1692" s="171" t="s">
        <v>112</v>
      </c>
      <c r="H1692" s="176">
        <v>1</v>
      </c>
      <c r="I1692" s="177">
        <v>2650</v>
      </c>
      <c r="J1692" s="175">
        <v>46086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-1139.5</v>
      </c>
    </row>
    <row r="1693" spans="1:16" ht="19.5" hidden="1" customHeight="1">
      <c r="A1693" s="171" t="s">
        <v>2452</v>
      </c>
      <c r="B1693" s="175">
        <v>46089</v>
      </c>
      <c r="C1693" s="171" t="s">
        <v>2119</v>
      </c>
      <c r="D1693" s="171" t="s">
        <v>116</v>
      </c>
      <c r="E1693" s="171" t="s">
        <v>40</v>
      </c>
      <c r="F1693" s="171" t="s">
        <v>149</v>
      </c>
      <c r="G1693" s="171" t="s">
        <v>112</v>
      </c>
      <c r="H1693" s="176">
        <v>1</v>
      </c>
      <c r="I1693" s="177">
        <v>2650</v>
      </c>
      <c r="J1693" s="175">
        <v>46086</v>
      </c>
      <c r="K1693" s="171" t="s">
        <v>113</v>
      </c>
      <c r="L1693" s="171" t="s">
        <v>114</v>
      </c>
      <c r="M1693" s="178">
        <v>0.43</v>
      </c>
      <c r="N1693" s="176"/>
      <c r="O1693" s="176"/>
      <c r="P1693" s="179">
        <v>-15.01</v>
      </c>
    </row>
    <row r="1694" spans="1:16" ht="19.5" hidden="1" customHeight="1">
      <c r="A1694" s="171" t="s">
        <v>2447</v>
      </c>
      <c r="B1694" s="175">
        <v>46089</v>
      </c>
      <c r="C1694" s="171" t="s">
        <v>2119</v>
      </c>
      <c r="D1694" s="171" t="s">
        <v>135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46088</v>
      </c>
      <c r="K1694" s="171" t="s">
        <v>125</v>
      </c>
      <c r="L1694" s="171" t="s">
        <v>125</v>
      </c>
      <c r="M1694" s="178">
        <v>0</v>
      </c>
      <c r="N1694" s="176"/>
      <c r="O1694" s="176"/>
      <c r="P1694" s="179">
        <v>-18.489999999999998</v>
      </c>
    </row>
    <row r="1695" spans="1:16" ht="19.5" hidden="1" customHeight="1">
      <c r="A1695" s="171" t="s">
        <v>2450</v>
      </c>
      <c r="B1695" s="175">
        <v>46089</v>
      </c>
      <c r="C1695" s="171" t="s">
        <v>2119</v>
      </c>
      <c r="D1695" s="171" t="s">
        <v>135</v>
      </c>
      <c r="E1695" s="171" t="s">
        <v>66</v>
      </c>
      <c r="F1695" s="171" t="s">
        <v>601</v>
      </c>
      <c r="G1695" s="171" t="s">
        <v>177</v>
      </c>
      <c r="H1695" s="176">
        <v>1</v>
      </c>
      <c r="I1695" s="177">
        <v>0</v>
      </c>
      <c r="J1695" s="175">
        <v>46087</v>
      </c>
      <c r="K1695" s="171" t="s">
        <v>125</v>
      </c>
      <c r="L1695" s="171" t="s">
        <v>125</v>
      </c>
      <c r="M1695" s="178">
        <v>0</v>
      </c>
      <c r="N1695" s="176"/>
      <c r="O1695" s="176"/>
      <c r="P1695" s="179">
        <v>-6.21</v>
      </c>
    </row>
    <row r="1696" spans="1:16" ht="19.5" hidden="1" customHeight="1">
      <c r="A1696" s="171" t="s">
        <v>2453</v>
      </c>
      <c r="B1696" s="175">
        <v>46089</v>
      </c>
      <c r="C1696" s="171" t="s">
        <v>110</v>
      </c>
      <c r="D1696" s="171" t="s">
        <v>24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2650</v>
      </c>
      <c r="J1696" s="175">
        <v>46086</v>
      </c>
      <c r="K1696" s="171" t="s">
        <v>113</v>
      </c>
      <c r="L1696" s="171" t="s">
        <v>114</v>
      </c>
      <c r="M1696" s="178">
        <v>0.43</v>
      </c>
      <c r="N1696" s="176"/>
      <c r="O1696" s="176">
        <v>43</v>
      </c>
      <c r="P1696" s="179">
        <v>-154.33000000000001</v>
      </c>
    </row>
    <row r="1697" spans="1:16" ht="19.5" hidden="1" customHeight="1">
      <c r="A1697" s="171" t="s">
        <v>2453</v>
      </c>
      <c r="B1697" s="175">
        <v>46089</v>
      </c>
      <c r="C1697" s="171" t="s">
        <v>127</v>
      </c>
      <c r="D1697" s="171" t="s">
        <v>128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2650</v>
      </c>
      <c r="J1697" s="175">
        <v>46086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1152.3800000000001</v>
      </c>
    </row>
    <row r="1698" spans="1:16" ht="19.5" hidden="1" customHeight="1">
      <c r="A1698" s="171" t="s">
        <v>2453</v>
      </c>
      <c r="B1698" s="175">
        <v>46089</v>
      </c>
      <c r="C1698" s="171" t="s">
        <v>127</v>
      </c>
      <c r="D1698" s="171" t="s">
        <v>129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2650</v>
      </c>
      <c r="J1698" s="175">
        <v>46086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11.52</v>
      </c>
    </row>
    <row r="1699" spans="1:16" ht="19.5" hidden="1" customHeight="1">
      <c r="A1699" s="171" t="s">
        <v>2453</v>
      </c>
      <c r="B1699" s="175">
        <v>46089</v>
      </c>
      <c r="C1699" s="171" t="s">
        <v>127</v>
      </c>
      <c r="D1699" s="171" t="s">
        <v>130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2650</v>
      </c>
      <c r="J1699" s="175">
        <v>46086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1486.1</v>
      </c>
    </row>
    <row r="1700" spans="1:16" ht="19.5" hidden="1" customHeight="1">
      <c r="A1700" s="171" t="s">
        <v>2453</v>
      </c>
      <c r="B1700" s="175">
        <v>46089</v>
      </c>
      <c r="C1700" s="171" t="s">
        <v>131</v>
      </c>
      <c r="D1700" s="171" t="s">
        <v>132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2650</v>
      </c>
      <c r="J1700" s="175">
        <v>46086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-1139.5</v>
      </c>
    </row>
    <row r="1701" spans="1:16" ht="19.5" hidden="1" customHeight="1">
      <c r="A1701" s="171" t="s">
        <v>2453</v>
      </c>
      <c r="B1701" s="175">
        <v>46089</v>
      </c>
      <c r="C1701" s="171" t="s">
        <v>2119</v>
      </c>
      <c r="D1701" s="171" t="s">
        <v>116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2650</v>
      </c>
      <c r="J1701" s="175">
        <v>46086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-22.18</v>
      </c>
    </row>
    <row r="1702" spans="1:16" ht="19.5" hidden="1" customHeight="1">
      <c r="A1702" s="171" t="s">
        <v>2454</v>
      </c>
      <c r="B1702" s="175">
        <v>46089</v>
      </c>
      <c r="C1702" s="171" t="s">
        <v>110</v>
      </c>
      <c r="D1702" s="171" t="s">
        <v>24</v>
      </c>
      <c r="E1702" s="171" t="s">
        <v>39</v>
      </c>
      <c r="F1702" s="171" t="s">
        <v>141</v>
      </c>
      <c r="G1702" s="171" t="s">
        <v>112</v>
      </c>
      <c r="H1702" s="176">
        <v>1</v>
      </c>
      <c r="I1702" s="177">
        <v>2650</v>
      </c>
      <c r="J1702" s="175">
        <v>46087</v>
      </c>
      <c r="K1702" s="171" t="s">
        <v>113</v>
      </c>
      <c r="L1702" s="171" t="s">
        <v>114</v>
      </c>
      <c r="M1702" s="178">
        <v>0.43</v>
      </c>
      <c r="N1702" s="176"/>
      <c r="O1702" s="176">
        <v>44</v>
      </c>
      <c r="P1702" s="179">
        <v>-159.72</v>
      </c>
    </row>
    <row r="1703" spans="1:16" ht="19.5" hidden="1" customHeight="1">
      <c r="A1703" s="171" t="s">
        <v>2454</v>
      </c>
      <c r="B1703" s="175">
        <v>46089</v>
      </c>
      <c r="C1703" s="171" t="s">
        <v>127</v>
      </c>
      <c r="D1703" s="171" t="s">
        <v>128</v>
      </c>
      <c r="E1703" s="171" t="s">
        <v>39</v>
      </c>
      <c r="F1703" s="171" t="s">
        <v>141</v>
      </c>
      <c r="G1703" s="171" t="s">
        <v>112</v>
      </c>
      <c r="H1703" s="176">
        <v>1</v>
      </c>
      <c r="I1703" s="177">
        <v>2650</v>
      </c>
      <c r="J1703" s="175">
        <v>46087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1095.06</v>
      </c>
    </row>
    <row r="1704" spans="1:16" ht="19.5" hidden="1" customHeight="1">
      <c r="A1704" s="171" t="s">
        <v>2454</v>
      </c>
      <c r="B1704" s="175">
        <v>46089</v>
      </c>
      <c r="C1704" s="171" t="s">
        <v>127</v>
      </c>
      <c r="D1704" s="171" t="s">
        <v>129</v>
      </c>
      <c r="E1704" s="171" t="s">
        <v>39</v>
      </c>
      <c r="F1704" s="171" t="s">
        <v>141</v>
      </c>
      <c r="G1704" s="171" t="s">
        <v>112</v>
      </c>
      <c r="H1704" s="176">
        <v>1</v>
      </c>
      <c r="I1704" s="177">
        <v>2650</v>
      </c>
      <c r="J1704" s="175">
        <v>46087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10.95</v>
      </c>
    </row>
    <row r="1705" spans="1:16" ht="19.5" hidden="1" customHeight="1">
      <c r="A1705" s="171" t="s">
        <v>2454</v>
      </c>
      <c r="B1705" s="175">
        <v>46089</v>
      </c>
      <c r="C1705" s="171" t="s">
        <v>127</v>
      </c>
      <c r="D1705" s="171" t="s">
        <v>130</v>
      </c>
      <c r="E1705" s="171" t="s">
        <v>39</v>
      </c>
      <c r="F1705" s="171" t="s">
        <v>141</v>
      </c>
      <c r="G1705" s="171" t="s">
        <v>112</v>
      </c>
      <c r="H1705" s="176">
        <v>1</v>
      </c>
      <c r="I1705" s="177">
        <v>2650</v>
      </c>
      <c r="J1705" s="175">
        <v>46087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1543.99</v>
      </c>
    </row>
    <row r="1706" spans="1:16" ht="19.5" hidden="1" customHeight="1">
      <c r="A1706" s="171" t="s">
        <v>2454</v>
      </c>
      <c r="B1706" s="175">
        <v>46089</v>
      </c>
      <c r="C1706" s="171" t="s">
        <v>131</v>
      </c>
      <c r="D1706" s="171" t="s">
        <v>132</v>
      </c>
      <c r="E1706" s="171" t="s">
        <v>39</v>
      </c>
      <c r="F1706" s="171" t="s">
        <v>141</v>
      </c>
      <c r="G1706" s="171" t="s">
        <v>112</v>
      </c>
      <c r="H1706" s="176">
        <v>1</v>
      </c>
      <c r="I1706" s="177">
        <v>2650</v>
      </c>
      <c r="J1706" s="175">
        <v>46087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-1139.5</v>
      </c>
    </row>
    <row r="1707" spans="1:16" ht="19.5" hidden="1" customHeight="1">
      <c r="A1707" s="171" t="s">
        <v>2454</v>
      </c>
      <c r="B1707" s="175">
        <v>46089</v>
      </c>
      <c r="C1707" s="171" t="s">
        <v>2119</v>
      </c>
      <c r="D1707" s="171" t="s">
        <v>116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2650</v>
      </c>
      <c r="J1707" s="175">
        <v>46087</v>
      </c>
      <c r="K1707" s="171" t="s">
        <v>113</v>
      </c>
      <c r="L1707" s="171" t="s">
        <v>114</v>
      </c>
      <c r="M1707" s="178">
        <v>0.43</v>
      </c>
      <c r="N1707" s="176"/>
      <c r="O1707" s="176"/>
      <c r="P1707" s="179">
        <v>-13.99</v>
      </c>
    </row>
    <row r="1708" spans="1:16" ht="19.5" hidden="1" customHeight="1">
      <c r="A1708" s="171" t="s">
        <v>2455</v>
      </c>
      <c r="B1708" s="175">
        <v>46089</v>
      </c>
      <c r="C1708" s="171" t="s">
        <v>110</v>
      </c>
      <c r="D1708" s="171" t="s">
        <v>24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46079</v>
      </c>
      <c r="K1708" s="171" t="s">
        <v>113</v>
      </c>
      <c r="L1708" s="171" t="s">
        <v>114</v>
      </c>
      <c r="M1708" s="178">
        <v>0</v>
      </c>
      <c r="N1708" s="176"/>
      <c r="O1708" s="176">
        <v>41</v>
      </c>
      <c r="P1708" s="179">
        <v>-46.77</v>
      </c>
    </row>
    <row r="1709" spans="1:16" ht="19.5" hidden="1" customHeight="1">
      <c r="A1709" s="171" t="s">
        <v>2455</v>
      </c>
      <c r="B1709" s="175">
        <v>46089</v>
      </c>
      <c r="C1709" s="171" t="s">
        <v>2119</v>
      </c>
      <c r="D1709" s="171" t="s">
        <v>116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46079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-23.31</v>
      </c>
    </row>
    <row r="1710" spans="1:16" ht="19.5" hidden="1" customHeight="1">
      <c r="A1710" s="171" t="s">
        <v>2455</v>
      </c>
      <c r="B1710" s="175">
        <v>46089</v>
      </c>
      <c r="C1710" s="171" t="s">
        <v>110</v>
      </c>
      <c r="D1710" s="171" t="s">
        <v>117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46079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0</v>
      </c>
    </row>
    <row r="1711" spans="1:16" ht="19.5" hidden="1" customHeight="1">
      <c r="A1711" s="171" t="s">
        <v>2455</v>
      </c>
      <c r="B1711" s="175">
        <v>46089</v>
      </c>
      <c r="C1711" s="171" t="s">
        <v>110</v>
      </c>
      <c r="D1711" s="171" t="s">
        <v>118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0</v>
      </c>
      <c r="J1711" s="175">
        <v>46079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-46.77</v>
      </c>
    </row>
    <row r="1712" spans="1:16" ht="19.5" hidden="1" customHeight="1">
      <c r="A1712" s="171" t="s">
        <v>2454</v>
      </c>
      <c r="B1712" s="175">
        <v>46089</v>
      </c>
      <c r="C1712" s="171" t="s">
        <v>2119</v>
      </c>
      <c r="D1712" s="171" t="s">
        <v>135</v>
      </c>
      <c r="E1712" s="171" t="s">
        <v>39</v>
      </c>
      <c r="F1712" s="171" t="s">
        <v>141</v>
      </c>
      <c r="G1712" s="171" t="s">
        <v>112</v>
      </c>
      <c r="H1712" s="176">
        <v>1</v>
      </c>
      <c r="I1712" s="177">
        <v>0</v>
      </c>
      <c r="J1712" s="175">
        <v>46087</v>
      </c>
      <c r="K1712" s="171" t="s">
        <v>125</v>
      </c>
      <c r="L1712" s="171" t="s">
        <v>125</v>
      </c>
      <c r="M1712" s="178">
        <v>0</v>
      </c>
      <c r="N1712" s="176"/>
      <c r="O1712" s="176"/>
      <c r="P1712" s="179">
        <v>-20.81</v>
      </c>
    </row>
    <row r="1713" spans="1:16" ht="19.5" hidden="1" customHeight="1">
      <c r="A1713" s="171" t="s">
        <v>2456</v>
      </c>
      <c r="B1713" s="175">
        <v>46089</v>
      </c>
      <c r="C1713" s="171" t="s">
        <v>2119</v>
      </c>
      <c r="D1713" s="171" t="s">
        <v>135</v>
      </c>
      <c r="E1713" s="171" t="s">
        <v>66</v>
      </c>
      <c r="F1713" s="171" t="s">
        <v>601</v>
      </c>
      <c r="G1713" s="171" t="s">
        <v>177</v>
      </c>
      <c r="H1713" s="176">
        <v>1</v>
      </c>
      <c r="I1713" s="177">
        <v>0</v>
      </c>
      <c r="J1713" s="175">
        <v>46089</v>
      </c>
      <c r="K1713" s="171" t="s">
        <v>125</v>
      </c>
      <c r="L1713" s="171" t="s">
        <v>125</v>
      </c>
      <c r="M1713" s="178">
        <v>0</v>
      </c>
      <c r="N1713" s="176"/>
      <c r="O1713" s="176"/>
      <c r="P1713" s="179">
        <v>-20.39</v>
      </c>
    </row>
    <row r="1714" spans="1:16" ht="19.5" hidden="1" customHeight="1">
      <c r="A1714" s="171" t="s">
        <v>2250</v>
      </c>
      <c r="B1714" s="175">
        <v>46089</v>
      </c>
      <c r="C1714" s="171" t="s">
        <v>110</v>
      </c>
      <c r="D1714" s="171" t="s">
        <v>24</v>
      </c>
      <c r="E1714" s="171" t="s">
        <v>45</v>
      </c>
      <c r="F1714" s="171" t="s">
        <v>162</v>
      </c>
      <c r="G1714" s="171" t="s">
        <v>163</v>
      </c>
      <c r="H1714" s="176">
        <v>1</v>
      </c>
      <c r="I1714" s="177">
        <v>0</v>
      </c>
      <c r="J1714" s="175">
        <v>46077</v>
      </c>
      <c r="K1714" s="171" t="s">
        <v>113</v>
      </c>
      <c r="L1714" s="171" t="s">
        <v>114</v>
      </c>
      <c r="M1714" s="178">
        <v>0</v>
      </c>
      <c r="N1714" s="176"/>
      <c r="O1714" s="176">
        <v>40</v>
      </c>
      <c r="P1714" s="179">
        <v>-46.77</v>
      </c>
    </row>
    <row r="1715" spans="1:16" ht="19.5" hidden="1" customHeight="1">
      <c r="A1715" s="171" t="s">
        <v>2250</v>
      </c>
      <c r="B1715" s="175">
        <v>46089</v>
      </c>
      <c r="C1715" s="171" t="s">
        <v>2119</v>
      </c>
      <c r="D1715" s="171" t="s">
        <v>116</v>
      </c>
      <c r="E1715" s="171" t="s">
        <v>45</v>
      </c>
      <c r="F1715" s="171" t="s">
        <v>162</v>
      </c>
      <c r="G1715" s="171" t="s">
        <v>163</v>
      </c>
      <c r="H1715" s="176">
        <v>1</v>
      </c>
      <c r="I1715" s="177">
        <v>0</v>
      </c>
      <c r="J1715" s="175">
        <v>46077</v>
      </c>
      <c r="K1715" s="171" t="s">
        <v>113</v>
      </c>
      <c r="L1715" s="171" t="s">
        <v>114</v>
      </c>
      <c r="M1715" s="178">
        <v>0</v>
      </c>
      <c r="N1715" s="176"/>
      <c r="O1715" s="176"/>
      <c r="P1715" s="179">
        <v>-9.35</v>
      </c>
    </row>
    <row r="1716" spans="1:16" ht="19.5" hidden="1" customHeight="1">
      <c r="A1716" s="171" t="s">
        <v>2250</v>
      </c>
      <c r="B1716" s="175">
        <v>46089</v>
      </c>
      <c r="C1716" s="171" t="s">
        <v>110</v>
      </c>
      <c r="D1716" s="171" t="s">
        <v>117</v>
      </c>
      <c r="E1716" s="171" t="s">
        <v>45</v>
      </c>
      <c r="F1716" s="171" t="s">
        <v>162</v>
      </c>
      <c r="G1716" s="171" t="s">
        <v>163</v>
      </c>
      <c r="H1716" s="176">
        <v>1</v>
      </c>
      <c r="I1716" s="177">
        <v>0</v>
      </c>
      <c r="J1716" s="175">
        <v>46077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0</v>
      </c>
    </row>
    <row r="1717" spans="1:16" ht="19.5" hidden="1" customHeight="1">
      <c r="A1717" s="171" t="s">
        <v>2250</v>
      </c>
      <c r="B1717" s="175">
        <v>46089</v>
      </c>
      <c r="C1717" s="171" t="s">
        <v>110</v>
      </c>
      <c r="D1717" s="171" t="s">
        <v>118</v>
      </c>
      <c r="E1717" s="171" t="s">
        <v>45</v>
      </c>
      <c r="F1717" s="171" t="s">
        <v>162</v>
      </c>
      <c r="G1717" s="171" t="s">
        <v>163</v>
      </c>
      <c r="H1717" s="176">
        <v>1</v>
      </c>
      <c r="I1717" s="177">
        <v>0</v>
      </c>
      <c r="J1717" s="175">
        <v>46077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-46.77</v>
      </c>
    </row>
    <row r="1718" spans="1:16" ht="19.5" hidden="1" customHeight="1">
      <c r="A1718" s="171" t="s">
        <v>2250</v>
      </c>
      <c r="B1718" s="175">
        <v>46089</v>
      </c>
      <c r="C1718" s="171" t="s">
        <v>2119</v>
      </c>
      <c r="D1718" s="171" t="s">
        <v>119</v>
      </c>
      <c r="E1718" s="171" t="s">
        <v>45</v>
      </c>
      <c r="F1718" s="171" t="s">
        <v>162</v>
      </c>
      <c r="G1718" s="171" t="s">
        <v>163</v>
      </c>
      <c r="H1718" s="176">
        <v>1</v>
      </c>
      <c r="I1718" s="177">
        <v>0</v>
      </c>
      <c r="J1718" s="175">
        <v>46077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-15</v>
      </c>
    </row>
    <row r="1719" spans="1:16" ht="19.5" hidden="1" customHeight="1">
      <c r="A1719" s="171" t="s">
        <v>2249</v>
      </c>
      <c r="B1719" s="175">
        <v>46089</v>
      </c>
      <c r="C1719" s="171" t="s">
        <v>110</v>
      </c>
      <c r="D1719" s="171" t="s">
        <v>24</v>
      </c>
      <c r="E1719" s="171" t="s">
        <v>39</v>
      </c>
      <c r="F1719" s="171" t="s">
        <v>141</v>
      </c>
      <c r="G1719" s="171" t="s">
        <v>112</v>
      </c>
      <c r="H1719" s="176">
        <v>1</v>
      </c>
      <c r="I1719" s="177">
        <v>0</v>
      </c>
      <c r="J1719" s="175">
        <v>46077</v>
      </c>
      <c r="K1719" s="171" t="s">
        <v>113</v>
      </c>
      <c r="L1719" s="171" t="s">
        <v>114</v>
      </c>
      <c r="M1719" s="178">
        <v>0</v>
      </c>
      <c r="N1719" s="176"/>
      <c r="O1719" s="176">
        <v>40</v>
      </c>
      <c r="P1719" s="179">
        <v>-46.77</v>
      </c>
    </row>
    <row r="1720" spans="1:16" ht="19.5" hidden="1" customHeight="1">
      <c r="A1720" s="171" t="s">
        <v>2249</v>
      </c>
      <c r="B1720" s="175">
        <v>46089</v>
      </c>
      <c r="C1720" s="171" t="s">
        <v>2119</v>
      </c>
      <c r="D1720" s="171" t="s">
        <v>116</v>
      </c>
      <c r="E1720" s="171" t="s">
        <v>39</v>
      </c>
      <c r="F1720" s="171" t="s">
        <v>141</v>
      </c>
      <c r="G1720" s="171" t="s">
        <v>112</v>
      </c>
      <c r="H1720" s="176">
        <v>1</v>
      </c>
      <c r="I1720" s="177">
        <v>0</v>
      </c>
      <c r="J1720" s="175">
        <v>46077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-9.23</v>
      </c>
    </row>
    <row r="1721" spans="1:16" ht="19.5" hidden="1" customHeight="1">
      <c r="A1721" s="171" t="s">
        <v>2249</v>
      </c>
      <c r="B1721" s="175">
        <v>46089</v>
      </c>
      <c r="C1721" s="171" t="s">
        <v>110</v>
      </c>
      <c r="D1721" s="171" t="s">
        <v>117</v>
      </c>
      <c r="E1721" s="171" t="s">
        <v>39</v>
      </c>
      <c r="F1721" s="171" t="s">
        <v>141</v>
      </c>
      <c r="G1721" s="171" t="s">
        <v>112</v>
      </c>
      <c r="H1721" s="176">
        <v>1</v>
      </c>
      <c r="I1721" s="177">
        <v>0</v>
      </c>
      <c r="J1721" s="175">
        <v>46077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0</v>
      </c>
    </row>
    <row r="1722" spans="1:16" ht="19.5" hidden="1" customHeight="1">
      <c r="A1722" s="171" t="s">
        <v>2249</v>
      </c>
      <c r="B1722" s="175">
        <v>46089</v>
      </c>
      <c r="C1722" s="171" t="s">
        <v>110</v>
      </c>
      <c r="D1722" s="171" t="s">
        <v>118</v>
      </c>
      <c r="E1722" s="171" t="s">
        <v>39</v>
      </c>
      <c r="F1722" s="171" t="s">
        <v>141</v>
      </c>
      <c r="G1722" s="171" t="s">
        <v>112</v>
      </c>
      <c r="H1722" s="176">
        <v>1</v>
      </c>
      <c r="I1722" s="177">
        <v>0</v>
      </c>
      <c r="J1722" s="175">
        <v>46077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-46.77</v>
      </c>
    </row>
    <row r="1723" spans="1:16" ht="19.5" hidden="1" customHeight="1">
      <c r="A1723" s="171" t="s">
        <v>2249</v>
      </c>
      <c r="B1723" s="175">
        <v>46089</v>
      </c>
      <c r="C1723" s="171" t="s">
        <v>2119</v>
      </c>
      <c r="D1723" s="171" t="s">
        <v>119</v>
      </c>
      <c r="E1723" s="171" t="s">
        <v>39</v>
      </c>
      <c r="F1723" s="171" t="s">
        <v>141</v>
      </c>
      <c r="G1723" s="171" t="s">
        <v>112</v>
      </c>
      <c r="H1723" s="176">
        <v>1</v>
      </c>
      <c r="I1723" s="177">
        <v>0</v>
      </c>
      <c r="J1723" s="175">
        <v>46077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-15</v>
      </c>
    </row>
    <row r="1724" spans="1:16" ht="19.5" hidden="1" customHeight="1">
      <c r="A1724" s="171" t="s">
        <v>2457</v>
      </c>
      <c r="B1724" s="175">
        <v>46089</v>
      </c>
      <c r="C1724" s="171" t="s">
        <v>110</v>
      </c>
      <c r="D1724" s="171" t="s">
        <v>24</v>
      </c>
      <c r="E1724" s="171" t="s">
        <v>79</v>
      </c>
      <c r="F1724" s="171" t="s">
        <v>441</v>
      </c>
      <c r="G1724" s="171" t="s">
        <v>177</v>
      </c>
      <c r="H1724" s="176">
        <v>1</v>
      </c>
      <c r="I1724" s="177">
        <v>0</v>
      </c>
      <c r="J1724" s="175">
        <v>46083</v>
      </c>
      <c r="K1724" s="171" t="s">
        <v>113</v>
      </c>
      <c r="L1724" s="171" t="s">
        <v>114</v>
      </c>
      <c r="M1724" s="178">
        <v>0</v>
      </c>
      <c r="N1724" s="176"/>
      <c r="O1724" s="176">
        <v>43</v>
      </c>
      <c r="P1724" s="179">
        <v>-56.94</v>
      </c>
    </row>
    <row r="1725" spans="1:16" ht="19.5" hidden="1" customHeight="1">
      <c r="A1725" s="171" t="s">
        <v>2457</v>
      </c>
      <c r="B1725" s="175">
        <v>46089</v>
      </c>
      <c r="C1725" s="171" t="s">
        <v>2119</v>
      </c>
      <c r="D1725" s="171" t="s">
        <v>116</v>
      </c>
      <c r="E1725" s="171" t="s">
        <v>79</v>
      </c>
      <c r="F1725" s="171" t="s">
        <v>441</v>
      </c>
      <c r="G1725" s="171" t="s">
        <v>177</v>
      </c>
      <c r="H1725" s="176">
        <v>1</v>
      </c>
      <c r="I1725" s="177">
        <v>0</v>
      </c>
      <c r="J1725" s="175">
        <v>46083</v>
      </c>
      <c r="K1725" s="171" t="s">
        <v>113</v>
      </c>
      <c r="L1725" s="171" t="s">
        <v>114</v>
      </c>
      <c r="M1725" s="178">
        <v>0</v>
      </c>
      <c r="N1725" s="176"/>
      <c r="O1725" s="176"/>
      <c r="P1725" s="179">
        <v>-13.42</v>
      </c>
    </row>
    <row r="1726" spans="1:16" ht="19.5" hidden="1" customHeight="1">
      <c r="A1726" s="171" t="s">
        <v>2458</v>
      </c>
      <c r="B1726" s="175">
        <v>46089</v>
      </c>
      <c r="C1726" s="171" t="s">
        <v>110</v>
      </c>
      <c r="D1726" s="171" t="s">
        <v>24</v>
      </c>
      <c r="E1726" s="171" t="s">
        <v>48</v>
      </c>
      <c r="F1726" s="171" t="s">
        <v>198</v>
      </c>
      <c r="G1726" s="171" t="s">
        <v>112</v>
      </c>
      <c r="H1726" s="176">
        <v>1</v>
      </c>
      <c r="I1726" s="177">
        <v>1495</v>
      </c>
      <c r="J1726" s="175">
        <v>46082</v>
      </c>
      <c r="K1726" s="171" t="s">
        <v>113</v>
      </c>
      <c r="L1726" s="171" t="s">
        <v>114</v>
      </c>
      <c r="M1726" s="178">
        <v>0.43</v>
      </c>
      <c r="N1726" s="176"/>
      <c r="O1726" s="176">
        <v>42</v>
      </c>
      <c r="P1726" s="179">
        <v>-116.04</v>
      </c>
    </row>
    <row r="1727" spans="1:16" ht="19.5" hidden="1" customHeight="1">
      <c r="A1727" s="171" t="s">
        <v>2458</v>
      </c>
      <c r="B1727" s="175">
        <v>46089</v>
      </c>
      <c r="C1727" s="171" t="s">
        <v>127</v>
      </c>
      <c r="D1727" s="171" t="s">
        <v>128</v>
      </c>
      <c r="E1727" s="171" t="s">
        <v>48</v>
      </c>
      <c r="F1727" s="171" t="s">
        <v>198</v>
      </c>
      <c r="G1727" s="171" t="s">
        <v>112</v>
      </c>
      <c r="H1727" s="176">
        <v>1</v>
      </c>
      <c r="I1727" s="177">
        <v>1495</v>
      </c>
      <c r="J1727" s="175">
        <v>46082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621.9</v>
      </c>
    </row>
    <row r="1728" spans="1:16" ht="19.5" hidden="1" customHeight="1">
      <c r="A1728" s="171" t="s">
        <v>2458</v>
      </c>
      <c r="B1728" s="175">
        <v>46089</v>
      </c>
      <c r="C1728" s="171" t="s">
        <v>127</v>
      </c>
      <c r="D1728" s="171" t="s">
        <v>129</v>
      </c>
      <c r="E1728" s="171" t="s">
        <v>48</v>
      </c>
      <c r="F1728" s="171" t="s">
        <v>198</v>
      </c>
      <c r="G1728" s="171" t="s">
        <v>112</v>
      </c>
      <c r="H1728" s="176">
        <v>1</v>
      </c>
      <c r="I1728" s="177">
        <v>1495</v>
      </c>
      <c r="J1728" s="175">
        <v>46082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6.22</v>
      </c>
    </row>
    <row r="1729" spans="1:16" ht="19.5" hidden="1" customHeight="1">
      <c r="A1729" s="171" t="s">
        <v>2458</v>
      </c>
      <c r="B1729" s="175">
        <v>46089</v>
      </c>
      <c r="C1729" s="171" t="s">
        <v>127</v>
      </c>
      <c r="D1729" s="171" t="s">
        <v>130</v>
      </c>
      <c r="E1729" s="171" t="s">
        <v>48</v>
      </c>
      <c r="F1729" s="171" t="s">
        <v>198</v>
      </c>
      <c r="G1729" s="171" t="s">
        <v>112</v>
      </c>
      <c r="H1729" s="176">
        <v>1</v>
      </c>
      <c r="I1729" s="177">
        <v>1495</v>
      </c>
      <c r="J1729" s="175">
        <v>46082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866.88</v>
      </c>
    </row>
    <row r="1730" spans="1:16" ht="19.5" hidden="1" customHeight="1">
      <c r="A1730" s="171" t="s">
        <v>2458</v>
      </c>
      <c r="B1730" s="175">
        <v>46089</v>
      </c>
      <c r="C1730" s="171" t="s">
        <v>131</v>
      </c>
      <c r="D1730" s="171" t="s">
        <v>132</v>
      </c>
      <c r="E1730" s="171" t="s">
        <v>48</v>
      </c>
      <c r="F1730" s="171" t="s">
        <v>198</v>
      </c>
      <c r="G1730" s="171" t="s">
        <v>112</v>
      </c>
      <c r="H1730" s="176">
        <v>1</v>
      </c>
      <c r="I1730" s="177">
        <v>1495</v>
      </c>
      <c r="J1730" s="175">
        <v>46082</v>
      </c>
      <c r="K1730" s="171" t="s">
        <v>113</v>
      </c>
      <c r="L1730" s="171" t="s">
        <v>114</v>
      </c>
      <c r="M1730" s="178">
        <v>0.43</v>
      </c>
      <c r="N1730" s="176"/>
      <c r="O1730" s="176"/>
      <c r="P1730" s="179">
        <v>-642.85</v>
      </c>
    </row>
    <row r="1731" spans="1:16" ht="19.5" hidden="1" customHeight="1">
      <c r="A1731" s="171" t="s">
        <v>2458</v>
      </c>
      <c r="B1731" s="175">
        <v>46089</v>
      </c>
      <c r="C1731" s="171" t="s">
        <v>2119</v>
      </c>
      <c r="D1731" s="171" t="s">
        <v>116</v>
      </c>
      <c r="E1731" s="171" t="s">
        <v>48</v>
      </c>
      <c r="F1731" s="171" t="s">
        <v>198</v>
      </c>
      <c r="G1731" s="171" t="s">
        <v>112</v>
      </c>
      <c r="H1731" s="176">
        <v>1</v>
      </c>
      <c r="I1731" s="177">
        <v>1495</v>
      </c>
      <c r="J1731" s="175">
        <v>46082</v>
      </c>
      <c r="K1731" s="171" t="s">
        <v>113</v>
      </c>
      <c r="L1731" s="171" t="s">
        <v>114</v>
      </c>
      <c r="M1731" s="178">
        <v>0.43</v>
      </c>
      <c r="N1731" s="176"/>
      <c r="O1731" s="176"/>
      <c r="P1731" s="179">
        <v>-10.01</v>
      </c>
    </row>
    <row r="1732" spans="1:16" ht="19.5" hidden="1" customHeight="1">
      <c r="A1732" s="171" t="s">
        <v>2457</v>
      </c>
      <c r="B1732" s="175">
        <v>46089</v>
      </c>
      <c r="C1732" s="171" t="s">
        <v>110</v>
      </c>
      <c r="D1732" s="171" t="s">
        <v>117</v>
      </c>
      <c r="E1732" s="171" t="s">
        <v>79</v>
      </c>
      <c r="F1732" s="171" t="s">
        <v>441</v>
      </c>
      <c r="G1732" s="171" t="s">
        <v>177</v>
      </c>
      <c r="H1732" s="176">
        <v>1</v>
      </c>
      <c r="I1732" s="177">
        <v>0</v>
      </c>
      <c r="J1732" s="175">
        <v>46083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0</v>
      </c>
    </row>
    <row r="1733" spans="1:16" ht="19.5" hidden="1" customHeight="1">
      <c r="A1733" s="171" t="s">
        <v>2457</v>
      </c>
      <c r="B1733" s="175">
        <v>46089</v>
      </c>
      <c r="C1733" s="171" t="s">
        <v>110</v>
      </c>
      <c r="D1733" s="171" t="s">
        <v>118</v>
      </c>
      <c r="E1733" s="171" t="s">
        <v>79</v>
      </c>
      <c r="F1733" s="171" t="s">
        <v>441</v>
      </c>
      <c r="G1733" s="171" t="s">
        <v>177</v>
      </c>
      <c r="H1733" s="176">
        <v>1</v>
      </c>
      <c r="I1733" s="177">
        <v>0</v>
      </c>
      <c r="J1733" s="175">
        <v>46083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-56.94</v>
      </c>
    </row>
    <row r="1734" spans="1:16" ht="19.5" hidden="1" customHeight="1">
      <c r="A1734" s="171" t="s">
        <v>2457</v>
      </c>
      <c r="B1734" s="175">
        <v>46089</v>
      </c>
      <c r="C1734" s="171" t="s">
        <v>2119</v>
      </c>
      <c r="D1734" s="171" t="s">
        <v>119</v>
      </c>
      <c r="E1734" s="171" t="s">
        <v>79</v>
      </c>
      <c r="F1734" s="171" t="s">
        <v>441</v>
      </c>
      <c r="G1734" s="171" t="s">
        <v>177</v>
      </c>
      <c r="H1734" s="176">
        <v>1</v>
      </c>
      <c r="I1734" s="177">
        <v>0</v>
      </c>
      <c r="J1734" s="175">
        <v>46083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-15</v>
      </c>
    </row>
    <row r="1735" spans="1:16" ht="19.5" hidden="1" customHeight="1">
      <c r="A1735" s="171" t="s">
        <v>2459</v>
      </c>
      <c r="B1735" s="175">
        <v>46089</v>
      </c>
      <c r="C1735" s="171" t="s">
        <v>110</v>
      </c>
      <c r="D1735" s="171" t="s">
        <v>24</v>
      </c>
      <c r="E1735" s="171" t="s">
        <v>42</v>
      </c>
      <c r="F1735" s="171" t="s">
        <v>248</v>
      </c>
      <c r="G1735" s="171" t="s">
        <v>112</v>
      </c>
      <c r="H1735" s="176">
        <v>1</v>
      </c>
      <c r="I1735" s="177">
        <v>2650</v>
      </c>
      <c r="J1735" s="175">
        <v>46087</v>
      </c>
      <c r="K1735" s="171" t="s">
        <v>113</v>
      </c>
      <c r="L1735" s="171" t="s">
        <v>114</v>
      </c>
      <c r="M1735" s="178">
        <v>0.43</v>
      </c>
      <c r="N1735" s="176"/>
      <c r="O1735" s="176">
        <v>44</v>
      </c>
      <c r="P1735" s="179">
        <v>-159.72</v>
      </c>
    </row>
    <row r="1736" spans="1:16" ht="19.5" hidden="1" customHeight="1">
      <c r="A1736" s="171" t="s">
        <v>2459</v>
      </c>
      <c r="B1736" s="175">
        <v>46089</v>
      </c>
      <c r="C1736" s="171" t="s">
        <v>127</v>
      </c>
      <c r="D1736" s="171" t="s">
        <v>128</v>
      </c>
      <c r="E1736" s="171" t="s">
        <v>42</v>
      </c>
      <c r="F1736" s="171" t="s">
        <v>248</v>
      </c>
      <c r="G1736" s="171" t="s">
        <v>112</v>
      </c>
      <c r="H1736" s="176">
        <v>1</v>
      </c>
      <c r="I1736" s="177">
        <v>2650</v>
      </c>
      <c r="J1736" s="175">
        <v>46087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1037.1400000000001</v>
      </c>
    </row>
    <row r="1737" spans="1:16" ht="19.5" hidden="1" customHeight="1">
      <c r="A1737" s="171" t="s">
        <v>2459</v>
      </c>
      <c r="B1737" s="175">
        <v>46089</v>
      </c>
      <c r="C1737" s="171" t="s">
        <v>127</v>
      </c>
      <c r="D1737" s="171" t="s">
        <v>129</v>
      </c>
      <c r="E1737" s="171" t="s">
        <v>42</v>
      </c>
      <c r="F1737" s="171" t="s">
        <v>248</v>
      </c>
      <c r="G1737" s="171" t="s">
        <v>112</v>
      </c>
      <c r="H1737" s="176">
        <v>1</v>
      </c>
      <c r="I1737" s="177">
        <v>2650</v>
      </c>
      <c r="J1737" s="175">
        <v>46087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10.37</v>
      </c>
    </row>
    <row r="1738" spans="1:16" ht="19.5" hidden="1" customHeight="1">
      <c r="A1738" s="171" t="s">
        <v>2459</v>
      </c>
      <c r="B1738" s="175">
        <v>46089</v>
      </c>
      <c r="C1738" s="171" t="s">
        <v>127</v>
      </c>
      <c r="D1738" s="171" t="s">
        <v>130</v>
      </c>
      <c r="E1738" s="171" t="s">
        <v>42</v>
      </c>
      <c r="F1738" s="171" t="s">
        <v>248</v>
      </c>
      <c r="G1738" s="171" t="s">
        <v>112</v>
      </c>
      <c r="H1738" s="176">
        <v>1</v>
      </c>
      <c r="I1738" s="177">
        <v>2650</v>
      </c>
      <c r="J1738" s="175">
        <v>46087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1602.49</v>
      </c>
    </row>
    <row r="1739" spans="1:16" ht="19.5" hidden="1" customHeight="1">
      <c r="A1739" s="171" t="s">
        <v>2459</v>
      </c>
      <c r="B1739" s="175">
        <v>46089</v>
      </c>
      <c r="C1739" s="171" t="s">
        <v>131</v>
      </c>
      <c r="D1739" s="171" t="s">
        <v>132</v>
      </c>
      <c r="E1739" s="171" t="s">
        <v>42</v>
      </c>
      <c r="F1739" s="171" t="s">
        <v>248</v>
      </c>
      <c r="G1739" s="171" t="s">
        <v>112</v>
      </c>
      <c r="H1739" s="176">
        <v>1</v>
      </c>
      <c r="I1739" s="177">
        <v>2650</v>
      </c>
      <c r="J1739" s="175">
        <v>46087</v>
      </c>
      <c r="K1739" s="171" t="s">
        <v>113</v>
      </c>
      <c r="L1739" s="171" t="s">
        <v>114</v>
      </c>
      <c r="M1739" s="178">
        <v>0.43</v>
      </c>
      <c r="N1739" s="176"/>
      <c r="O1739" s="176"/>
      <c r="P1739" s="179">
        <v>-1139.5</v>
      </c>
    </row>
    <row r="1740" spans="1:16" ht="19.5" hidden="1" customHeight="1">
      <c r="A1740" s="171" t="s">
        <v>2459</v>
      </c>
      <c r="B1740" s="175">
        <v>46089</v>
      </c>
      <c r="C1740" s="171" t="s">
        <v>2119</v>
      </c>
      <c r="D1740" s="171" t="s">
        <v>116</v>
      </c>
      <c r="E1740" s="171" t="s">
        <v>42</v>
      </c>
      <c r="F1740" s="171" t="s">
        <v>248</v>
      </c>
      <c r="G1740" s="171" t="s">
        <v>112</v>
      </c>
      <c r="H1740" s="176">
        <v>1</v>
      </c>
      <c r="I1740" s="177">
        <v>2650</v>
      </c>
      <c r="J1740" s="175">
        <v>46087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-15.75</v>
      </c>
    </row>
    <row r="1741" spans="1:16" ht="19.5" hidden="1" customHeight="1">
      <c r="A1741" s="171" t="s">
        <v>2460</v>
      </c>
      <c r="B1741" s="175">
        <v>46089</v>
      </c>
      <c r="C1741" s="171" t="s">
        <v>110</v>
      </c>
      <c r="D1741" s="171" t="s">
        <v>24</v>
      </c>
      <c r="E1741" s="171" t="s">
        <v>79</v>
      </c>
      <c r="F1741" s="171" t="s">
        <v>441</v>
      </c>
      <c r="G1741" s="171" t="s">
        <v>177</v>
      </c>
      <c r="H1741" s="176">
        <v>1</v>
      </c>
      <c r="I1741" s="177">
        <v>0</v>
      </c>
      <c r="J1741" s="175">
        <v>46078</v>
      </c>
      <c r="K1741" s="171" t="s">
        <v>113</v>
      </c>
      <c r="L1741" s="171" t="s">
        <v>114</v>
      </c>
      <c r="M1741" s="178">
        <v>0</v>
      </c>
      <c r="N1741" s="176"/>
      <c r="O1741" s="176">
        <v>40</v>
      </c>
      <c r="P1741" s="179">
        <v>-56.94</v>
      </c>
    </row>
    <row r="1742" spans="1:16" ht="19.5" hidden="1" customHeight="1">
      <c r="A1742" s="171" t="s">
        <v>2460</v>
      </c>
      <c r="B1742" s="175">
        <v>46089</v>
      </c>
      <c r="C1742" s="171" t="s">
        <v>2119</v>
      </c>
      <c r="D1742" s="171" t="s">
        <v>116</v>
      </c>
      <c r="E1742" s="171" t="s">
        <v>79</v>
      </c>
      <c r="F1742" s="171" t="s">
        <v>441</v>
      </c>
      <c r="G1742" s="171" t="s">
        <v>177</v>
      </c>
      <c r="H1742" s="176">
        <v>1</v>
      </c>
      <c r="I1742" s="177">
        <v>0</v>
      </c>
      <c r="J1742" s="175">
        <v>46078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-17.37</v>
      </c>
    </row>
    <row r="1743" spans="1:16" ht="19.5" hidden="1" customHeight="1">
      <c r="A1743" s="171" t="s">
        <v>2460</v>
      </c>
      <c r="B1743" s="175">
        <v>46089</v>
      </c>
      <c r="C1743" s="171" t="s">
        <v>110</v>
      </c>
      <c r="D1743" s="171" t="s">
        <v>117</v>
      </c>
      <c r="E1743" s="171" t="s">
        <v>79</v>
      </c>
      <c r="F1743" s="171" t="s">
        <v>441</v>
      </c>
      <c r="G1743" s="171" t="s">
        <v>177</v>
      </c>
      <c r="H1743" s="176">
        <v>1</v>
      </c>
      <c r="I1743" s="177">
        <v>0</v>
      </c>
      <c r="J1743" s="175">
        <v>46078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0</v>
      </c>
    </row>
    <row r="1744" spans="1:16" ht="19.5" hidden="1" customHeight="1">
      <c r="A1744" s="171" t="s">
        <v>2460</v>
      </c>
      <c r="B1744" s="175">
        <v>46089</v>
      </c>
      <c r="C1744" s="171" t="s">
        <v>110</v>
      </c>
      <c r="D1744" s="171" t="s">
        <v>118</v>
      </c>
      <c r="E1744" s="171" t="s">
        <v>79</v>
      </c>
      <c r="F1744" s="171" t="s">
        <v>441</v>
      </c>
      <c r="G1744" s="171" t="s">
        <v>177</v>
      </c>
      <c r="H1744" s="176">
        <v>1</v>
      </c>
      <c r="I1744" s="177">
        <v>0</v>
      </c>
      <c r="J1744" s="175">
        <v>46078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-56.94</v>
      </c>
    </row>
    <row r="1745" spans="1:16" ht="19.5" hidden="1" customHeight="1">
      <c r="A1745" s="171" t="s">
        <v>2460</v>
      </c>
      <c r="B1745" s="175">
        <v>46089</v>
      </c>
      <c r="C1745" s="171" t="s">
        <v>2119</v>
      </c>
      <c r="D1745" s="171" t="s">
        <v>119</v>
      </c>
      <c r="E1745" s="171" t="s">
        <v>79</v>
      </c>
      <c r="F1745" s="171" t="s">
        <v>441</v>
      </c>
      <c r="G1745" s="171" t="s">
        <v>177</v>
      </c>
      <c r="H1745" s="176">
        <v>1</v>
      </c>
      <c r="I1745" s="177">
        <v>0</v>
      </c>
      <c r="J1745" s="175">
        <v>46078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-15</v>
      </c>
    </row>
    <row r="1746" spans="1:16" ht="19.5" hidden="1" customHeight="1">
      <c r="A1746" s="171" t="s">
        <v>2084</v>
      </c>
      <c r="B1746" s="175">
        <v>46089</v>
      </c>
      <c r="C1746" s="171" t="s">
        <v>110</v>
      </c>
      <c r="D1746" s="171" t="s">
        <v>121</v>
      </c>
      <c r="E1746" s="171" t="s">
        <v>78</v>
      </c>
      <c r="F1746" s="171" t="s">
        <v>176</v>
      </c>
      <c r="G1746" s="171" t="s">
        <v>177</v>
      </c>
      <c r="H1746" s="176">
        <v>1</v>
      </c>
      <c r="I1746" s="177">
        <v>0</v>
      </c>
      <c r="J1746" s="175">
        <v>46079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2084</v>
      </c>
      <c r="B1747" s="175">
        <v>46089</v>
      </c>
      <c r="C1747" s="171" t="s">
        <v>110</v>
      </c>
      <c r="D1747" s="171" t="s">
        <v>118</v>
      </c>
      <c r="E1747" s="171" t="s">
        <v>78</v>
      </c>
      <c r="F1747" s="171" t="s">
        <v>176</v>
      </c>
      <c r="G1747" s="171" t="s">
        <v>177</v>
      </c>
      <c r="H1747" s="176">
        <v>1</v>
      </c>
      <c r="I1747" s="177">
        <v>0</v>
      </c>
      <c r="J1747" s="175">
        <v>46079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-56.94</v>
      </c>
    </row>
    <row r="1748" spans="1:16" ht="19.5" hidden="1" customHeight="1">
      <c r="A1748" s="171" t="s">
        <v>2084</v>
      </c>
      <c r="B1748" s="175">
        <v>46089</v>
      </c>
      <c r="C1748" s="171" t="s">
        <v>2119</v>
      </c>
      <c r="D1748" s="171" t="s">
        <v>119</v>
      </c>
      <c r="E1748" s="171" t="s">
        <v>78</v>
      </c>
      <c r="F1748" s="171" t="s">
        <v>176</v>
      </c>
      <c r="G1748" s="171" t="s">
        <v>177</v>
      </c>
      <c r="H1748" s="176">
        <v>1</v>
      </c>
      <c r="I1748" s="177">
        <v>0</v>
      </c>
      <c r="J1748" s="175">
        <v>46079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-15</v>
      </c>
    </row>
    <row r="1749" spans="1:16" ht="19.5" hidden="1" customHeight="1">
      <c r="A1749" s="171" t="s">
        <v>2459</v>
      </c>
      <c r="B1749" s="175">
        <v>46089</v>
      </c>
      <c r="C1749" s="171" t="s">
        <v>2119</v>
      </c>
      <c r="D1749" s="171" t="s">
        <v>135</v>
      </c>
      <c r="E1749" s="171" t="s">
        <v>42</v>
      </c>
      <c r="F1749" s="171" t="s">
        <v>248</v>
      </c>
      <c r="G1749" s="171" t="s">
        <v>112</v>
      </c>
      <c r="H1749" s="176">
        <v>1</v>
      </c>
      <c r="I1749" s="177">
        <v>0</v>
      </c>
      <c r="J1749" s="175">
        <v>46087</v>
      </c>
      <c r="K1749" s="171" t="s">
        <v>125</v>
      </c>
      <c r="L1749" s="171" t="s">
        <v>125</v>
      </c>
      <c r="M1749" s="178">
        <v>0</v>
      </c>
      <c r="N1749" s="176"/>
      <c r="O1749" s="176"/>
      <c r="P1749" s="179">
        <v>-19.71</v>
      </c>
    </row>
    <row r="1750" spans="1:16" ht="19.5" hidden="1" customHeight="1">
      <c r="A1750" s="171" t="s">
        <v>2461</v>
      </c>
      <c r="B1750" s="175">
        <v>46089</v>
      </c>
      <c r="C1750" s="171" t="s">
        <v>110</v>
      </c>
      <c r="D1750" s="171" t="s">
        <v>24</v>
      </c>
      <c r="E1750" s="171" t="s">
        <v>69</v>
      </c>
      <c r="F1750" s="171" t="s">
        <v>674</v>
      </c>
      <c r="G1750" s="171" t="s">
        <v>177</v>
      </c>
      <c r="H1750" s="176">
        <v>1</v>
      </c>
      <c r="I1750" s="177">
        <v>0</v>
      </c>
      <c r="J1750" s="175">
        <v>46073</v>
      </c>
      <c r="K1750" s="171" t="s">
        <v>113</v>
      </c>
      <c r="L1750" s="171" t="s">
        <v>114</v>
      </c>
      <c r="M1750" s="178">
        <v>0</v>
      </c>
      <c r="N1750" s="176"/>
      <c r="O1750" s="176">
        <v>40</v>
      </c>
      <c r="P1750" s="179">
        <v>-56.94</v>
      </c>
    </row>
    <row r="1751" spans="1:16" ht="19.5" hidden="1" customHeight="1">
      <c r="A1751" s="171" t="s">
        <v>2461</v>
      </c>
      <c r="B1751" s="175">
        <v>46089</v>
      </c>
      <c r="C1751" s="171" t="s">
        <v>110</v>
      </c>
      <c r="D1751" s="171" t="s">
        <v>117</v>
      </c>
      <c r="E1751" s="171" t="s">
        <v>69</v>
      </c>
      <c r="F1751" s="171" t="s">
        <v>674</v>
      </c>
      <c r="G1751" s="171" t="s">
        <v>177</v>
      </c>
      <c r="H1751" s="176">
        <v>1</v>
      </c>
      <c r="I1751" s="177">
        <v>0</v>
      </c>
      <c r="J1751" s="175">
        <v>46073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2461</v>
      </c>
      <c r="B1752" s="175">
        <v>46089</v>
      </c>
      <c r="C1752" s="171" t="s">
        <v>110</v>
      </c>
      <c r="D1752" s="171" t="s">
        <v>118</v>
      </c>
      <c r="E1752" s="171" t="s">
        <v>69</v>
      </c>
      <c r="F1752" s="171" t="s">
        <v>674</v>
      </c>
      <c r="G1752" s="171" t="s">
        <v>177</v>
      </c>
      <c r="H1752" s="176">
        <v>1</v>
      </c>
      <c r="I1752" s="177">
        <v>0</v>
      </c>
      <c r="J1752" s="175">
        <v>46073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2461</v>
      </c>
      <c r="B1753" s="175">
        <v>46089</v>
      </c>
      <c r="C1753" s="171" t="s">
        <v>2119</v>
      </c>
      <c r="D1753" s="171" t="s">
        <v>119</v>
      </c>
      <c r="E1753" s="171" t="s">
        <v>69</v>
      </c>
      <c r="F1753" s="171" t="s">
        <v>674</v>
      </c>
      <c r="G1753" s="171" t="s">
        <v>177</v>
      </c>
      <c r="H1753" s="176">
        <v>1</v>
      </c>
      <c r="I1753" s="177">
        <v>0</v>
      </c>
      <c r="J1753" s="175">
        <v>46073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2462</v>
      </c>
      <c r="B1754" s="175">
        <v>46089</v>
      </c>
      <c r="C1754" s="171" t="s">
        <v>110</v>
      </c>
      <c r="D1754" s="171" t="s">
        <v>24</v>
      </c>
      <c r="E1754" s="171" t="s">
        <v>38</v>
      </c>
      <c r="F1754" s="171" t="s">
        <v>111</v>
      </c>
      <c r="G1754" s="171" t="s">
        <v>112</v>
      </c>
      <c r="H1754" s="176">
        <v>1</v>
      </c>
      <c r="I1754" s="177">
        <v>2700</v>
      </c>
      <c r="J1754" s="175">
        <v>46088</v>
      </c>
      <c r="K1754" s="171" t="s">
        <v>113</v>
      </c>
      <c r="L1754" s="171" t="s">
        <v>114</v>
      </c>
      <c r="M1754" s="178">
        <v>0.43</v>
      </c>
      <c r="N1754" s="176"/>
      <c r="O1754" s="176">
        <v>43</v>
      </c>
      <c r="P1754" s="179">
        <v>-155.83000000000001</v>
      </c>
    </row>
    <row r="1755" spans="1:16" ht="19.5" hidden="1" customHeight="1">
      <c r="A1755" s="171" t="s">
        <v>2462</v>
      </c>
      <c r="B1755" s="175">
        <v>46089</v>
      </c>
      <c r="C1755" s="171" t="s">
        <v>127</v>
      </c>
      <c r="D1755" s="171" t="s">
        <v>128</v>
      </c>
      <c r="E1755" s="171" t="s">
        <v>38</v>
      </c>
      <c r="F1755" s="171" t="s">
        <v>111</v>
      </c>
      <c r="G1755" s="171" t="s">
        <v>112</v>
      </c>
      <c r="H1755" s="176">
        <v>1</v>
      </c>
      <c r="I1755" s="177">
        <v>2700</v>
      </c>
      <c r="J1755" s="175">
        <v>46088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1193.3499999999999</v>
      </c>
    </row>
    <row r="1756" spans="1:16" ht="19.5" hidden="1" customHeight="1">
      <c r="A1756" s="171" t="s">
        <v>2462</v>
      </c>
      <c r="B1756" s="175">
        <v>46089</v>
      </c>
      <c r="C1756" s="171" t="s">
        <v>127</v>
      </c>
      <c r="D1756" s="171" t="s">
        <v>129</v>
      </c>
      <c r="E1756" s="171" t="s">
        <v>38</v>
      </c>
      <c r="F1756" s="171" t="s">
        <v>111</v>
      </c>
      <c r="G1756" s="171" t="s">
        <v>112</v>
      </c>
      <c r="H1756" s="176">
        <v>1</v>
      </c>
      <c r="I1756" s="177">
        <v>2700</v>
      </c>
      <c r="J1756" s="175">
        <v>46088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0</v>
      </c>
    </row>
    <row r="1757" spans="1:16" ht="19.5" hidden="1" customHeight="1">
      <c r="A1757" s="171" t="s">
        <v>2462</v>
      </c>
      <c r="B1757" s="175">
        <v>46089</v>
      </c>
      <c r="C1757" s="171" t="s">
        <v>127</v>
      </c>
      <c r="D1757" s="171" t="s">
        <v>130</v>
      </c>
      <c r="E1757" s="171" t="s">
        <v>38</v>
      </c>
      <c r="F1757" s="171" t="s">
        <v>111</v>
      </c>
      <c r="G1757" s="171" t="s">
        <v>112</v>
      </c>
      <c r="H1757" s="176">
        <v>1</v>
      </c>
      <c r="I1757" s="177">
        <v>2700</v>
      </c>
      <c r="J1757" s="175">
        <v>46088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1506.65</v>
      </c>
    </row>
    <row r="1758" spans="1:16" ht="19.5" hidden="1" customHeight="1">
      <c r="A1758" s="171" t="s">
        <v>2462</v>
      </c>
      <c r="B1758" s="175">
        <v>46089</v>
      </c>
      <c r="C1758" s="171" t="s">
        <v>131</v>
      </c>
      <c r="D1758" s="171" t="s">
        <v>132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2700</v>
      </c>
      <c r="J1758" s="175">
        <v>46088</v>
      </c>
      <c r="K1758" s="171" t="s">
        <v>113</v>
      </c>
      <c r="L1758" s="171" t="s">
        <v>114</v>
      </c>
      <c r="M1758" s="178">
        <v>0.43</v>
      </c>
      <c r="N1758" s="176"/>
      <c r="O1758" s="176"/>
      <c r="P1758" s="179">
        <v>-1161</v>
      </c>
    </row>
    <row r="1759" spans="1:16" ht="19.5" hidden="1" customHeight="1">
      <c r="A1759" s="171" t="s">
        <v>2462</v>
      </c>
      <c r="B1759" s="175">
        <v>46089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2700</v>
      </c>
      <c r="J1759" s="175">
        <v>46088</v>
      </c>
      <c r="K1759" s="171" t="s">
        <v>113</v>
      </c>
      <c r="L1759" s="171" t="s">
        <v>114</v>
      </c>
      <c r="M1759" s="178">
        <v>0.43</v>
      </c>
      <c r="N1759" s="176"/>
      <c r="O1759" s="176"/>
      <c r="P1759" s="179">
        <v>-19.170000000000002</v>
      </c>
    </row>
    <row r="1760" spans="1:16" ht="19.5" hidden="1" customHeight="1">
      <c r="A1760" s="171" t="s">
        <v>2422</v>
      </c>
      <c r="B1760" s="175">
        <v>46089</v>
      </c>
      <c r="C1760" s="171" t="s">
        <v>2119</v>
      </c>
      <c r="D1760" s="171" t="s">
        <v>135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46088</v>
      </c>
      <c r="K1760" s="171" t="s">
        <v>125</v>
      </c>
      <c r="L1760" s="171" t="s">
        <v>125</v>
      </c>
      <c r="M1760" s="178">
        <v>0</v>
      </c>
      <c r="N1760" s="176"/>
      <c r="O1760" s="176"/>
      <c r="P1760" s="179">
        <v>18.46</v>
      </c>
    </row>
    <row r="1761" spans="1:16" ht="19.5" hidden="1" customHeight="1">
      <c r="A1761" s="171" t="s">
        <v>2463</v>
      </c>
      <c r="B1761" s="175">
        <v>46089</v>
      </c>
      <c r="C1761" s="171" t="s">
        <v>110</v>
      </c>
      <c r="D1761" s="171" t="s">
        <v>24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2400</v>
      </c>
      <c r="J1761" s="175">
        <v>46073</v>
      </c>
      <c r="K1761" s="171" t="s">
        <v>113</v>
      </c>
      <c r="L1761" s="171" t="s">
        <v>114</v>
      </c>
      <c r="M1761" s="178">
        <v>0.43</v>
      </c>
      <c r="N1761" s="176"/>
      <c r="O1761" s="176">
        <v>40</v>
      </c>
      <c r="P1761" s="179">
        <v>-131.82</v>
      </c>
    </row>
    <row r="1762" spans="1:16" ht="19.5" hidden="1" customHeight="1">
      <c r="A1762" s="171" t="s">
        <v>2463</v>
      </c>
      <c r="B1762" s="175">
        <v>46089</v>
      </c>
      <c r="C1762" s="171" t="s">
        <v>127</v>
      </c>
      <c r="D1762" s="171" t="s">
        <v>128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2400</v>
      </c>
      <c r="J1762" s="175">
        <v>46073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949.57</v>
      </c>
    </row>
    <row r="1763" spans="1:16" ht="19.5" hidden="1" customHeight="1">
      <c r="A1763" s="171" t="s">
        <v>2463</v>
      </c>
      <c r="B1763" s="175">
        <v>46089</v>
      </c>
      <c r="C1763" s="171" t="s">
        <v>127</v>
      </c>
      <c r="D1763" s="171" t="s">
        <v>129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2400</v>
      </c>
      <c r="J1763" s="175">
        <v>46073</v>
      </c>
      <c r="K1763" s="171" t="s">
        <v>113</v>
      </c>
      <c r="L1763" s="171" t="s">
        <v>114</v>
      </c>
      <c r="M1763" s="178">
        <v>0</v>
      </c>
      <c r="N1763" s="176"/>
      <c r="O1763" s="176"/>
      <c r="P1763" s="179">
        <v>9.5</v>
      </c>
    </row>
    <row r="1764" spans="1:16" ht="19.5" hidden="1" customHeight="1">
      <c r="A1764" s="171" t="s">
        <v>2463</v>
      </c>
      <c r="B1764" s="175">
        <v>46089</v>
      </c>
      <c r="C1764" s="171" t="s">
        <v>127</v>
      </c>
      <c r="D1764" s="171" t="s">
        <v>130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2400</v>
      </c>
      <c r="J1764" s="175">
        <v>46073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1440.93</v>
      </c>
    </row>
    <row r="1765" spans="1:16" ht="19.5" hidden="1" customHeight="1">
      <c r="A1765" s="171" t="s">
        <v>2463</v>
      </c>
      <c r="B1765" s="175">
        <v>46089</v>
      </c>
      <c r="C1765" s="171" t="s">
        <v>131</v>
      </c>
      <c r="D1765" s="171" t="s">
        <v>132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2400</v>
      </c>
      <c r="J1765" s="175">
        <v>46073</v>
      </c>
      <c r="K1765" s="171" t="s">
        <v>113</v>
      </c>
      <c r="L1765" s="171" t="s">
        <v>114</v>
      </c>
      <c r="M1765" s="178">
        <v>0.43</v>
      </c>
      <c r="N1765" s="176"/>
      <c r="O1765" s="176"/>
      <c r="P1765" s="179">
        <v>-1032</v>
      </c>
    </row>
    <row r="1766" spans="1:16" ht="19.5" hidden="1" customHeight="1">
      <c r="A1766" s="171" t="s">
        <v>2463</v>
      </c>
      <c r="B1766" s="175">
        <v>46089</v>
      </c>
      <c r="C1766" s="171" t="s">
        <v>2119</v>
      </c>
      <c r="D1766" s="171" t="s">
        <v>116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2400</v>
      </c>
      <c r="J1766" s="175">
        <v>46073</v>
      </c>
      <c r="K1766" s="171" t="s">
        <v>113</v>
      </c>
      <c r="L1766" s="171" t="s">
        <v>114</v>
      </c>
      <c r="M1766" s="178">
        <v>0.43</v>
      </c>
      <c r="N1766" s="176"/>
      <c r="O1766" s="176"/>
      <c r="P1766" s="179">
        <v>-8.0500000000000007</v>
      </c>
    </row>
    <row r="1767" spans="1:16" ht="19.5" hidden="1" customHeight="1">
      <c r="A1767" s="171" t="s">
        <v>2463</v>
      </c>
      <c r="B1767" s="175">
        <v>46089</v>
      </c>
      <c r="C1767" s="171" t="s">
        <v>2119</v>
      </c>
      <c r="D1767" s="171" t="s">
        <v>135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0</v>
      </c>
      <c r="J1767" s="175">
        <v>46073</v>
      </c>
      <c r="K1767" s="171" t="s">
        <v>125</v>
      </c>
      <c r="L1767" s="171" t="s">
        <v>125</v>
      </c>
      <c r="M1767" s="178">
        <v>0</v>
      </c>
      <c r="N1767" s="176"/>
      <c r="O1767" s="176"/>
      <c r="P1767" s="179">
        <v>-18.04</v>
      </c>
    </row>
    <row r="1768" spans="1:16" ht="19.5" hidden="1" customHeight="1">
      <c r="A1768" s="171" t="s">
        <v>2464</v>
      </c>
      <c r="B1768" s="175">
        <v>46089</v>
      </c>
      <c r="C1768" s="171" t="s">
        <v>110</v>
      </c>
      <c r="D1768" s="171" t="s">
        <v>24</v>
      </c>
      <c r="E1768" s="171" t="s">
        <v>42</v>
      </c>
      <c r="F1768" s="171" t="s">
        <v>248</v>
      </c>
      <c r="G1768" s="171" t="s">
        <v>112</v>
      </c>
      <c r="H1768" s="176">
        <v>1</v>
      </c>
      <c r="I1768" s="177">
        <v>0</v>
      </c>
      <c r="J1768" s="175">
        <v>46085</v>
      </c>
      <c r="K1768" s="171" t="s">
        <v>113</v>
      </c>
      <c r="L1768" s="171" t="s">
        <v>114</v>
      </c>
      <c r="M1768" s="178">
        <v>0</v>
      </c>
      <c r="N1768" s="176"/>
      <c r="O1768" s="176">
        <v>42</v>
      </c>
      <c r="P1768" s="179">
        <v>-46.77</v>
      </c>
    </row>
    <row r="1769" spans="1:16" ht="19.5" hidden="1" customHeight="1">
      <c r="A1769" s="171" t="s">
        <v>2464</v>
      </c>
      <c r="B1769" s="175">
        <v>46089</v>
      </c>
      <c r="C1769" s="171" t="s">
        <v>2119</v>
      </c>
      <c r="D1769" s="171" t="s">
        <v>116</v>
      </c>
      <c r="E1769" s="171" t="s">
        <v>42</v>
      </c>
      <c r="F1769" s="171" t="s">
        <v>248</v>
      </c>
      <c r="G1769" s="171" t="s">
        <v>112</v>
      </c>
      <c r="H1769" s="176">
        <v>1</v>
      </c>
      <c r="I1769" s="177">
        <v>0</v>
      </c>
      <c r="J1769" s="175">
        <v>46085</v>
      </c>
      <c r="K1769" s="171" t="s">
        <v>113</v>
      </c>
      <c r="L1769" s="171" t="s">
        <v>114</v>
      </c>
      <c r="M1769" s="178">
        <v>0</v>
      </c>
      <c r="N1769" s="176"/>
      <c r="O1769" s="176"/>
      <c r="P1769" s="179">
        <v>-13.57</v>
      </c>
    </row>
    <row r="1770" spans="1:16" ht="19.5" hidden="1" customHeight="1">
      <c r="A1770" s="171" t="s">
        <v>2464</v>
      </c>
      <c r="B1770" s="175">
        <v>46089</v>
      </c>
      <c r="C1770" s="171" t="s">
        <v>110</v>
      </c>
      <c r="D1770" s="171" t="s">
        <v>117</v>
      </c>
      <c r="E1770" s="171" t="s">
        <v>42</v>
      </c>
      <c r="F1770" s="171" t="s">
        <v>248</v>
      </c>
      <c r="G1770" s="171" t="s">
        <v>112</v>
      </c>
      <c r="H1770" s="176">
        <v>1</v>
      </c>
      <c r="I1770" s="177">
        <v>0</v>
      </c>
      <c r="J1770" s="175">
        <v>46085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0</v>
      </c>
    </row>
    <row r="1771" spans="1:16" ht="19.5" hidden="1" customHeight="1">
      <c r="A1771" s="171" t="s">
        <v>2464</v>
      </c>
      <c r="B1771" s="175">
        <v>46089</v>
      </c>
      <c r="C1771" s="171" t="s">
        <v>110</v>
      </c>
      <c r="D1771" s="171" t="s">
        <v>118</v>
      </c>
      <c r="E1771" s="171" t="s">
        <v>42</v>
      </c>
      <c r="F1771" s="171" t="s">
        <v>248</v>
      </c>
      <c r="G1771" s="171" t="s">
        <v>112</v>
      </c>
      <c r="H1771" s="176">
        <v>1</v>
      </c>
      <c r="I1771" s="177">
        <v>0</v>
      </c>
      <c r="J1771" s="175">
        <v>46085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-46.77</v>
      </c>
    </row>
    <row r="1772" spans="1:16" ht="19.5" hidden="1" customHeight="1">
      <c r="A1772" s="171" t="s">
        <v>2464</v>
      </c>
      <c r="B1772" s="175">
        <v>46089</v>
      </c>
      <c r="C1772" s="171" t="s">
        <v>2119</v>
      </c>
      <c r="D1772" s="171" t="s">
        <v>119</v>
      </c>
      <c r="E1772" s="171" t="s">
        <v>42</v>
      </c>
      <c r="F1772" s="171" t="s">
        <v>248</v>
      </c>
      <c r="G1772" s="171" t="s">
        <v>112</v>
      </c>
      <c r="H1772" s="176">
        <v>1</v>
      </c>
      <c r="I1772" s="177">
        <v>0</v>
      </c>
      <c r="J1772" s="175">
        <v>46085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-15</v>
      </c>
    </row>
    <row r="1773" spans="1:16" ht="19.5" hidden="1" customHeight="1">
      <c r="A1773" s="171" t="s">
        <v>2151</v>
      </c>
      <c r="B1773" s="175">
        <v>46089</v>
      </c>
      <c r="C1773" s="171" t="s">
        <v>308</v>
      </c>
      <c r="D1773" s="171" t="s">
        <v>419</v>
      </c>
      <c r="E1773" s="171" t="s">
        <v>67</v>
      </c>
      <c r="F1773" s="171" t="s">
        <v>359</v>
      </c>
      <c r="G1773" s="171" t="s">
        <v>177</v>
      </c>
      <c r="H1773" s="176">
        <v>1</v>
      </c>
      <c r="I1773" s="177">
        <v>-4024</v>
      </c>
      <c r="J1773" s="175">
        <v>46080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-1971.48</v>
      </c>
    </row>
    <row r="1774" spans="1:16" ht="19.5" hidden="1" customHeight="1">
      <c r="A1774" s="171" t="s">
        <v>2151</v>
      </c>
      <c r="B1774" s="175">
        <v>46089</v>
      </c>
      <c r="C1774" s="171" t="s">
        <v>308</v>
      </c>
      <c r="D1774" s="171" t="s">
        <v>129</v>
      </c>
      <c r="E1774" s="171" t="s">
        <v>67</v>
      </c>
      <c r="F1774" s="171" t="s">
        <v>359</v>
      </c>
      <c r="G1774" s="171" t="s">
        <v>177</v>
      </c>
      <c r="H1774" s="176">
        <v>1</v>
      </c>
      <c r="I1774" s="177">
        <v>-4024</v>
      </c>
      <c r="J1774" s="175">
        <v>46080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-19.71</v>
      </c>
    </row>
    <row r="1775" spans="1:16" ht="19.5" hidden="1" customHeight="1">
      <c r="A1775" s="171" t="s">
        <v>2151</v>
      </c>
      <c r="B1775" s="175">
        <v>46089</v>
      </c>
      <c r="C1775" s="171" t="s">
        <v>308</v>
      </c>
      <c r="D1775" s="171" t="s">
        <v>130</v>
      </c>
      <c r="E1775" s="171" t="s">
        <v>67</v>
      </c>
      <c r="F1775" s="171" t="s">
        <v>359</v>
      </c>
      <c r="G1775" s="171" t="s">
        <v>177</v>
      </c>
      <c r="H1775" s="176">
        <v>1</v>
      </c>
      <c r="I1775" s="177">
        <v>-4024</v>
      </c>
      <c r="J1775" s="175">
        <v>46080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-2032.81</v>
      </c>
    </row>
    <row r="1776" spans="1:16" ht="19.5" hidden="1" customHeight="1">
      <c r="A1776" s="171" t="s">
        <v>2151</v>
      </c>
      <c r="B1776" s="175">
        <v>46089</v>
      </c>
      <c r="C1776" s="171" t="s">
        <v>131</v>
      </c>
      <c r="D1776" s="171" t="s">
        <v>420</v>
      </c>
      <c r="E1776" s="171" t="s">
        <v>67</v>
      </c>
      <c r="F1776" s="171" t="s">
        <v>359</v>
      </c>
      <c r="G1776" s="171" t="s">
        <v>177</v>
      </c>
      <c r="H1776" s="176">
        <v>1</v>
      </c>
      <c r="I1776" s="177">
        <v>-4024</v>
      </c>
      <c r="J1776" s="175">
        <v>46080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1730.32</v>
      </c>
    </row>
    <row r="1777" spans="1:16" ht="19.5" hidden="1" customHeight="1">
      <c r="A1777" s="171" t="s">
        <v>2465</v>
      </c>
      <c r="B1777" s="175">
        <v>46089</v>
      </c>
      <c r="C1777" s="171" t="s">
        <v>110</v>
      </c>
      <c r="D1777" s="171" t="s">
        <v>24</v>
      </c>
      <c r="E1777" s="171" t="s">
        <v>50</v>
      </c>
      <c r="F1777" s="171" t="s">
        <v>413</v>
      </c>
      <c r="G1777" s="171" t="s">
        <v>112</v>
      </c>
      <c r="H1777" s="176">
        <v>1</v>
      </c>
      <c r="I1777" s="177">
        <v>1408</v>
      </c>
      <c r="J1777" s="175">
        <v>46085</v>
      </c>
      <c r="K1777" s="171" t="s">
        <v>113</v>
      </c>
      <c r="L1777" s="171" t="s">
        <v>114</v>
      </c>
      <c r="M1777" s="178">
        <v>0.43</v>
      </c>
      <c r="N1777" s="176"/>
      <c r="O1777" s="176">
        <v>42</v>
      </c>
      <c r="P1777" s="179">
        <v>-113.56</v>
      </c>
    </row>
    <row r="1778" spans="1:16" ht="19.5" hidden="1" customHeight="1">
      <c r="A1778" s="171" t="s">
        <v>2465</v>
      </c>
      <c r="B1778" s="175">
        <v>46089</v>
      </c>
      <c r="C1778" s="171" t="s">
        <v>127</v>
      </c>
      <c r="D1778" s="171" t="s">
        <v>128</v>
      </c>
      <c r="E1778" s="171" t="s">
        <v>50</v>
      </c>
      <c r="F1778" s="171" t="s">
        <v>413</v>
      </c>
      <c r="G1778" s="171" t="s">
        <v>112</v>
      </c>
      <c r="H1778" s="176">
        <v>1</v>
      </c>
      <c r="I1778" s="177">
        <v>1408</v>
      </c>
      <c r="J1778" s="175">
        <v>46085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704.76</v>
      </c>
    </row>
    <row r="1779" spans="1:16" ht="19.5" hidden="1" customHeight="1">
      <c r="A1779" s="171" t="s">
        <v>2465</v>
      </c>
      <c r="B1779" s="175">
        <v>46089</v>
      </c>
      <c r="C1779" s="171" t="s">
        <v>127</v>
      </c>
      <c r="D1779" s="171" t="s">
        <v>129</v>
      </c>
      <c r="E1779" s="171" t="s">
        <v>50</v>
      </c>
      <c r="F1779" s="171" t="s">
        <v>413</v>
      </c>
      <c r="G1779" s="171" t="s">
        <v>112</v>
      </c>
      <c r="H1779" s="176">
        <v>1</v>
      </c>
      <c r="I1779" s="177">
        <v>1408</v>
      </c>
      <c r="J1779" s="175">
        <v>46085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7.05</v>
      </c>
    </row>
    <row r="1780" spans="1:16" ht="19.5" hidden="1" customHeight="1">
      <c r="A1780" s="171" t="s">
        <v>2465</v>
      </c>
      <c r="B1780" s="175">
        <v>46089</v>
      </c>
      <c r="C1780" s="171" t="s">
        <v>127</v>
      </c>
      <c r="D1780" s="171" t="s">
        <v>130</v>
      </c>
      <c r="E1780" s="171" t="s">
        <v>50</v>
      </c>
      <c r="F1780" s="171" t="s">
        <v>413</v>
      </c>
      <c r="G1780" s="171" t="s">
        <v>112</v>
      </c>
      <c r="H1780" s="176">
        <v>1</v>
      </c>
      <c r="I1780" s="177">
        <v>1408</v>
      </c>
      <c r="J1780" s="175">
        <v>46085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696.19</v>
      </c>
    </row>
    <row r="1781" spans="1:16" ht="19.5" hidden="1" customHeight="1">
      <c r="A1781" s="171" t="s">
        <v>2465</v>
      </c>
      <c r="B1781" s="175">
        <v>46089</v>
      </c>
      <c r="C1781" s="171" t="s">
        <v>131</v>
      </c>
      <c r="D1781" s="171" t="s">
        <v>132</v>
      </c>
      <c r="E1781" s="171" t="s">
        <v>50</v>
      </c>
      <c r="F1781" s="171" t="s">
        <v>413</v>
      </c>
      <c r="G1781" s="171" t="s">
        <v>112</v>
      </c>
      <c r="H1781" s="176">
        <v>1</v>
      </c>
      <c r="I1781" s="177">
        <v>1408</v>
      </c>
      <c r="J1781" s="175">
        <v>46085</v>
      </c>
      <c r="K1781" s="171" t="s">
        <v>113</v>
      </c>
      <c r="L1781" s="171" t="s">
        <v>114</v>
      </c>
      <c r="M1781" s="178">
        <v>0.43</v>
      </c>
      <c r="N1781" s="176"/>
      <c r="O1781" s="176"/>
      <c r="P1781" s="179">
        <v>-605.44000000000005</v>
      </c>
    </row>
    <row r="1782" spans="1:16" ht="19.5" hidden="1" customHeight="1">
      <c r="A1782" s="171" t="s">
        <v>2465</v>
      </c>
      <c r="B1782" s="175">
        <v>46089</v>
      </c>
      <c r="C1782" s="171" t="s">
        <v>2119</v>
      </c>
      <c r="D1782" s="171" t="s">
        <v>116</v>
      </c>
      <c r="E1782" s="171" t="s">
        <v>50</v>
      </c>
      <c r="F1782" s="171" t="s">
        <v>413</v>
      </c>
      <c r="G1782" s="171" t="s">
        <v>112</v>
      </c>
      <c r="H1782" s="176">
        <v>1</v>
      </c>
      <c r="I1782" s="177">
        <v>1408</v>
      </c>
      <c r="J1782" s="175">
        <v>46085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-7.25</v>
      </c>
    </row>
    <row r="1783" spans="1:16" ht="19.5" hidden="1" customHeight="1">
      <c r="A1783" s="171" t="s">
        <v>2151</v>
      </c>
      <c r="B1783" s="175">
        <v>46089</v>
      </c>
      <c r="C1783" s="171" t="s">
        <v>2119</v>
      </c>
      <c r="D1783" s="171" t="s">
        <v>135</v>
      </c>
      <c r="E1783" s="171" t="s">
        <v>67</v>
      </c>
      <c r="F1783" s="171" t="s">
        <v>359</v>
      </c>
      <c r="G1783" s="171" t="s">
        <v>177</v>
      </c>
      <c r="H1783" s="176">
        <v>1</v>
      </c>
      <c r="I1783" s="177">
        <v>0</v>
      </c>
      <c r="J1783" s="175">
        <v>46080</v>
      </c>
      <c r="K1783" s="171" t="s">
        <v>125</v>
      </c>
      <c r="L1783" s="171" t="s">
        <v>125</v>
      </c>
      <c r="M1783" s="178">
        <v>0</v>
      </c>
      <c r="N1783" s="176"/>
      <c r="O1783" s="176"/>
      <c r="P1783" s="179">
        <v>37.46</v>
      </c>
    </row>
    <row r="1784" spans="1:16" ht="19.5" hidden="1" customHeight="1">
      <c r="A1784" s="171" t="s">
        <v>2466</v>
      </c>
      <c r="B1784" s="175">
        <v>46089</v>
      </c>
      <c r="C1784" s="171" t="s">
        <v>110</v>
      </c>
      <c r="D1784" s="171" t="s">
        <v>24</v>
      </c>
      <c r="E1784" s="171" t="s">
        <v>46</v>
      </c>
      <c r="F1784" s="171" t="s">
        <v>680</v>
      </c>
      <c r="G1784" s="171" t="s">
        <v>112</v>
      </c>
      <c r="H1784" s="176">
        <v>1</v>
      </c>
      <c r="I1784" s="177">
        <v>1571</v>
      </c>
      <c r="J1784" s="175">
        <v>46087</v>
      </c>
      <c r="K1784" s="171" t="s">
        <v>113</v>
      </c>
      <c r="L1784" s="171" t="s">
        <v>114</v>
      </c>
      <c r="M1784" s="178">
        <v>0.43</v>
      </c>
      <c r="N1784" s="176"/>
      <c r="O1784" s="176">
        <v>44</v>
      </c>
      <c r="P1784" s="179">
        <v>-125.73</v>
      </c>
    </row>
    <row r="1785" spans="1:16" ht="19.5" hidden="1" customHeight="1">
      <c r="A1785" s="171" t="s">
        <v>2466</v>
      </c>
      <c r="B1785" s="175">
        <v>46089</v>
      </c>
      <c r="C1785" s="171" t="s">
        <v>127</v>
      </c>
      <c r="D1785" s="171" t="s">
        <v>128</v>
      </c>
      <c r="E1785" s="171" t="s">
        <v>46</v>
      </c>
      <c r="F1785" s="171" t="s">
        <v>680</v>
      </c>
      <c r="G1785" s="171" t="s">
        <v>112</v>
      </c>
      <c r="H1785" s="176">
        <v>1</v>
      </c>
      <c r="I1785" s="177">
        <v>1571</v>
      </c>
      <c r="J1785" s="175">
        <v>46087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804.18</v>
      </c>
    </row>
    <row r="1786" spans="1:16" ht="19.5" hidden="1" customHeight="1">
      <c r="A1786" s="171" t="s">
        <v>2466</v>
      </c>
      <c r="B1786" s="175">
        <v>46089</v>
      </c>
      <c r="C1786" s="171" t="s">
        <v>127</v>
      </c>
      <c r="D1786" s="171" t="s">
        <v>129</v>
      </c>
      <c r="E1786" s="171" t="s">
        <v>46</v>
      </c>
      <c r="F1786" s="171" t="s">
        <v>680</v>
      </c>
      <c r="G1786" s="171" t="s">
        <v>112</v>
      </c>
      <c r="H1786" s="176">
        <v>1</v>
      </c>
      <c r="I1786" s="177">
        <v>1571</v>
      </c>
      <c r="J1786" s="175">
        <v>46087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2466</v>
      </c>
      <c r="B1787" s="175">
        <v>46089</v>
      </c>
      <c r="C1787" s="171" t="s">
        <v>127</v>
      </c>
      <c r="D1787" s="171" t="s">
        <v>130</v>
      </c>
      <c r="E1787" s="171" t="s">
        <v>46</v>
      </c>
      <c r="F1787" s="171" t="s">
        <v>680</v>
      </c>
      <c r="G1787" s="171" t="s">
        <v>112</v>
      </c>
      <c r="H1787" s="176">
        <v>1</v>
      </c>
      <c r="I1787" s="177">
        <v>1571</v>
      </c>
      <c r="J1787" s="175">
        <v>46087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766.82</v>
      </c>
    </row>
    <row r="1788" spans="1:16" ht="19.5" hidden="1" customHeight="1">
      <c r="A1788" s="171" t="s">
        <v>2466</v>
      </c>
      <c r="B1788" s="175">
        <v>46089</v>
      </c>
      <c r="C1788" s="171" t="s">
        <v>131</v>
      </c>
      <c r="D1788" s="171" t="s">
        <v>132</v>
      </c>
      <c r="E1788" s="171" t="s">
        <v>46</v>
      </c>
      <c r="F1788" s="171" t="s">
        <v>680</v>
      </c>
      <c r="G1788" s="171" t="s">
        <v>112</v>
      </c>
      <c r="H1788" s="176">
        <v>1</v>
      </c>
      <c r="I1788" s="177">
        <v>1571</v>
      </c>
      <c r="J1788" s="175">
        <v>46087</v>
      </c>
      <c r="K1788" s="171" t="s">
        <v>113</v>
      </c>
      <c r="L1788" s="171" t="s">
        <v>114</v>
      </c>
      <c r="M1788" s="178">
        <v>0.43</v>
      </c>
      <c r="N1788" s="176"/>
      <c r="O1788" s="176"/>
      <c r="P1788" s="179">
        <v>-675.53</v>
      </c>
    </row>
    <row r="1789" spans="1:16" ht="19.5" hidden="1" customHeight="1">
      <c r="A1789" s="171" t="s">
        <v>2466</v>
      </c>
      <c r="B1789" s="175">
        <v>46089</v>
      </c>
      <c r="C1789" s="171" t="s">
        <v>2119</v>
      </c>
      <c r="D1789" s="171" t="s">
        <v>116</v>
      </c>
      <c r="E1789" s="171" t="s">
        <v>46</v>
      </c>
      <c r="F1789" s="171" t="s">
        <v>680</v>
      </c>
      <c r="G1789" s="171" t="s">
        <v>112</v>
      </c>
      <c r="H1789" s="176">
        <v>1</v>
      </c>
      <c r="I1789" s="177">
        <v>1571</v>
      </c>
      <c r="J1789" s="175">
        <v>46087</v>
      </c>
      <c r="K1789" s="171" t="s">
        <v>113</v>
      </c>
      <c r="L1789" s="171" t="s">
        <v>114</v>
      </c>
      <c r="M1789" s="178">
        <v>0.43</v>
      </c>
      <c r="N1789" s="176"/>
      <c r="O1789" s="176"/>
      <c r="P1789" s="179">
        <v>-7.55</v>
      </c>
    </row>
    <row r="1790" spans="1:16" ht="19.5" hidden="1" customHeight="1">
      <c r="A1790" s="171" t="s">
        <v>2467</v>
      </c>
      <c r="B1790" s="175">
        <v>46089</v>
      </c>
      <c r="C1790" s="171" t="s">
        <v>110</v>
      </c>
      <c r="D1790" s="171" t="s">
        <v>24</v>
      </c>
      <c r="E1790" s="171" t="s">
        <v>45</v>
      </c>
      <c r="F1790" s="171" t="s">
        <v>162</v>
      </c>
      <c r="G1790" s="171" t="s">
        <v>163</v>
      </c>
      <c r="H1790" s="176">
        <v>1</v>
      </c>
      <c r="I1790" s="177">
        <v>2650</v>
      </c>
      <c r="J1790" s="175">
        <v>46086</v>
      </c>
      <c r="K1790" s="171" t="s">
        <v>113</v>
      </c>
      <c r="L1790" s="171" t="s">
        <v>114</v>
      </c>
      <c r="M1790" s="178">
        <v>0.43</v>
      </c>
      <c r="N1790" s="176"/>
      <c r="O1790" s="176">
        <v>43</v>
      </c>
      <c r="P1790" s="179">
        <v>-154.33000000000001</v>
      </c>
    </row>
    <row r="1791" spans="1:16" ht="19.5" hidden="1" customHeight="1">
      <c r="A1791" s="171" t="s">
        <v>2467</v>
      </c>
      <c r="B1791" s="175">
        <v>46089</v>
      </c>
      <c r="C1791" s="171" t="s">
        <v>127</v>
      </c>
      <c r="D1791" s="171" t="s">
        <v>128</v>
      </c>
      <c r="E1791" s="171" t="s">
        <v>45</v>
      </c>
      <c r="F1791" s="171" t="s">
        <v>162</v>
      </c>
      <c r="G1791" s="171" t="s">
        <v>163</v>
      </c>
      <c r="H1791" s="176">
        <v>1</v>
      </c>
      <c r="I1791" s="177">
        <v>2650</v>
      </c>
      <c r="J1791" s="175">
        <v>46086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1164.76</v>
      </c>
    </row>
    <row r="1792" spans="1:16" ht="19.5" hidden="1" customHeight="1">
      <c r="A1792" s="171" t="s">
        <v>2467</v>
      </c>
      <c r="B1792" s="175">
        <v>46089</v>
      </c>
      <c r="C1792" s="171" t="s">
        <v>127</v>
      </c>
      <c r="D1792" s="171" t="s">
        <v>129</v>
      </c>
      <c r="E1792" s="171" t="s">
        <v>45</v>
      </c>
      <c r="F1792" s="171" t="s">
        <v>162</v>
      </c>
      <c r="G1792" s="171" t="s">
        <v>163</v>
      </c>
      <c r="H1792" s="176">
        <v>1</v>
      </c>
      <c r="I1792" s="177">
        <v>2650</v>
      </c>
      <c r="J1792" s="175">
        <v>46086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11.65</v>
      </c>
    </row>
    <row r="1793" spans="1:16" ht="19.5" hidden="1" customHeight="1">
      <c r="A1793" s="171" t="s">
        <v>2467</v>
      </c>
      <c r="B1793" s="175">
        <v>46089</v>
      </c>
      <c r="C1793" s="171" t="s">
        <v>127</v>
      </c>
      <c r="D1793" s="171" t="s">
        <v>130</v>
      </c>
      <c r="E1793" s="171" t="s">
        <v>45</v>
      </c>
      <c r="F1793" s="171" t="s">
        <v>162</v>
      </c>
      <c r="G1793" s="171" t="s">
        <v>163</v>
      </c>
      <c r="H1793" s="176">
        <v>1</v>
      </c>
      <c r="I1793" s="177">
        <v>2650</v>
      </c>
      <c r="J1793" s="175">
        <v>46086</v>
      </c>
      <c r="K1793" s="171" t="s">
        <v>113</v>
      </c>
      <c r="L1793" s="171" t="s">
        <v>114</v>
      </c>
      <c r="M1793" s="178">
        <v>0</v>
      </c>
      <c r="N1793" s="176"/>
      <c r="O1793" s="176"/>
      <c r="P1793" s="179">
        <v>1473.59</v>
      </c>
    </row>
    <row r="1794" spans="1:16" ht="19.5" hidden="1" customHeight="1">
      <c r="A1794" s="171" t="s">
        <v>2467</v>
      </c>
      <c r="B1794" s="175">
        <v>46089</v>
      </c>
      <c r="C1794" s="171" t="s">
        <v>131</v>
      </c>
      <c r="D1794" s="171" t="s">
        <v>132</v>
      </c>
      <c r="E1794" s="171" t="s">
        <v>45</v>
      </c>
      <c r="F1794" s="171" t="s">
        <v>162</v>
      </c>
      <c r="G1794" s="171" t="s">
        <v>163</v>
      </c>
      <c r="H1794" s="176">
        <v>1</v>
      </c>
      <c r="I1794" s="177">
        <v>2650</v>
      </c>
      <c r="J1794" s="175">
        <v>46086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-1139.5</v>
      </c>
    </row>
    <row r="1795" spans="1:16" ht="19.5" hidden="1" customHeight="1">
      <c r="A1795" s="171" t="s">
        <v>2468</v>
      </c>
      <c r="B1795" s="175">
        <v>46089</v>
      </c>
      <c r="C1795" s="171" t="s">
        <v>2119</v>
      </c>
      <c r="D1795" s="171" t="s">
        <v>135</v>
      </c>
      <c r="E1795" s="171" t="s">
        <v>41</v>
      </c>
      <c r="F1795" s="171" t="s">
        <v>138</v>
      </c>
      <c r="G1795" s="171" t="s">
        <v>112</v>
      </c>
      <c r="H1795" s="176">
        <v>1</v>
      </c>
      <c r="I1795" s="177">
        <v>0</v>
      </c>
      <c r="J1795" s="175">
        <v>46089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-23.86</v>
      </c>
    </row>
    <row r="1796" spans="1:16" ht="19.5" hidden="1" customHeight="1">
      <c r="A1796" s="171" t="s">
        <v>2271</v>
      </c>
      <c r="B1796" s="175">
        <v>46089</v>
      </c>
      <c r="C1796" s="171" t="s">
        <v>2119</v>
      </c>
      <c r="D1796" s="171" t="s">
        <v>135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46086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21.9</v>
      </c>
    </row>
    <row r="1797" spans="1:16" ht="19.5" hidden="1" customHeight="1">
      <c r="A1797" s="171" t="s">
        <v>2469</v>
      </c>
      <c r="B1797" s="175">
        <v>46089</v>
      </c>
      <c r="C1797" s="171" t="s">
        <v>110</v>
      </c>
      <c r="D1797" s="171" t="s">
        <v>24</v>
      </c>
      <c r="E1797" s="171" t="s">
        <v>42</v>
      </c>
      <c r="F1797" s="171" t="s">
        <v>248</v>
      </c>
      <c r="G1797" s="171" t="s">
        <v>112</v>
      </c>
      <c r="H1797" s="176">
        <v>1</v>
      </c>
      <c r="I1797" s="177">
        <v>2650</v>
      </c>
      <c r="J1797" s="175">
        <v>46084</v>
      </c>
      <c r="K1797" s="171" t="s">
        <v>113</v>
      </c>
      <c r="L1797" s="171" t="s">
        <v>114</v>
      </c>
      <c r="M1797" s="178">
        <v>0.43</v>
      </c>
      <c r="N1797" s="176"/>
      <c r="O1797" s="176">
        <v>43</v>
      </c>
      <c r="P1797" s="179">
        <v>-154.33000000000001</v>
      </c>
    </row>
    <row r="1798" spans="1:16" ht="19.5" hidden="1" customHeight="1">
      <c r="A1798" s="171" t="s">
        <v>2469</v>
      </c>
      <c r="B1798" s="175">
        <v>46089</v>
      </c>
      <c r="C1798" s="171" t="s">
        <v>127</v>
      </c>
      <c r="D1798" s="171" t="s">
        <v>128</v>
      </c>
      <c r="E1798" s="171" t="s">
        <v>42</v>
      </c>
      <c r="F1798" s="171" t="s">
        <v>248</v>
      </c>
      <c r="G1798" s="171" t="s">
        <v>112</v>
      </c>
      <c r="H1798" s="176">
        <v>1</v>
      </c>
      <c r="I1798" s="177">
        <v>2650</v>
      </c>
      <c r="J1798" s="175">
        <v>46084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1129.28</v>
      </c>
    </row>
    <row r="1799" spans="1:16" ht="19.5" hidden="1" customHeight="1">
      <c r="A1799" s="171" t="s">
        <v>2469</v>
      </c>
      <c r="B1799" s="175">
        <v>46089</v>
      </c>
      <c r="C1799" s="171" t="s">
        <v>127</v>
      </c>
      <c r="D1799" s="171" t="s">
        <v>129</v>
      </c>
      <c r="E1799" s="171" t="s">
        <v>42</v>
      </c>
      <c r="F1799" s="171" t="s">
        <v>248</v>
      </c>
      <c r="G1799" s="171" t="s">
        <v>112</v>
      </c>
      <c r="H1799" s="176">
        <v>1</v>
      </c>
      <c r="I1799" s="177">
        <v>2650</v>
      </c>
      <c r="J1799" s="175">
        <v>46084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11.29</v>
      </c>
    </row>
    <row r="1800" spans="1:16" ht="19.5" hidden="1" customHeight="1">
      <c r="A1800" s="171" t="s">
        <v>2469</v>
      </c>
      <c r="B1800" s="175">
        <v>46089</v>
      </c>
      <c r="C1800" s="171" t="s">
        <v>127</v>
      </c>
      <c r="D1800" s="171" t="s">
        <v>130</v>
      </c>
      <c r="E1800" s="171" t="s">
        <v>42</v>
      </c>
      <c r="F1800" s="171" t="s">
        <v>248</v>
      </c>
      <c r="G1800" s="171" t="s">
        <v>112</v>
      </c>
      <c r="H1800" s="176">
        <v>1</v>
      </c>
      <c r="I1800" s="177">
        <v>2650</v>
      </c>
      <c r="J1800" s="175">
        <v>46084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1509.43</v>
      </c>
    </row>
    <row r="1801" spans="1:16" ht="19.5" hidden="1" customHeight="1">
      <c r="A1801" s="171" t="s">
        <v>2469</v>
      </c>
      <c r="B1801" s="175">
        <v>46089</v>
      </c>
      <c r="C1801" s="171" t="s">
        <v>131</v>
      </c>
      <c r="D1801" s="171" t="s">
        <v>132</v>
      </c>
      <c r="E1801" s="171" t="s">
        <v>42</v>
      </c>
      <c r="F1801" s="171" t="s">
        <v>248</v>
      </c>
      <c r="G1801" s="171" t="s">
        <v>112</v>
      </c>
      <c r="H1801" s="176">
        <v>1</v>
      </c>
      <c r="I1801" s="177">
        <v>2650</v>
      </c>
      <c r="J1801" s="175">
        <v>46084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-1139.5</v>
      </c>
    </row>
    <row r="1802" spans="1:16" ht="19.5" hidden="1" customHeight="1">
      <c r="A1802" s="171" t="s">
        <v>2469</v>
      </c>
      <c r="B1802" s="175">
        <v>46089</v>
      </c>
      <c r="C1802" s="171" t="s">
        <v>2119</v>
      </c>
      <c r="D1802" s="171" t="s">
        <v>116</v>
      </c>
      <c r="E1802" s="171" t="s">
        <v>42</v>
      </c>
      <c r="F1802" s="171" t="s">
        <v>248</v>
      </c>
      <c r="G1802" s="171" t="s">
        <v>112</v>
      </c>
      <c r="H1802" s="176">
        <v>1</v>
      </c>
      <c r="I1802" s="177">
        <v>2650</v>
      </c>
      <c r="J1802" s="175">
        <v>46084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-17.809999999999999</v>
      </c>
    </row>
    <row r="1803" spans="1:16" ht="19.5" customHeight="1">
      <c r="A1803" s="171" t="s">
        <v>2470</v>
      </c>
      <c r="B1803" s="175">
        <v>46089</v>
      </c>
      <c r="C1803" s="171" t="s">
        <v>1315</v>
      </c>
      <c r="D1803" s="171" t="s">
        <v>508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0</v>
      </c>
      <c r="J1803" s="175">
        <v>46087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</v>
      </c>
    </row>
    <row r="1804" spans="1:16" ht="19.5" hidden="1" customHeight="1">
      <c r="A1804" s="171" t="s">
        <v>2470</v>
      </c>
      <c r="B1804" s="175">
        <v>46089</v>
      </c>
      <c r="C1804" s="171" t="s">
        <v>2119</v>
      </c>
      <c r="D1804" s="171" t="s">
        <v>510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0</v>
      </c>
      <c r="J1804" s="175">
        <v>46087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-10</v>
      </c>
    </row>
    <row r="1805" spans="1:16" ht="19.5" hidden="1" customHeight="1">
      <c r="A1805" s="171" t="s">
        <v>2469</v>
      </c>
      <c r="B1805" s="175">
        <v>46089</v>
      </c>
      <c r="C1805" s="171" t="s">
        <v>2119</v>
      </c>
      <c r="D1805" s="171" t="s">
        <v>135</v>
      </c>
      <c r="E1805" s="171" t="s">
        <v>42</v>
      </c>
      <c r="F1805" s="171" t="s">
        <v>248</v>
      </c>
      <c r="G1805" s="171" t="s">
        <v>112</v>
      </c>
      <c r="H1805" s="176">
        <v>1</v>
      </c>
      <c r="I1805" s="177">
        <v>0</v>
      </c>
      <c r="J1805" s="175">
        <v>46084</v>
      </c>
      <c r="K1805" s="171" t="s">
        <v>125</v>
      </c>
      <c r="L1805" s="171" t="s">
        <v>125</v>
      </c>
      <c r="M1805" s="178">
        <v>0</v>
      </c>
      <c r="N1805" s="176"/>
      <c r="O1805" s="176"/>
      <c r="P1805" s="179">
        <v>-21.46</v>
      </c>
    </row>
    <row r="1806" spans="1:16" ht="19.5" hidden="1" customHeight="1">
      <c r="A1806" s="171" t="s">
        <v>2471</v>
      </c>
      <c r="B1806" s="175">
        <v>46089</v>
      </c>
      <c r="C1806" s="171" t="s">
        <v>110</v>
      </c>
      <c r="D1806" s="171" t="s">
        <v>24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2700</v>
      </c>
      <c r="J1806" s="175">
        <v>46088</v>
      </c>
      <c r="K1806" s="171" t="s">
        <v>113</v>
      </c>
      <c r="L1806" s="171" t="s">
        <v>114</v>
      </c>
      <c r="M1806" s="178">
        <v>0.43</v>
      </c>
      <c r="N1806" s="176"/>
      <c r="O1806" s="176">
        <v>43</v>
      </c>
      <c r="P1806" s="179">
        <v>-155.83000000000001</v>
      </c>
    </row>
    <row r="1807" spans="1:16" ht="19.5" hidden="1" customHeight="1">
      <c r="A1807" s="171" t="s">
        <v>2471</v>
      </c>
      <c r="B1807" s="175">
        <v>46089</v>
      </c>
      <c r="C1807" s="171" t="s">
        <v>127</v>
      </c>
      <c r="D1807" s="171" t="s">
        <v>128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2700</v>
      </c>
      <c r="J1807" s="175">
        <v>46088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972.41</v>
      </c>
    </row>
    <row r="1808" spans="1:16" ht="19.5" hidden="1" customHeight="1">
      <c r="A1808" s="171" t="s">
        <v>2471</v>
      </c>
      <c r="B1808" s="175">
        <v>46089</v>
      </c>
      <c r="C1808" s="171" t="s">
        <v>127</v>
      </c>
      <c r="D1808" s="171" t="s">
        <v>129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2700</v>
      </c>
      <c r="J1808" s="175">
        <v>46088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9.7200000000000006</v>
      </c>
    </row>
    <row r="1809" spans="1:16" ht="19.5" hidden="1" customHeight="1">
      <c r="A1809" s="171" t="s">
        <v>2471</v>
      </c>
      <c r="B1809" s="175">
        <v>46089</v>
      </c>
      <c r="C1809" s="171" t="s">
        <v>127</v>
      </c>
      <c r="D1809" s="171" t="s">
        <v>130</v>
      </c>
      <c r="E1809" s="171" t="s">
        <v>38</v>
      </c>
      <c r="F1809" s="171" t="s">
        <v>111</v>
      </c>
      <c r="G1809" s="171" t="s">
        <v>112</v>
      </c>
      <c r="H1809" s="176">
        <v>1</v>
      </c>
      <c r="I1809" s="177">
        <v>2700</v>
      </c>
      <c r="J1809" s="175">
        <v>46088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1717.87</v>
      </c>
    </row>
    <row r="1810" spans="1:16" ht="19.5" hidden="1" customHeight="1">
      <c r="A1810" s="171" t="s">
        <v>2471</v>
      </c>
      <c r="B1810" s="175">
        <v>46089</v>
      </c>
      <c r="C1810" s="171" t="s">
        <v>131</v>
      </c>
      <c r="D1810" s="171" t="s">
        <v>132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2700</v>
      </c>
      <c r="J1810" s="175">
        <v>46088</v>
      </c>
      <c r="K1810" s="171" t="s">
        <v>113</v>
      </c>
      <c r="L1810" s="171" t="s">
        <v>114</v>
      </c>
      <c r="M1810" s="178">
        <v>0.43</v>
      </c>
      <c r="N1810" s="176"/>
      <c r="O1810" s="176"/>
      <c r="P1810" s="179">
        <v>-1161</v>
      </c>
    </row>
    <row r="1811" spans="1:16" ht="19.5" hidden="1" customHeight="1">
      <c r="A1811" s="171" t="s">
        <v>2471</v>
      </c>
      <c r="B1811" s="175">
        <v>46089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2700</v>
      </c>
      <c r="J1811" s="175">
        <v>46088</v>
      </c>
      <c r="K1811" s="171" t="s">
        <v>113</v>
      </c>
      <c r="L1811" s="171" t="s">
        <v>114</v>
      </c>
      <c r="M1811" s="178">
        <v>0.43</v>
      </c>
      <c r="N1811" s="176"/>
      <c r="O1811" s="176"/>
      <c r="P1811" s="179">
        <v>-12.69</v>
      </c>
    </row>
    <row r="1812" spans="1:16" ht="19.5" hidden="1" customHeight="1">
      <c r="A1812" s="171" t="s">
        <v>2472</v>
      </c>
      <c r="B1812" s="175">
        <v>46089</v>
      </c>
      <c r="C1812" s="171" t="s">
        <v>110</v>
      </c>
      <c r="D1812" s="171" t="s">
        <v>24</v>
      </c>
      <c r="E1812" s="171" t="s">
        <v>43</v>
      </c>
      <c r="F1812" s="171" t="s">
        <v>481</v>
      </c>
      <c r="G1812" s="171" t="s">
        <v>214</v>
      </c>
      <c r="H1812" s="176">
        <v>1</v>
      </c>
      <c r="I1812" s="177">
        <v>2650</v>
      </c>
      <c r="J1812" s="175">
        <v>46084</v>
      </c>
      <c r="K1812" s="171" t="s">
        <v>113</v>
      </c>
      <c r="L1812" s="171" t="s">
        <v>114</v>
      </c>
      <c r="M1812" s="178">
        <v>0.43</v>
      </c>
      <c r="N1812" s="176"/>
      <c r="O1812" s="176">
        <v>43</v>
      </c>
      <c r="P1812" s="179">
        <v>-154.33000000000001</v>
      </c>
    </row>
    <row r="1813" spans="1:16" ht="19.5" hidden="1" customHeight="1">
      <c r="A1813" s="171" t="s">
        <v>2472</v>
      </c>
      <c r="B1813" s="175">
        <v>46089</v>
      </c>
      <c r="C1813" s="171" t="s">
        <v>127</v>
      </c>
      <c r="D1813" s="171" t="s">
        <v>128</v>
      </c>
      <c r="E1813" s="171" t="s">
        <v>43</v>
      </c>
      <c r="F1813" s="171" t="s">
        <v>481</v>
      </c>
      <c r="G1813" s="171" t="s">
        <v>214</v>
      </c>
      <c r="H1813" s="176">
        <v>1</v>
      </c>
      <c r="I1813" s="177">
        <v>2650</v>
      </c>
      <c r="J1813" s="175">
        <v>46084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1769.89</v>
      </c>
    </row>
    <row r="1814" spans="1:16" ht="19.5" hidden="1" customHeight="1">
      <c r="A1814" s="171" t="s">
        <v>2472</v>
      </c>
      <c r="B1814" s="175">
        <v>46089</v>
      </c>
      <c r="C1814" s="171" t="s">
        <v>127</v>
      </c>
      <c r="D1814" s="171" t="s">
        <v>129</v>
      </c>
      <c r="E1814" s="171" t="s">
        <v>43</v>
      </c>
      <c r="F1814" s="171" t="s">
        <v>481</v>
      </c>
      <c r="G1814" s="171" t="s">
        <v>214</v>
      </c>
      <c r="H1814" s="176">
        <v>1</v>
      </c>
      <c r="I1814" s="177">
        <v>2650</v>
      </c>
      <c r="J1814" s="175">
        <v>46084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0</v>
      </c>
    </row>
    <row r="1815" spans="1:16" ht="19.5" hidden="1" customHeight="1">
      <c r="A1815" s="171" t="s">
        <v>2472</v>
      </c>
      <c r="B1815" s="175">
        <v>46089</v>
      </c>
      <c r="C1815" s="171" t="s">
        <v>127</v>
      </c>
      <c r="D1815" s="171" t="s">
        <v>130</v>
      </c>
      <c r="E1815" s="171" t="s">
        <v>43</v>
      </c>
      <c r="F1815" s="171" t="s">
        <v>481</v>
      </c>
      <c r="G1815" s="171" t="s">
        <v>214</v>
      </c>
      <c r="H1815" s="176">
        <v>1</v>
      </c>
      <c r="I1815" s="177">
        <v>2650</v>
      </c>
      <c r="J1815" s="175">
        <v>46084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880.11</v>
      </c>
    </row>
    <row r="1816" spans="1:16" ht="19.5" hidden="1" customHeight="1">
      <c r="A1816" s="171" t="s">
        <v>2472</v>
      </c>
      <c r="B1816" s="175">
        <v>46089</v>
      </c>
      <c r="C1816" s="171" t="s">
        <v>131</v>
      </c>
      <c r="D1816" s="171" t="s">
        <v>132</v>
      </c>
      <c r="E1816" s="171" t="s">
        <v>43</v>
      </c>
      <c r="F1816" s="171" t="s">
        <v>481</v>
      </c>
      <c r="G1816" s="171" t="s">
        <v>214</v>
      </c>
      <c r="H1816" s="176">
        <v>1</v>
      </c>
      <c r="I1816" s="177">
        <v>2650</v>
      </c>
      <c r="J1816" s="175">
        <v>46084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hidden="1" customHeight="1">
      <c r="A1817" s="171" t="s">
        <v>2472</v>
      </c>
      <c r="B1817" s="175">
        <v>46089</v>
      </c>
      <c r="C1817" s="171" t="s">
        <v>2119</v>
      </c>
      <c r="D1817" s="171" t="s">
        <v>116</v>
      </c>
      <c r="E1817" s="171" t="s">
        <v>43</v>
      </c>
      <c r="F1817" s="171" t="s">
        <v>481</v>
      </c>
      <c r="G1817" s="171" t="s">
        <v>214</v>
      </c>
      <c r="H1817" s="176">
        <v>1</v>
      </c>
      <c r="I1817" s="177">
        <v>2650</v>
      </c>
      <c r="J1817" s="175">
        <v>46084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-12.54</v>
      </c>
    </row>
    <row r="1818" spans="1:16" ht="19.5" hidden="1" customHeight="1">
      <c r="A1818" s="171" t="s">
        <v>2473</v>
      </c>
      <c r="B1818" s="175">
        <v>46089</v>
      </c>
      <c r="C1818" s="171" t="s">
        <v>110</v>
      </c>
      <c r="D1818" s="171" t="s">
        <v>24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2700</v>
      </c>
      <c r="J1818" s="175">
        <v>46088</v>
      </c>
      <c r="K1818" s="171" t="s">
        <v>113</v>
      </c>
      <c r="L1818" s="171" t="s">
        <v>114</v>
      </c>
      <c r="M1818" s="178">
        <v>0.43</v>
      </c>
      <c r="N1818" s="176"/>
      <c r="O1818" s="176">
        <v>43</v>
      </c>
      <c r="P1818" s="179">
        <v>-155.83000000000001</v>
      </c>
    </row>
    <row r="1819" spans="1:16" ht="19.5" hidden="1" customHeight="1">
      <c r="A1819" s="171" t="s">
        <v>2473</v>
      </c>
      <c r="B1819" s="175">
        <v>46089</v>
      </c>
      <c r="C1819" s="171" t="s">
        <v>127</v>
      </c>
      <c r="D1819" s="171" t="s">
        <v>128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2700</v>
      </c>
      <c r="J1819" s="175">
        <v>46088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939.16</v>
      </c>
    </row>
    <row r="1820" spans="1:16" ht="19.5" hidden="1" customHeight="1">
      <c r="A1820" s="171" t="s">
        <v>2473</v>
      </c>
      <c r="B1820" s="175">
        <v>46089</v>
      </c>
      <c r="C1820" s="171" t="s">
        <v>127</v>
      </c>
      <c r="D1820" s="171" t="s">
        <v>129</v>
      </c>
      <c r="E1820" s="171" t="s">
        <v>45</v>
      </c>
      <c r="F1820" s="171" t="s">
        <v>162</v>
      </c>
      <c r="G1820" s="171" t="s">
        <v>163</v>
      </c>
      <c r="H1820" s="176">
        <v>1</v>
      </c>
      <c r="I1820" s="177">
        <v>2700</v>
      </c>
      <c r="J1820" s="175">
        <v>46088</v>
      </c>
      <c r="K1820" s="171" t="s">
        <v>113</v>
      </c>
      <c r="L1820" s="171" t="s">
        <v>114</v>
      </c>
      <c r="M1820" s="178">
        <v>0</v>
      </c>
      <c r="N1820" s="176"/>
      <c r="O1820" s="176"/>
      <c r="P1820" s="179">
        <v>9.39</v>
      </c>
    </row>
    <row r="1821" spans="1:16" ht="19.5" hidden="1" customHeight="1">
      <c r="A1821" s="171" t="s">
        <v>2473</v>
      </c>
      <c r="B1821" s="175">
        <v>46089</v>
      </c>
      <c r="C1821" s="171" t="s">
        <v>127</v>
      </c>
      <c r="D1821" s="171" t="s">
        <v>130</v>
      </c>
      <c r="E1821" s="171" t="s">
        <v>45</v>
      </c>
      <c r="F1821" s="171" t="s">
        <v>162</v>
      </c>
      <c r="G1821" s="171" t="s">
        <v>163</v>
      </c>
      <c r="H1821" s="176">
        <v>1</v>
      </c>
      <c r="I1821" s="177">
        <v>2700</v>
      </c>
      <c r="J1821" s="175">
        <v>46088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1751.45</v>
      </c>
    </row>
    <row r="1822" spans="1:16" ht="19.5" hidden="1" customHeight="1">
      <c r="A1822" s="171" t="s">
        <v>2473</v>
      </c>
      <c r="B1822" s="175">
        <v>46089</v>
      </c>
      <c r="C1822" s="171" t="s">
        <v>131</v>
      </c>
      <c r="D1822" s="171" t="s">
        <v>132</v>
      </c>
      <c r="E1822" s="171" t="s">
        <v>45</v>
      </c>
      <c r="F1822" s="171" t="s">
        <v>162</v>
      </c>
      <c r="G1822" s="171" t="s">
        <v>163</v>
      </c>
      <c r="H1822" s="176">
        <v>1</v>
      </c>
      <c r="I1822" s="177">
        <v>2700</v>
      </c>
      <c r="J1822" s="175">
        <v>46088</v>
      </c>
      <c r="K1822" s="171" t="s">
        <v>113</v>
      </c>
      <c r="L1822" s="171" t="s">
        <v>114</v>
      </c>
      <c r="M1822" s="178">
        <v>0.43</v>
      </c>
      <c r="N1822" s="176"/>
      <c r="O1822" s="176"/>
      <c r="P1822" s="179">
        <v>-1161</v>
      </c>
    </row>
    <row r="1823" spans="1:16" ht="19.5" hidden="1" customHeight="1">
      <c r="A1823" s="171" t="s">
        <v>2473</v>
      </c>
      <c r="B1823" s="175">
        <v>46089</v>
      </c>
      <c r="C1823" s="171" t="s">
        <v>2119</v>
      </c>
      <c r="D1823" s="171" t="s">
        <v>116</v>
      </c>
      <c r="E1823" s="171" t="s">
        <v>45</v>
      </c>
      <c r="F1823" s="171" t="s">
        <v>162</v>
      </c>
      <c r="G1823" s="171" t="s">
        <v>163</v>
      </c>
      <c r="H1823" s="176">
        <v>1</v>
      </c>
      <c r="I1823" s="177">
        <v>2700</v>
      </c>
      <c r="J1823" s="175">
        <v>46088</v>
      </c>
      <c r="K1823" s="171" t="s">
        <v>113</v>
      </c>
      <c r="L1823" s="171" t="s">
        <v>114</v>
      </c>
      <c r="M1823" s="178">
        <v>0.43</v>
      </c>
      <c r="N1823" s="176"/>
      <c r="O1823" s="176"/>
      <c r="P1823" s="179">
        <v>-14.36</v>
      </c>
    </row>
    <row r="1824" spans="1:16" ht="19.5" hidden="1" customHeight="1">
      <c r="A1824" s="171" t="s">
        <v>2474</v>
      </c>
      <c r="B1824" s="175">
        <v>46089</v>
      </c>
      <c r="C1824" s="171" t="s">
        <v>2119</v>
      </c>
      <c r="D1824" s="171" t="s">
        <v>135</v>
      </c>
      <c r="E1824" s="171" t="s">
        <v>61</v>
      </c>
      <c r="F1824" s="171" t="s">
        <v>776</v>
      </c>
      <c r="G1824" s="171" t="s">
        <v>177</v>
      </c>
      <c r="H1824" s="176">
        <v>1</v>
      </c>
      <c r="I1824" s="177">
        <v>0</v>
      </c>
      <c r="J1824" s="175">
        <v>46089</v>
      </c>
      <c r="K1824" s="171" t="s">
        <v>125</v>
      </c>
      <c r="L1824" s="171" t="s">
        <v>125</v>
      </c>
      <c r="M1824" s="178">
        <v>0</v>
      </c>
      <c r="N1824" s="176"/>
      <c r="O1824" s="176"/>
      <c r="P1824" s="179">
        <v>-10.25</v>
      </c>
    </row>
    <row r="1825" spans="1:16" ht="19.5" hidden="1" customHeight="1">
      <c r="A1825" s="171" t="s">
        <v>2473</v>
      </c>
      <c r="B1825" s="175">
        <v>46089</v>
      </c>
      <c r="C1825" s="171" t="s">
        <v>2119</v>
      </c>
      <c r="D1825" s="171" t="s">
        <v>135</v>
      </c>
      <c r="E1825" s="171" t="s">
        <v>45</v>
      </c>
      <c r="F1825" s="171" t="s">
        <v>162</v>
      </c>
      <c r="G1825" s="171" t="s">
        <v>163</v>
      </c>
      <c r="H1825" s="176">
        <v>1</v>
      </c>
      <c r="I1825" s="177">
        <v>0</v>
      </c>
      <c r="J1825" s="175">
        <v>46088</v>
      </c>
      <c r="K1825" s="171" t="s">
        <v>125</v>
      </c>
      <c r="L1825" s="171" t="s">
        <v>125</v>
      </c>
      <c r="M1825" s="178">
        <v>0</v>
      </c>
      <c r="N1825" s="176"/>
      <c r="O1825" s="176"/>
      <c r="P1825" s="179">
        <v>-17.84</v>
      </c>
    </row>
    <row r="1826" spans="1:16" ht="19.5" hidden="1" customHeight="1">
      <c r="A1826" s="171" t="s">
        <v>2475</v>
      </c>
      <c r="B1826" s="175">
        <v>46089</v>
      </c>
      <c r="C1826" s="171" t="s">
        <v>110</v>
      </c>
      <c r="D1826" s="171" t="s">
        <v>24</v>
      </c>
      <c r="E1826" s="171" t="s">
        <v>38</v>
      </c>
      <c r="F1826" s="171" t="s">
        <v>111</v>
      </c>
      <c r="G1826" s="171" t="s">
        <v>112</v>
      </c>
      <c r="H1826" s="176">
        <v>1</v>
      </c>
      <c r="I1826" s="177">
        <v>0</v>
      </c>
      <c r="J1826" s="175">
        <v>46083</v>
      </c>
      <c r="K1826" s="171" t="s">
        <v>113</v>
      </c>
      <c r="L1826" s="171" t="s">
        <v>114</v>
      </c>
      <c r="M1826" s="178">
        <v>0</v>
      </c>
      <c r="N1826" s="176"/>
      <c r="O1826" s="176">
        <v>43</v>
      </c>
      <c r="P1826" s="179">
        <v>-46.77</v>
      </c>
    </row>
    <row r="1827" spans="1:16" ht="19.5" hidden="1" customHeight="1">
      <c r="A1827" s="171" t="s">
        <v>2475</v>
      </c>
      <c r="B1827" s="175">
        <v>46089</v>
      </c>
      <c r="C1827" s="171" t="s">
        <v>2119</v>
      </c>
      <c r="D1827" s="171" t="s">
        <v>116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0</v>
      </c>
      <c r="J1827" s="175">
        <v>46083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-12.17</v>
      </c>
    </row>
    <row r="1828" spans="1:16" ht="19.5" hidden="1" customHeight="1">
      <c r="A1828" s="171" t="s">
        <v>2475</v>
      </c>
      <c r="B1828" s="175">
        <v>46089</v>
      </c>
      <c r="C1828" s="171" t="s">
        <v>110</v>
      </c>
      <c r="D1828" s="171" t="s">
        <v>117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0</v>
      </c>
      <c r="J1828" s="175">
        <v>46083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0</v>
      </c>
    </row>
    <row r="1829" spans="1:16" ht="19.5" hidden="1" customHeight="1">
      <c r="A1829" s="171" t="s">
        <v>2475</v>
      </c>
      <c r="B1829" s="175">
        <v>46089</v>
      </c>
      <c r="C1829" s="171" t="s">
        <v>110</v>
      </c>
      <c r="D1829" s="171" t="s">
        <v>118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0</v>
      </c>
      <c r="J1829" s="175">
        <v>46083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-46.77</v>
      </c>
    </row>
    <row r="1830" spans="1:16" ht="19.5" hidden="1" customHeight="1">
      <c r="A1830" s="171" t="s">
        <v>2475</v>
      </c>
      <c r="B1830" s="175">
        <v>46089</v>
      </c>
      <c r="C1830" s="171" t="s">
        <v>2119</v>
      </c>
      <c r="D1830" s="171" t="s">
        <v>119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0</v>
      </c>
      <c r="J1830" s="175">
        <v>46083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-15</v>
      </c>
    </row>
    <row r="1831" spans="1:16" ht="19.5" hidden="1" customHeight="1">
      <c r="A1831" s="171" t="s">
        <v>2476</v>
      </c>
      <c r="B1831" s="175">
        <v>46089</v>
      </c>
      <c r="C1831" s="171" t="s">
        <v>110</v>
      </c>
      <c r="D1831" s="171" t="s">
        <v>24</v>
      </c>
      <c r="E1831" s="171" t="s">
        <v>39</v>
      </c>
      <c r="F1831" s="171" t="s">
        <v>141</v>
      </c>
      <c r="G1831" s="171" t="s">
        <v>112</v>
      </c>
      <c r="H1831" s="176">
        <v>1</v>
      </c>
      <c r="I1831" s="177">
        <v>0</v>
      </c>
      <c r="J1831" s="175">
        <v>46083</v>
      </c>
      <c r="K1831" s="171" t="s">
        <v>113</v>
      </c>
      <c r="L1831" s="171" t="s">
        <v>114</v>
      </c>
      <c r="M1831" s="178">
        <v>0</v>
      </c>
      <c r="N1831" s="176"/>
      <c r="O1831" s="176">
        <v>43</v>
      </c>
      <c r="P1831" s="179">
        <v>-46.77</v>
      </c>
    </row>
    <row r="1832" spans="1:16" ht="19.5" hidden="1" customHeight="1">
      <c r="A1832" s="171" t="s">
        <v>2476</v>
      </c>
      <c r="B1832" s="175">
        <v>46089</v>
      </c>
      <c r="C1832" s="171" t="s">
        <v>2119</v>
      </c>
      <c r="D1832" s="171" t="s">
        <v>116</v>
      </c>
      <c r="E1832" s="171" t="s">
        <v>39</v>
      </c>
      <c r="F1832" s="171" t="s">
        <v>141</v>
      </c>
      <c r="G1832" s="171" t="s">
        <v>112</v>
      </c>
      <c r="H1832" s="176">
        <v>1</v>
      </c>
      <c r="I1832" s="177">
        <v>0</v>
      </c>
      <c r="J1832" s="175">
        <v>46083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-11.85</v>
      </c>
    </row>
    <row r="1833" spans="1:16" ht="19.5" hidden="1" customHeight="1">
      <c r="A1833" s="171" t="s">
        <v>2477</v>
      </c>
      <c r="B1833" s="175">
        <v>46089</v>
      </c>
      <c r="C1833" s="171" t="s">
        <v>110</v>
      </c>
      <c r="D1833" s="171" t="s">
        <v>117</v>
      </c>
      <c r="E1833" s="171" t="s">
        <v>45</v>
      </c>
      <c r="F1833" s="171" t="s">
        <v>162</v>
      </c>
      <c r="G1833" s="171" t="s">
        <v>163</v>
      </c>
      <c r="H1833" s="176">
        <v>1</v>
      </c>
      <c r="I1833" s="177">
        <v>0</v>
      </c>
      <c r="J1833" s="175">
        <v>46085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0</v>
      </c>
    </row>
    <row r="1834" spans="1:16" ht="19.5" hidden="1" customHeight="1">
      <c r="A1834" s="171" t="s">
        <v>2477</v>
      </c>
      <c r="B1834" s="175">
        <v>46089</v>
      </c>
      <c r="C1834" s="171" t="s">
        <v>110</v>
      </c>
      <c r="D1834" s="171" t="s">
        <v>118</v>
      </c>
      <c r="E1834" s="171" t="s">
        <v>45</v>
      </c>
      <c r="F1834" s="171" t="s">
        <v>162</v>
      </c>
      <c r="G1834" s="171" t="s">
        <v>163</v>
      </c>
      <c r="H1834" s="176">
        <v>1</v>
      </c>
      <c r="I1834" s="177">
        <v>0</v>
      </c>
      <c r="J1834" s="175">
        <v>46085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-46.77</v>
      </c>
    </row>
    <row r="1835" spans="1:16" ht="19.5" hidden="1" customHeight="1">
      <c r="A1835" s="171" t="s">
        <v>2477</v>
      </c>
      <c r="B1835" s="175">
        <v>46089</v>
      </c>
      <c r="C1835" s="171" t="s">
        <v>2119</v>
      </c>
      <c r="D1835" s="171" t="s">
        <v>119</v>
      </c>
      <c r="E1835" s="171" t="s">
        <v>45</v>
      </c>
      <c r="F1835" s="171" t="s">
        <v>162</v>
      </c>
      <c r="G1835" s="171" t="s">
        <v>163</v>
      </c>
      <c r="H1835" s="176">
        <v>1</v>
      </c>
      <c r="I1835" s="177">
        <v>0</v>
      </c>
      <c r="J1835" s="175">
        <v>46085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-15</v>
      </c>
    </row>
    <row r="1836" spans="1:16" ht="19.5" hidden="1" customHeight="1">
      <c r="A1836" s="171" t="s">
        <v>2477</v>
      </c>
      <c r="B1836" s="175">
        <v>46089</v>
      </c>
      <c r="C1836" s="171" t="s">
        <v>110</v>
      </c>
      <c r="D1836" s="171" t="s">
        <v>24</v>
      </c>
      <c r="E1836" s="171" t="s">
        <v>45</v>
      </c>
      <c r="F1836" s="171" t="s">
        <v>162</v>
      </c>
      <c r="G1836" s="171" t="s">
        <v>163</v>
      </c>
      <c r="H1836" s="176">
        <v>1</v>
      </c>
      <c r="I1836" s="177">
        <v>0</v>
      </c>
      <c r="J1836" s="175">
        <v>46085</v>
      </c>
      <c r="K1836" s="171" t="s">
        <v>113</v>
      </c>
      <c r="L1836" s="171" t="s">
        <v>114</v>
      </c>
      <c r="M1836" s="178">
        <v>0</v>
      </c>
      <c r="N1836" s="176"/>
      <c r="O1836" s="176">
        <v>42</v>
      </c>
      <c r="P1836" s="179">
        <v>-46.77</v>
      </c>
    </row>
    <row r="1837" spans="1:16" ht="19.5" hidden="1" customHeight="1">
      <c r="A1837" s="171" t="s">
        <v>2477</v>
      </c>
      <c r="B1837" s="175">
        <v>46089</v>
      </c>
      <c r="C1837" s="171" t="s">
        <v>2119</v>
      </c>
      <c r="D1837" s="171" t="s">
        <v>116</v>
      </c>
      <c r="E1837" s="171" t="s">
        <v>45</v>
      </c>
      <c r="F1837" s="171" t="s">
        <v>162</v>
      </c>
      <c r="G1837" s="171" t="s">
        <v>163</v>
      </c>
      <c r="H1837" s="176">
        <v>1</v>
      </c>
      <c r="I1837" s="177">
        <v>0</v>
      </c>
      <c r="J1837" s="175">
        <v>46085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-12.1</v>
      </c>
    </row>
    <row r="1838" spans="1:16" ht="19.5" hidden="1" customHeight="1">
      <c r="A1838" s="171" t="s">
        <v>2476</v>
      </c>
      <c r="B1838" s="175">
        <v>46089</v>
      </c>
      <c r="C1838" s="171" t="s">
        <v>110</v>
      </c>
      <c r="D1838" s="171" t="s">
        <v>117</v>
      </c>
      <c r="E1838" s="171" t="s">
        <v>39</v>
      </c>
      <c r="F1838" s="171" t="s">
        <v>141</v>
      </c>
      <c r="G1838" s="171" t="s">
        <v>112</v>
      </c>
      <c r="H1838" s="176">
        <v>1</v>
      </c>
      <c r="I1838" s="177">
        <v>0</v>
      </c>
      <c r="J1838" s="175">
        <v>46083</v>
      </c>
      <c r="K1838" s="171" t="s">
        <v>113</v>
      </c>
      <c r="L1838" s="171" t="s">
        <v>114</v>
      </c>
      <c r="M1838" s="178">
        <v>0</v>
      </c>
      <c r="N1838" s="176"/>
      <c r="O1838" s="176"/>
      <c r="P1838" s="179">
        <v>0</v>
      </c>
    </row>
    <row r="1839" spans="1:16" ht="19.5" hidden="1" customHeight="1">
      <c r="A1839" s="171" t="s">
        <v>2476</v>
      </c>
      <c r="B1839" s="175">
        <v>46089</v>
      </c>
      <c r="C1839" s="171" t="s">
        <v>110</v>
      </c>
      <c r="D1839" s="171" t="s">
        <v>118</v>
      </c>
      <c r="E1839" s="171" t="s">
        <v>39</v>
      </c>
      <c r="F1839" s="171" t="s">
        <v>141</v>
      </c>
      <c r="G1839" s="171" t="s">
        <v>112</v>
      </c>
      <c r="H1839" s="176">
        <v>1</v>
      </c>
      <c r="I1839" s="177">
        <v>0</v>
      </c>
      <c r="J1839" s="175">
        <v>46083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-46.77</v>
      </c>
    </row>
    <row r="1840" spans="1:16" ht="19.5" hidden="1" customHeight="1">
      <c r="A1840" s="171" t="s">
        <v>2476</v>
      </c>
      <c r="B1840" s="175">
        <v>46089</v>
      </c>
      <c r="C1840" s="171" t="s">
        <v>2119</v>
      </c>
      <c r="D1840" s="171" t="s">
        <v>119</v>
      </c>
      <c r="E1840" s="171" t="s">
        <v>39</v>
      </c>
      <c r="F1840" s="171" t="s">
        <v>141</v>
      </c>
      <c r="G1840" s="171" t="s">
        <v>112</v>
      </c>
      <c r="H1840" s="176">
        <v>1</v>
      </c>
      <c r="I1840" s="177">
        <v>0</v>
      </c>
      <c r="J1840" s="175">
        <v>46083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-15</v>
      </c>
    </row>
    <row r="1841" spans="1:16" ht="19.5" hidden="1" customHeight="1">
      <c r="A1841" s="171" t="s">
        <v>2478</v>
      </c>
      <c r="B1841" s="175">
        <v>46089</v>
      </c>
      <c r="C1841" s="171" t="s">
        <v>2119</v>
      </c>
      <c r="D1841" s="171" t="s">
        <v>135</v>
      </c>
      <c r="E1841" s="171" t="s">
        <v>38</v>
      </c>
      <c r="F1841" s="171" t="s">
        <v>111</v>
      </c>
      <c r="G1841" s="171" t="s">
        <v>112</v>
      </c>
      <c r="H1841" s="176">
        <v>1</v>
      </c>
      <c r="I1841" s="177">
        <v>0</v>
      </c>
      <c r="J1841" s="175">
        <v>46089</v>
      </c>
      <c r="K1841" s="171" t="s">
        <v>125</v>
      </c>
      <c r="L1841" s="171" t="s">
        <v>125</v>
      </c>
      <c r="M1841" s="178">
        <v>0</v>
      </c>
      <c r="N1841" s="176"/>
      <c r="O1841" s="176"/>
      <c r="P1841" s="179">
        <v>-22.82</v>
      </c>
    </row>
    <row r="1842" spans="1:16" ht="19.5" hidden="1" customHeight="1">
      <c r="A1842" s="171" t="s">
        <v>2381</v>
      </c>
      <c r="B1842" s="175">
        <v>46089</v>
      </c>
      <c r="C1842" s="171" t="s">
        <v>151</v>
      </c>
      <c r="D1842" s="171" t="s">
        <v>152</v>
      </c>
      <c r="E1842" s="171" t="s">
        <v>125</v>
      </c>
      <c r="F1842" s="171" t="s">
        <v>125</v>
      </c>
      <c r="G1842" s="171" t="s">
        <v>125</v>
      </c>
      <c r="H1842" s="176">
        <v>0</v>
      </c>
      <c r="I1842" s="177">
        <v>0</v>
      </c>
      <c r="J1842" s="175">
        <v>46089</v>
      </c>
      <c r="K1842" s="171" t="s">
        <v>125</v>
      </c>
      <c r="L1842" s="171" t="s">
        <v>125</v>
      </c>
      <c r="M1842" s="178">
        <v>0</v>
      </c>
      <c r="N1842" s="176"/>
      <c r="O1842" s="176"/>
      <c r="P1842" s="179">
        <v>-283.27</v>
      </c>
    </row>
    <row r="1843" spans="1:16" ht="19.5" hidden="1" customHeight="1">
      <c r="A1843" s="171" t="s">
        <v>2004</v>
      </c>
      <c r="B1843" s="175">
        <v>46089</v>
      </c>
      <c r="C1843" s="171" t="s">
        <v>151</v>
      </c>
      <c r="D1843" s="171" t="s">
        <v>152</v>
      </c>
      <c r="E1843" s="171" t="s">
        <v>125</v>
      </c>
      <c r="F1843" s="171" t="s">
        <v>125</v>
      </c>
      <c r="G1843" s="171" t="s">
        <v>125</v>
      </c>
      <c r="H1843" s="176">
        <v>0</v>
      </c>
      <c r="I1843" s="177">
        <v>0</v>
      </c>
      <c r="J1843" s="175">
        <v>46089</v>
      </c>
      <c r="K1843" s="171" t="s">
        <v>125</v>
      </c>
      <c r="L1843" s="171" t="s">
        <v>125</v>
      </c>
      <c r="M1843" s="178">
        <v>0</v>
      </c>
      <c r="N1843" s="176"/>
      <c r="O1843" s="176"/>
      <c r="P1843" s="179">
        <v>-287.11</v>
      </c>
    </row>
    <row r="1844" spans="1:16" ht="19.5" hidden="1" customHeight="1">
      <c r="A1844" s="171" t="s">
        <v>1547</v>
      </c>
      <c r="B1844" s="175">
        <v>46089</v>
      </c>
      <c r="C1844" s="171" t="s">
        <v>151</v>
      </c>
      <c r="D1844" s="171" t="s">
        <v>152</v>
      </c>
      <c r="E1844" s="171" t="s">
        <v>125</v>
      </c>
      <c r="F1844" s="171" t="s">
        <v>125</v>
      </c>
      <c r="G1844" s="171" t="s">
        <v>125</v>
      </c>
      <c r="H1844" s="176">
        <v>0</v>
      </c>
      <c r="I1844" s="177">
        <v>0</v>
      </c>
      <c r="J1844" s="175">
        <v>46089</v>
      </c>
      <c r="K1844" s="171" t="s">
        <v>125</v>
      </c>
      <c r="L1844" s="171" t="s">
        <v>125</v>
      </c>
      <c r="M1844" s="178">
        <v>0</v>
      </c>
      <c r="N1844" s="176"/>
      <c r="O1844" s="176"/>
      <c r="P1844" s="179">
        <v>-572.97</v>
      </c>
    </row>
    <row r="1845" spans="1:16" ht="19.5" hidden="1" customHeight="1">
      <c r="A1845" s="171" t="s">
        <v>1546</v>
      </c>
      <c r="B1845" s="175">
        <v>46089</v>
      </c>
      <c r="C1845" s="171" t="s">
        <v>151</v>
      </c>
      <c r="D1845" s="171" t="s">
        <v>152</v>
      </c>
      <c r="E1845" s="171" t="s">
        <v>125</v>
      </c>
      <c r="F1845" s="171" t="s">
        <v>125</v>
      </c>
      <c r="G1845" s="171" t="s">
        <v>125</v>
      </c>
      <c r="H1845" s="176">
        <v>0</v>
      </c>
      <c r="I1845" s="177">
        <v>0</v>
      </c>
      <c r="J1845" s="175">
        <v>46089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-685.97</v>
      </c>
    </row>
    <row r="1846" spans="1:16" ht="19.5" hidden="1" customHeight="1">
      <c r="A1846" s="171" t="s">
        <v>150</v>
      </c>
      <c r="B1846" s="175">
        <v>46089</v>
      </c>
      <c r="C1846" s="171" t="s">
        <v>151</v>
      </c>
      <c r="D1846" s="171" t="s">
        <v>152</v>
      </c>
      <c r="E1846" s="171" t="s">
        <v>125</v>
      </c>
      <c r="F1846" s="171" t="s">
        <v>125</v>
      </c>
      <c r="G1846" s="171" t="s">
        <v>125</v>
      </c>
      <c r="H1846" s="176">
        <v>0</v>
      </c>
      <c r="I1846" s="177">
        <v>0</v>
      </c>
      <c r="J1846" s="175">
        <v>46089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-1287.0999999999999</v>
      </c>
    </row>
    <row r="1847" spans="1:16" ht="19.5" hidden="1" customHeight="1">
      <c r="A1847" s="171" t="s">
        <v>155</v>
      </c>
      <c r="B1847" s="175">
        <v>46089</v>
      </c>
      <c r="C1847" s="171" t="s">
        <v>151</v>
      </c>
      <c r="D1847" s="171" t="s">
        <v>156</v>
      </c>
      <c r="E1847" s="171" t="s">
        <v>125</v>
      </c>
      <c r="F1847" s="171" t="s">
        <v>125</v>
      </c>
      <c r="G1847" s="171" t="s">
        <v>125</v>
      </c>
      <c r="H1847" s="176">
        <v>0</v>
      </c>
      <c r="I1847" s="177">
        <v>0</v>
      </c>
      <c r="J1847" s="175">
        <v>46089</v>
      </c>
      <c r="K1847" s="171" t="s">
        <v>125</v>
      </c>
      <c r="L1847" s="171" t="s">
        <v>125</v>
      </c>
      <c r="M1847" s="178">
        <v>0</v>
      </c>
      <c r="N1847" s="176"/>
      <c r="O1847" s="176"/>
      <c r="P1847" s="179">
        <v>-11114.11</v>
      </c>
    </row>
  </sheetData>
  <autoFilter ref="A1:P1847" xr:uid="{CB1229B9-F1DC-4536-8815-10CF4A607A07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59</vt:i4>
      </vt:variant>
    </vt:vector>
  </HeadingPairs>
  <TitlesOfParts>
    <vt:vector size="59" baseType="lpstr">
      <vt:lpstr>Сводная</vt:lpstr>
      <vt:lpstr>АВС МАРТ</vt:lpstr>
      <vt:lpstr>АВС 30-31.03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30.03-05.04</vt:lpstr>
      <vt:lpstr>Юнит 01-05.04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2026-03-30T10:56:57Z</dcterms:modified>
</cp:coreProperties>
</file>