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9 нед\"/>
    </mc:Choice>
  </mc:AlternateContent>
  <xr:revisionPtr revIDLastSave="0" documentId="13_ncr:1_{76E4182F-F373-4EFB-B097-EFFA33B67DE6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Сводная" sheetId="6" r:id="rId1"/>
    <sheet name="АВС 02-08.03" sheetId="43" state="hidden" r:id="rId2"/>
    <sheet name="АВС ФЕВРАЛЬ" sheetId="48" r:id="rId3"/>
    <sheet name="АВС 23.02-01.03" sheetId="42" r:id="rId4"/>
    <sheet name="АВС 16-22.02" sheetId="39" state="hidden" r:id="rId5"/>
    <sheet name="АВС 09-15.02" sheetId="38" state="hidden" r:id="rId6"/>
    <sheet name="АВС 02-08.02" sheetId="25" state="hidden" r:id="rId7"/>
    <sheet name="АВС ЯНВАРЬ" sheetId="12" state="hidden" r:id="rId8"/>
    <sheet name="АВС 26.01-01.02" sheetId="10" state="hidden" r:id="rId9"/>
    <sheet name="АВС 19-25.01" sheetId="9" state="hidden" r:id="rId10"/>
    <sheet name="АВС 12-18.01" sheetId="8" state="hidden" r:id="rId11"/>
    <sheet name="АВС 05-11.01" sheetId="7" state="hidden" r:id="rId12"/>
    <sheet name="АВС 01-04.01" sheetId="11" state="hidden" r:id="rId13"/>
    <sheet name="Юнит 02-08.03" sheetId="40" state="hidden" r:id="rId14"/>
    <sheet name="Юнит 01.03" sheetId="44" state="hidden" r:id="rId15"/>
    <sheet name="2026" sheetId="47" r:id="rId16"/>
    <sheet name="ФЕВРАЛЬ" sheetId="37" r:id="rId17"/>
    <sheet name="Юнит 23.02-01.03" sheetId="36" r:id="rId18"/>
    <sheet name="Юнит 23-28.02" sheetId="34" state="hidden" r:id="rId19"/>
    <sheet name="Юнит 16-22.02" sheetId="33" state="hidden" r:id="rId20"/>
    <sheet name="Юнит 09-15.02" sheetId="28" state="hidden" r:id="rId21"/>
    <sheet name="Юнит 02-08.02" sheetId="24" state="hidden" r:id="rId22"/>
    <sheet name="Юнит 01.02" sheetId="19" state="hidden" r:id="rId23"/>
    <sheet name="ЯНВАРЬ" sheetId="18" state="hidden" r:id="rId24"/>
    <sheet name="Юнит 26.01-01.02" sheetId="26" state="hidden" r:id="rId25"/>
    <sheet name="Юнит 26-31.01" sheetId="17" state="hidden" r:id="rId26"/>
    <sheet name="Юнит 19-25.01" sheetId="16" state="hidden" r:id="rId27"/>
    <sheet name="Юнит 12-18.01" sheetId="1" state="hidden" r:id="rId28"/>
    <sheet name="Юнит 05-11.01" sheetId="5" state="hidden" r:id="rId29"/>
    <sheet name="Юнит 01-04.01" sheetId="15" state="hidden" r:id="rId30"/>
    <sheet name="Отчет 02-08.03" sheetId="41" state="hidden" r:id="rId31"/>
    <sheet name="Отчет 01.03" sheetId="32" state="hidden" r:id="rId32"/>
    <sheet name="Отчет 23-28.02" sheetId="31" state="hidden" r:id="rId33"/>
    <sheet name="Отчет 16-22.02" sheetId="30" state="hidden" r:id="rId34"/>
    <sheet name="Отчет 09-15.02" sheetId="29" state="hidden" r:id="rId35"/>
    <sheet name="Отчет 02-08.02" sheetId="27" state="hidden" r:id="rId36"/>
    <sheet name="Отчет 01.02" sheetId="22" state="hidden" r:id="rId37"/>
    <sheet name="Отчет 26-31.01" sheetId="21" state="hidden" r:id="rId38"/>
    <sheet name="Отчет 19-25.01" sheetId="20" state="hidden" r:id="rId39"/>
    <sheet name="Отчет 12-18.01" sheetId="2" state="hidden" r:id="rId40"/>
    <sheet name="Отчет 05-11.01" sheetId="4" state="hidden" r:id="rId41"/>
    <sheet name="Отчет 01-04.01" sheetId="23" state="hidden" r:id="rId42"/>
  </sheets>
  <definedNames>
    <definedName name="_xlnm._FilterDatabase" localSheetId="31" hidden="1">'Отчет 01.03'!$A$1:$P$277</definedName>
    <definedName name="_xlnm._FilterDatabase" localSheetId="34" hidden="1">'Отчет 09-15.02'!$A$1:$P$1070</definedName>
    <definedName name="_xlnm._FilterDatabase" localSheetId="33" hidden="1">'Отчет 16-22.02'!$A$1:$P$1322</definedName>
    <definedName name="_xlnm._FilterDatabase" localSheetId="38" hidden="1">'Отчет 19-25.01'!$A$1:$P$920</definedName>
    <definedName name="_xlnm._FilterDatabase" localSheetId="32" hidden="1">'Отчет 23-28.02'!$A$1:$P$1420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5" i="48" l="1"/>
  <c r="J37" i="48"/>
  <c r="J42" i="48"/>
  <c r="J46" i="48"/>
  <c r="J35" i="48"/>
  <c r="J38" i="48"/>
  <c r="J43" i="48"/>
  <c r="J47" i="48"/>
  <c r="J50" i="48" s="1"/>
  <c r="J33" i="48"/>
  <c r="J48" i="48"/>
  <c r="J44" i="48"/>
  <c r="J39" i="48"/>
  <c r="J49" i="48"/>
  <c r="J34" i="48"/>
  <c r="J36" i="48"/>
  <c r="J32" i="48"/>
  <c r="J31" i="48"/>
  <c r="J30" i="48"/>
  <c r="J40" i="48"/>
  <c r="J41" i="48"/>
  <c r="J12" i="48"/>
  <c r="J14" i="48"/>
  <c r="J6" i="48"/>
  <c r="J5" i="48"/>
  <c r="J11" i="48"/>
  <c r="J10" i="48"/>
  <c r="J8" i="48"/>
  <c r="J17" i="48"/>
  <c r="J13" i="48"/>
  <c r="J7" i="48"/>
  <c r="J15" i="48"/>
  <c r="J9" i="48"/>
  <c r="J16" i="48"/>
  <c r="J18" i="48"/>
  <c r="J19" i="48"/>
  <c r="J20" i="48"/>
  <c r="J21" i="48"/>
  <c r="J22" i="48"/>
  <c r="J23" i="48"/>
  <c r="J24" i="48"/>
  <c r="J25" i="48"/>
  <c r="J4" i="48"/>
  <c r="C46" i="48"/>
  <c r="C39" i="48"/>
  <c r="C40" i="48"/>
  <c r="C44" i="48"/>
  <c r="C37" i="48"/>
  <c r="C35" i="48"/>
  <c r="C38" i="48"/>
  <c r="C47" i="48"/>
  <c r="C31" i="48"/>
  <c r="C48" i="48"/>
  <c r="C42" i="48"/>
  <c r="C36" i="48"/>
  <c r="C45" i="48"/>
  <c r="C49" i="48"/>
  <c r="C34" i="48"/>
  <c r="C30" i="48"/>
  <c r="C32" i="48"/>
  <c r="C33" i="48"/>
  <c r="C41" i="48"/>
  <c r="C43" i="48"/>
  <c r="C12" i="48"/>
  <c r="C22" i="48"/>
  <c r="C5" i="48"/>
  <c r="C8" i="48"/>
  <c r="C11" i="48"/>
  <c r="C9" i="48"/>
  <c r="C6" i="48"/>
  <c r="C15" i="48"/>
  <c r="C10" i="48"/>
  <c r="C7" i="48"/>
  <c r="C24" i="48"/>
  <c r="C14" i="48"/>
  <c r="C13" i="48"/>
  <c r="C16" i="48"/>
  <c r="C17" i="48"/>
  <c r="C23" i="48"/>
  <c r="C25" i="48"/>
  <c r="C18" i="48"/>
  <c r="C19" i="48"/>
  <c r="C20" i="48"/>
  <c r="C21" i="48"/>
  <c r="C4" i="48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S27" i="6"/>
  <c r="W27" i="6"/>
  <c r="AA43" i="6"/>
  <c r="Z43" i="6"/>
  <c r="Z39" i="6"/>
  <c r="Z42" i="6"/>
  <c r="Q40" i="6"/>
  <c r="K43" i="6"/>
  <c r="X43" i="6"/>
  <c r="V43" i="6"/>
  <c r="U43" i="6"/>
  <c r="R43" i="6"/>
  <c r="M43" i="6"/>
  <c r="N43" i="6"/>
  <c r="O43" i="6"/>
  <c r="P43" i="6"/>
  <c r="Q43" i="6"/>
  <c r="L43" i="6"/>
  <c r="AA27" i="6"/>
  <c r="Z27" i="6"/>
  <c r="X27" i="6"/>
  <c r="AA49" i="47"/>
  <c r="AA26" i="47"/>
  <c r="AE46" i="47"/>
  <c r="AD51" i="47"/>
  <c r="Q27" i="6"/>
  <c r="AA50" i="47"/>
  <c r="AE51" i="47"/>
  <c r="AE52" i="37"/>
  <c r="AA49" i="37"/>
  <c r="AA50" i="37"/>
  <c r="AA49" i="18"/>
  <c r="AA52" i="18"/>
  <c r="AA53" i="18" s="1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AA51" i="47"/>
  <c r="AA29" i="47"/>
  <c r="AA30" i="47"/>
  <c r="AA31" i="47"/>
  <c r="AA32" i="47"/>
  <c r="AA33" i="47"/>
  <c r="AA34" i="47"/>
  <c r="AA35" i="47"/>
  <c r="AA36" i="47"/>
  <c r="AA37" i="47"/>
  <c r="AA38" i="47"/>
  <c r="AA39" i="47"/>
  <c r="AA40" i="47"/>
  <c r="AA41" i="47"/>
  <c r="AA42" i="47"/>
  <c r="AA43" i="47"/>
  <c r="AA44" i="47"/>
  <c r="AA45" i="47"/>
  <c r="AA46" i="47"/>
  <c r="AA47" i="47"/>
  <c r="AA28" i="47"/>
  <c r="AA4" i="47"/>
  <c r="AA5" i="47"/>
  <c r="AA6" i="47"/>
  <c r="AA7" i="47"/>
  <c r="AA8" i="47"/>
  <c r="AA9" i="47"/>
  <c r="AA10" i="47"/>
  <c r="AA11" i="47"/>
  <c r="AA12" i="47"/>
  <c r="AA13" i="47"/>
  <c r="AA14" i="47"/>
  <c r="AA15" i="47"/>
  <c r="AA16" i="47"/>
  <c r="AA17" i="47"/>
  <c r="AA18" i="47"/>
  <c r="AA19" i="47"/>
  <c r="AA20" i="47"/>
  <c r="AA21" i="47"/>
  <c r="AA22" i="47"/>
  <c r="AA23" i="47"/>
  <c r="AA24" i="47"/>
  <c r="AA3" i="47"/>
  <c r="K53" i="47"/>
  <c r="K29" i="47"/>
  <c r="K30" i="47"/>
  <c r="K31" i="47"/>
  <c r="K32" i="47"/>
  <c r="K33" i="47"/>
  <c r="K34" i="47"/>
  <c r="K35" i="47"/>
  <c r="N35" i="47" s="1"/>
  <c r="K36" i="47"/>
  <c r="N36" i="47" s="1"/>
  <c r="K37" i="47"/>
  <c r="K38" i="47"/>
  <c r="K39" i="47"/>
  <c r="K40" i="47"/>
  <c r="K41" i="47"/>
  <c r="K42" i="47"/>
  <c r="K43" i="47"/>
  <c r="N43" i="47" s="1"/>
  <c r="K44" i="47"/>
  <c r="N44" i="47" s="1"/>
  <c r="K45" i="47"/>
  <c r="K46" i="47"/>
  <c r="K47" i="47"/>
  <c r="K28" i="47"/>
  <c r="K4" i="47"/>
  <c r="N4" i="47" s="1"/>
  <c r="K5" i="47"/>
  <c r="N5" i="47" s="1"/>
  <c r="K6" i="47"/>
  <c r="K7" i="47"/>
  <c r="K8" i="47"/>
  <c r="N8" i="47" s="1"/>
  <c r="K9" i="47"/>
  <c r="N9" i="47" s="1"/>
  <c r="K10" i="47"/>
  <c r="K11" i="47"/>
  <c r="K12" i="47"/>
  <c r="N12" i="47" s="1"/>
  <c r="K13" i="47"/>
  <c r="N13" i="47" s="1"/>
  <c r="K14" i="47"/>
  <c r="K15" i="47"/>
  <c r="K16" i="47"/>
  <c r="N16" i="47" s="1"/>
  <c r="K17" i="47"/>
  <c r="N17" i="47" s="1"/>
  <c r="K18" i="47"/>
  <c r="K19" i="47"/>
  <c r="K20" i="47"/>
  <c r="N20" i="47" s="1"/>
  <c r="K21" i="47"/>
  <c r="N21" i="47" s="1"/>
  <c r="K22" i="47"/>
  <c r="K23" i="47"/>
  <c r="K24" i="47"/>
  <c r="K3" i="47"/>
  <c r="J51" i="47"/>
  <c r="G51" i="47"/>
  <c r="F51" i="47"/>
  <c r="E51" i="47"/>
  <c r="D51" i="47"/>
  <c r="AC49" i="47"/>
  <c r="AB49" i="47"/>
  <c r="C49" i="47"/>
  <c r="AH47" i="47"/>
  <c r="N47" i="47"/>
  <c r="I47" i="47"/>
  <c r="AH46" i="47"/>
  <c r="N46" i="47"/>
  <c r="I46" i="47"/>
  <c r="AH45" i="47"/>
  <c r="N45" i="47"/>
  <c r="I45" i="47"/>
  <c r="AH44" i="47"/>
  <c r="I44" i="47"/>
  <c r="AH43" i="47"/>
  <c r="I43" i="47"/>
  <c r="AH42" i="47"/>
  <c r="N42" i="47"/>
  <c r="I42" i="47"/>
  <c r="AH41" i="47"/>
  <c r="N41" i="47"/>
  <c r="I41" i="47"/>
  <c r="AH40" i="47"/>
  <c r="N40" i="47"/>
  <c r="I40" i="47"/>
  <c r="AH39" i="47"/>
  <c r="N39" i="47"/>
  <c r="I39" i="47"/>
  <c r="AH38" i="47"/>
  <c r="N38" i="47"/>
  <c r="I38" i="47"/>
  <c r="AH37" i="47"/>
  <c r="N37" i="47"/>
  <c r="I37" i="47"/>
  <c r="AH36" i="47"/>
  <c r="I36" i="47"/>
  <c r="AH35" i="47"/>
  <c r="I35" i="47"/>
  <c r="AH34" i="47"/>
  <c r="N34" i="47"/>
  <c r="I34" i="47"/>
  <c r="AH33" i="47"/>
  <c r="N33" i="47"/>
  <c r="I33" i="47"/>
  <c r="AH32" i="47"/>
  <c r="N32" i="47"/>
  <c r="I32" i="47"/>
  <c r="AH31" i="47"/>
  <c r="N31" i="47"/>
  <c r="I31" i="47"/>
  <c r="AH30" i="47"/>
  <c r="N30" i="47"/>
  <c r="I30" i="47"/>
  <c r="AH29" i="47"/>
  <c r="N29" i="47"/>
  <c r="I29" i="47"/>
  <c r="AH28" i="47"/>
  <c r="I28" i="47"/>
  <c r="I49" i="47" s="1"/>
  <c r="AC26" i="47"/>
  <c r="AC51" i="47" s="1"/>
  <c r="AB26" i="47"/>
  <c r="C26" i="47"/>
  <c r="C51" i="47" s="1"/>
  <c r="AH24" i="47"/>
  <c r="N24" i="47"/>
  <c r="I24" i="47"/>
  <c r="AH23" i="47"/>
  <c r="N23" i="47"/>
  <c r="I23" i="47"/>
  <c r="AH22" i="47"/>
  <c r="N22" i="47"/>
  <c r="I22" i="47"/>
  <c r="AH21" i="47"/>
  <c r="I21" i="47"/>
  <c r="AH20" i="47"/>
  <c r="I20" i="47"/>
  <c r="AH19" i="47"/>
  <c r="N19" i="47"/>
  <c r="I19" i="47"/>
  <c r="AH18" i="47"/>
  <c r="N18" i="47"/>
  <c r="I18" i="47"/>
  <c r="AH17" i="47"/>
  <c r="I17" i="47"/>
  <c r="AH16" i="47"/>
  <c r="I16" i="47"/>
  <c r="AH15" i="47"/>
  <c r="N15" i="47"/>
  <c r="I15" i="47"/>
  <c r="AH14" i="47"/>
  <c r="N14" i="47"/>
  <c r="I14" i="47"/>
  <c r="AH13" i="47"/>
  <c r="I13" i="47"/>
  <c r="AH12" i="47"/>
  <c r="I12" i="47"/>
  <c r="AH11" i="47"/>
  <c r="N11" i="47"/>
  <c r="I11" i="47"/>
  <c r="AH10" i="47"/>
  <c r="N10" i="47"/>
  <c r="I10" i="47"/>
  <c r="AH9" i="47"/>
  <c r="I9" i="47"/>
  <c r="AH8" i="47"/>
  <c r="I8" i="47"/>
  <c r="AH7" i="47"/>
  <c r="N7" i="47"/>
  <c r="I7" i="47"/>
  <c r="AH6" i="47"/>
  <c r="N6" i="47"/>
  <c r="I6" i="47"/>
  <c r="AH5" i="47"/>
  <c r="I5" i="47"/>
  <c r="AH4" i="47"/>
  <c r="I4" i="47"/>
  <c r="AH3" i="47"/>
  <c r="N3" i="47"/>
  <c r="I3" i="47"/>
  <c r="AA53" i="36"/>
  <c r="AA52" i="37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Z13" i="6"/>
  <c r="AA52" i="19"/>
  <c r="AA53" i="19" s="1"/>
  <c r="AA50" i="19"/>
  <c r="AA49" i="19"/>
  <c r="AA26" i="19"/>
  <c r="T27" i="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J26" i="48" l="1"/>
  <c r="K12" i="48" s="1"/>
  <c r="C26" i="48"/>
  <c r="D23" i="48" s="1"/>
  <c r="D40" i="48"/>
  <c r="D32" i="48"/>
  <c r="D39" i="48"/>
  <c r="D31" i="48"/>
  <c r="C50" i="48"/>
  <c r="D47" i="48" s="1"/>
  <c r="K43" i="48"/>
  <c r="K44" i="48"/>
  <c r="K40" i="48"/>
  <c r="K36" i="48"/>
  <c r="K32" i="48"/>
  <c r="K45" i="48"/>
  <c r="K31" i="48"/>
  <c r="K39" i="48"/>
  <c r="K48" i="48"/>
  <c r="K34" i="48"/>
  <c r="K42" i="48"/>
  <c r="K33" i="48"/>
  <c r="K41" i="48"/>
  <c r="K35" i="48"/>
  <c r="K37" i="48"/>
  <c r="K30" i="48"/>
  <c r="L30" i="48" s="1"/>
  <c r="M30" i="48" s="1"/>
  <c r="K38" i="48"/>
  <c r="K47" i="48"/>
  <c r="K18" i="48"/>
  <c r="K10" i="48"/>
  <c r="K9" i="48"/>
  <c r="K8" i="48"/>
  <c r="K16" i="48"/>
  <c r="K15" i="48"/>
  <c r="K22" i="48"/>
  <c r="K23" i="48"/>
  <c r="K24" i="48"/>
  <c r="K20" i="48"/>
  <c r="D33" i="48"/>
  <c r="D37" i="48"/>
  <c r="D41" i="48"/>
  <c r="D30" i="48"/>
  <c r="E30" i="48" s="1"/>
  <c r="D34" i="48"/>
  <c r="D49" i="48"/>
  <c r="D48" i="48"/>
  <c r="D45" i="48"/>
  <c r="D42" i="48"/>
  <c r="D4" i="48"/>
  <c r="E4" i="48"/>
  <c r="F4" i="48" s="1"/>
  <c r="D7" i="48"/>
  <c r="D11" i="48"/>
  <c r="D15" i="48"/>
  <c r="D19" i="48"/>
  <c r="D8" i="48"/>
  <c r="D12" i="48"/>
  <c r="D16" i="48"/>
  <c r="D20" i="48"/>
  <c r="D5" i="48"/>
  <c r="E5" i="48" s="1"/>
  <c r="F5" i="48" s="1"/>
  <c r="D9" i="48"/>
  <c r="D13" i="48"/>
  <c r="D17" i="48"/>
  <c r="D21" i="48"/>
  <c r="D6" i="48"/>
  <c r="E6" i="48" s="1"/>
  <c r="D10" i="48"/>
  <c r="D14" i="48"/>
  <c r="D18" i="48"/>
  <c r="D22" i="48"/>
  <c r="K49" i="48"/>
  <c r="K46" i="48"/>
  <c r="D25" i="48"/>
  <c r="D24" i="48"/>
  <c r="AE52" i="47"/>
  <c r="AA54" i="37"/>
  <c r="K49" i="47"/>
  <c r="I26" i="47"/>
  <c r="I51" i="47" s="1"/>
  <c r="K26" i="47"/>
  <c r="K51" i="47" s="1"/>
  <c r="AH25" i="47"/>
  <c r="AH48" i="47"/>
  <c r="N28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C50" i="43"/>
  <c r="K49" i="43"/>
  <c r="D49" i="43"/>
  <c r="K48" i="43"/>
  <c r="D48" i="43"/>
  <c r="K47" i="43"/>
  <c r="D47" i="43"/>
  <c r="K46" i="43"/>
  <c r="D46" i="43"/>
  <c r="K45" i="43"/>
  <c r="D45" i="43"/>
  <c r="K44" i="43"/>
  <c r="D44" i="43"/>
  <c r="K43" i="43"/>
  <c r="D43" i="43"/>
  <c r="K42" i="43"/>
  <c r="D42" i="43"/>
  <c r="K41" i="43"/>
  <c r="D41" i="43"/>
  <c r="K40" i="43"/>
  <c r="D40" i="43"/>
  <c r="K39" i="43"/>
  <c r="D39" i="43"/>
  <c r="K38" i="43"/>
  <c r="D38" i="43"/>
  <c r="K37" i="43"/>
  <c r="D37" i="43"/>
  <c r="K36" i="43"/>
  <c r="D36" i="43"/>
  <c r="K35" i="43"/>
  <c r="D35" i="43"/>
  <c r="K34" i="43"/>
  <c r="D34" i="43"/>
  <c r="K33" i="43"/>
  <c r="D33" i="43"/>
  <c r="K32" i="43"/>
  <c r="D32" i="43"/>
  <c r="K31" i="43"/>
  <c r="D31" i="43"/>
  <c r="K30" i="43"/>
  <c r="K50" i="43" s="1"/>
  <c r="D30" i="43"/>
  <c r="D50" i="43" s="1"/>
  <c r="J26" i="43"/>
  <c r="C26" i="43"/>
  <c r="K25" i="43"/>
  <c r="D25" i="43"/>
  <c r="K24" i="43"/>
  <c r="D24" i="43"/>
  <c r="K23" i="43"/>
  <c r="D23" i="43"/>
  <c r="K22" i="43"/>
  <c r="D22" i="43"/>
  <c r="K21" i="43"/>
  <c r="D21" i="43"/>
  <c r="K20" i="43"/>
  <c r="D20" i="43"/>
  <c r="K19" i="43"/>
  <c r="D19" i="43"/>
  <c r="K18" i="43"/>
  <c r="D18" i="43"/>
  <c r="K17" i="43"/>
  <c r="D17" i="43"/>
  <c r="K16" i="43"/>
  <c r="D16" i="43"/>
  <c r="K15" i="43"/>
  <c r="D15" i="43"/>
  <c r="K14" i="43"/>
  <c r="D14" i="43"/>
  <c r="K13" i="43"/>
  <c r="D13" i="43"/>
  <c r="K12" i="43"/>
  <c r="D12" i="43"/>
  <c r="K11" i="43"/>
  <c r="D11" i="43"/>
  <c r="K10" i="43"/>
  <c r="D10" i="43"/>
  <c r="K9" i="43"/>
  <c r="D9" i="43"/>
  <c r="K8" i="43"/>
  <c r="D8" i="43"/>
  <c r="K7" i="43"/>
  <c r="D7" i="43"/>
  <c r="K6" i="43"/>
  <c r="D6" i="43"/>
  <c r="K5" i="43"/>
  <c r="D5" i="43"/>
  <c r="E5" i="43" s="1"/>
  <c r="F5" i="43" s="1"/>
  <c r="K4" i="43"/>
  <c r="K26" i="43" s="1"/>
  <c r="E4" i="43"/>
  <c r="F4" i="43" s="1"/>
  <c r="D4" i="43"/>
  <c r="D26" i="43" s="1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L60" i="40" s="1"/>
  <c r="I60" i="40"/>
  <c r="K58" i="40"/>
  <c r="L58" i="40" s="1"/>
  <c r="I58" i="40"/>
  <c r="J51" i="40"/>
  <c r="G51" i="40"/>
  <c r="F51" i="40"/>
  <c r="E51" i="40"/>
  <c r="D51" i="40"/>
  <c r="AA50" i="40"/>
  <c r="AC49" i="40"/>
  <c r="AB49" i="40"/>
  <c r="K49" i="40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A27" i="40"/>
  <c r="AA53" i="40" s="1"/>
  <c r="AC26" i="40"/>
  <c r="AC51" i="40" s="1"/>
  <c r="AB26" i="40"/>
  <c r="K26" i="40"/>
  <c r="K51" i="40" s="1"/>
  <c r="C26" i="40"/>
  <c r="C51" i="40" s="1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K11" i="48" l="1"/>
  <c r="K4" i="48"/>
  <c r="L4" i="48" s="1"/>
  <c r="M4" i="48" s="1"/>
  <c r="G4" i="48" s="1"/>
  <c r="K19" i="48"/>
  <c r="K6" i="48"/>
  <c r="K5" i="48"/>
  <c r="K17" i="48"/>
  <c r="K14" i="48"/>
  <c r="K13" i="48"/>
  <c r="K25" i="48"/>
  <c r="K7" i="48"/>
  <c r="K21" i="48"/>
  <c r="D35" i="48"/>
  <c r="D36" i="48"/>
  <c r="D38" i="48"/>
  <c r="D44" i="48"/>
  <c r="D46" i="48"/>
  <c r="D43" i="48"/>
  <c r="D50" i="48" s="1"/>
  <c r="K50" i="48"/>
  <c r="D26" i="48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E7" i="48"/>
  <c r="F6" i="48"/>
  <c r="E31" i="48"/>
  <c r="F30" i="48"/>
  <c r="L31" i="48"/>
  <c r="L5" i="48"/>
  <c r="E23" i="6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L5" i="43"/>
  <c r="M5" i="43" s="1"/>
  <c r="G5" i="43" s="1"/>
  <c r="E6" i="43"/>
  <c r="E30" i="43"/>
  <c r="L30" i="43"/>
  <c r="M30" i="43" s="1"/>
  <c r="G30" i="43" s="1"/>
  <c r="L4" i="43"/>
  <c r="M4" i="43" s="1"/>
  <c r="G4" i="43" s="1"/>
  <c r="U3" i="40"/>
  <c r="Y3" i="40" s="1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G11" i="40" s="1"/>
  <c r="AM11" i="40" s="1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R5" i="40"/>
  <c r="W5" i="40" s="1"/>
  <c r="AK14" i="40"/>
  <c r="AK20" i="40"/>
  <c r="R42" i="40"/>
  <c r="AI42" i="40" s="1"/>
  <c r="R46" i="40"/>
  <c r="AI46" i="40" s="1"/>
  <c r="X49" i="40"/>
  <c r="AK13" i="40"/>
  <c r="Z49" i="40"/>
  <c r="R39" i="40"/>
  <c r="AI39" i="40" s="1"/>
  <c r="AJ11" i="40"/>
  <c r="AK3" i="40"/>
  <c r="R7" i="40"/>
  <c r="AG7" i="40" s="1"/>
  <c r="AM7" i="40" s="1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G8" i="40" s="1"/>
  <c r="AM8" i="40" s="1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AK9" i="40"/>
  <c r="AK28" i="40"/>
  <c r="P49" i="40"/>
  <c r="AJ28" i="40"/>
  <c r="R28" i="40"/>
  <c r="R44" i="40"/>
  <c r="AK44" i="40"/>
  <c r="AJ44" i="40"/>
  <c r="S26" i="40"/>
  <c r="T26" i="40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AJ36" i="40"/>
  <c r="P26" i="40"/>
  <c r="X26" i="40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K26" i="48" l="1"/>
  <c r="K50" i="42"/>
  <c r="K26" i="42"/>
  <c r="D50" i="42"/>
  <c r="D26" i="42"/>
  <c r="M31" i="48"/>
  <c r="L32" i="48"/>
  <c r="F31" i="48"/>
  <c r="E32" i="48"/>
  <c r="F7" i="48"/>
  <c r="E8" i="48"/>
  <c r="M5" i="48"/>
  <c r="L6" i="48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F6" i="43"/>
  <c r="E7" i="43"/>
  <c r="L31" i="43"/>
  <c r="L6" i="43"/>
  <c r="AG17" i="40"/>
  <c r="AM17" i="40" s="1"/>
  <c r="W34" i="40"/>
  <c r="O34" i="40"/>
  <c r="W46" i="40"/>
  <c r="W43" i="40"/>
  <c r="AG46" i="40"/>
  <c r="AM46" i="40" s="1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M47" i="40" s="1"/>
  <c r="AI43" i="40"/>
  <c r="O30" i="40"/>
  <c r="AG30" i="40"/>
  <c r="AM30" i="40" s="1"/>
  <c r="W7" i="40"/>
  <c r="AI7" i="40"/>
  <c r="W33" i="40"/>
  <c r="AI31" i="40"/>
  <c r="W45" i="40"/>
  <c r="W41" i="40"/>
  <c r="AI13" i="40"/>
  <c r="AG13" i="40"/>
  <c r="AM13" i="40" s="1"/>
  <c r="AG5" i="40"/>
  <c r="AM5" i="40" s="1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M33" i="40" s="1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AM45" i="40" s="1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M16" i="40" s="1"/>
  <c r="AI11" i="40"/>
  <c r="AI9" i="40"/>
  <c r="AI38" i="40"/>
  <c r="AG9" i="40"/>
  <c r="AM9" i="40" s="1"/>
  <c r="W38" i="40"/>
  <c r="O38" i="40"/>
  <c r="AG42" i="40"/>
  <c r="AM42" i="40" s="1"/>
  <c r="AG31" i="40"/>
  <c r="AM31" i="40" s="1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AM44" i="40" s="1"/>
  <c r="W6" i="40"/>
  <c r="AI6" i="40"/>
  <c r="AG6" i="40"/>
  <c r="AM6" i="40" s="1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AA49" i="40" s="1"/>
  <c r="AI29" i="40"/>
  <c r="W29" i="40"/>
  <c r="O29" i="40"/>
  <c r="AG29" i="40"/>
  <c r="AM29" i="40" s="1"/>
  <c r="AI4" i="40"/>
  <c r="W4" i="40"/>
  <c r="O4" i="40"/>
  <c r="AG4" i="40"/>
  <c r="AM4" i="40" s="1"/>
  <c r="W12" i="40"/>
  <c r="O12" i="40"/>
  <c r="AI12" i="40"/>
  <c r="AG12" i="40"/>
  <c r="AM12" i="40" s="1"/>
  <c r="AG36" i="40"/>
  <c r="AM36" i="40" s="1"/>
  <c r="AI36" i="40"/>
  <c r="O36" i="40"/>
  <c r="W36" i="40"/>
  <c r="R26" i="40"/>
  <c r="AI15" i="40"/>
  <c r="W15" i="40"/>
  <c r="AG15" i="40"/>
  <c r="AM15" i="40" s="1"/>
  <c r="O15" i="40"/>
  <c r="AJ25" i="40"/>
  <c r="O10" i="40"/>
  <c r="W10" i="40"/>
  <c r="AI10" i="40"/>
  <c r="AG10" i="40"/>
  <c r="AM10" i="40" s="1"/>
  <c r="T51" i="40"/>
  <c r="Q51" i="40"/>
  <c r="AG32" i="40"/>
  <c r="AM32" i="40" s="1"/>
  <c r="AI32" i="40"/>
  <c r="O32" i="40"/>
  <c r="W32" i="40"/>
  <c r="U26" i="40"/>
  <c r="Y4" i="40"/>
  <c r="AM3" i="40"/>
  <c r="AG28" i="40"/>
  <c r="R49" i="40"/>
  <c r="AI28" i="40"/>
  <c r="W28" i="40"/>
  <c r="O28" i="40"/>
  <c r="AA50" i="18"/>
  <c r="AA52" i="47" s="1"/>
  <c r="N36" i="6"/>
  <c r="O36" i="6"/>
  <c r="P36" i="6"/>
  <c r="R36" i="6"/>
  <c r="S36" i="6"/>
  <c r="U36" i="6"/>
  <c r="V36" i="6"/>
  <c r="W36" i="6"/>
  <c r="N35" i="6"/>
  <c r="O35" i="6"/>
  <c r="P35" i="6"/>
  <c r="R35" i="6"/>
  <c r="S35" i="6"/>
  <c r="U35" i="6"/>
  <c r="V35" i="6"/>
  <c r="W35" i="6"/>
  <c r="W37" i="6" s="1"/>
  <c r="V37" i="6"/>
  <c r="P37" i="6"/>
  <c r="O37" i="6"/>
  <c r="N37" i="6"/>
  <c r="G5" i="48" l="1"/>
  <c r="M6" i="48"/>
  <c r="L7" i="48"/>
  <c r="F8" i="48"/>
  <c r="E9" i="48"/>
  <c r="E11" i="48"/>
  <c r="F32" i="48"/>
  <c r="E33" i="48"/>
  <c r="M32" i="48"/>
  <c r="L33" i="48"/>
  <c r="AA54" i="47"/>
  <c r="R37" i="6"/>
  <c r="S37" i="6"/>
  <c r="AE23" i="6"/>
  <c r="AK51" i="44"/>
  <c r="Q24" i="6"/>
  <c r="D23" i="6"/>
  <c r="U37" i="6"/>
  <c r="U51" i="44"/>
  <c r="V30" i="44" s="1"/>
  <c r="R51" i="44"/>
  <c r="AI25" i="44"/>
  <c r="AG48" i="44"/>
  <c r="AM28" i="44"/>
  <c r="W26" i="44"/>
  <c r="K23" i="6" s="1"/>
  <c r="AB23" i="6" s="1"/>
  <c r="AG25" i="44"/>
  <c r="W49" i="44"/>
  <c r="K24" i="6" s="1"/>
  <c r="AB24" i="6" s="1"/>
  <c r="AI48" i="44"/>
  <c r="M6" i="43"/>
  <c r="G6" i="43" s="1"/>
  <c r="L7" i="43"/>
  <c r="M31" i="43"/>
  <c r="G31" i="43" s="1"/>
  <c r="L32" i="43"/>
  <c r="F7" i="43"/>
  <c r="E8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M25" i="40"/>
  <c r="AI25" i="40"/>
  <c r="R51" i="40"/>
  <c r="AA26" i="40"/>
  <c r="AA52" i="40" s="1"/>
  <c r="AK51" i="40" s="1"/>
  <c r="W26" i="40"/>
  <c r="U51" i="40"/>
  <c r="Y26" i="40"/>
  <c r="AG48" i="40"/>
  <c r="AM28" i="40"/>
  <c r="AM48" i="40" s="1"/>
  <c r="I59" i="40"/>
  <c r="J59" i="40" s="1"/>
  <c r="J58" i="40"/>
  <c r="J60" i="40"/>
  <c r="W49" i="40"/>
  <c r="AG25" i="40"/>
  <c r="X20" i="6"/>
  <c r="X19" i="6"/>
  <c r="AD26" i="33"/>
  <c r="E20" i="6"/>
  <c r="E19" i="6"/>
  <c r="F33" i="48" l="1"/>
  <c r="E34" i="48"/>
  <c r="F11" i="48"/>
  <c r="E12" i="48"/>
  <c r="F9" i="48"/>
  <c r="E10" i="48"/>
  <c r="F10" i="48" s="1"/>
  <c r="M7" i="48"/>
  <c r="G7" i="48" s="1"/>
  <c r="L8" i="48"/>
  <c r="M33" i="48"/>
  <c r="L34" i="48"/>
  <c r="V19" i="44"/>
  <c r="AE24" i="6"/>
  <c r="Y24" i="6"/>
  <c r="D24" i="6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F8" i="43"/>
  <c r="E9" i="43"/>
  <c r="E11" i="43"/>
  <c r="M32" i="43"/>
  <c r="G32" i="43" s="1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M8" i="48" l="1"/>
  <c r="L11" i="48"/>
  <c r="L9" i="48"/>
  <c r="F12" i="48"/>
  <c r="E13" i="48"/>
  <c r="L35" i="48"/>
  <c r="M34" i="48"/>
  <c r="F34" i="48"/>
  <c r="E35" i="48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G33" i="43" s="1"/>
  <c r="L34" i="43"/>
  <c r="F11" i="43"/>
  <c r="E12" i="43"/>
  <c r="F9" i="43"/>
  <c r="E10" i="43"/>
  <c r="F10" i="43" s="1"/>
  <c r="F33" i="43"/>
  <c r="E34" i="43"/>
  <c r="M8" i="43"/>
  <c r="G8" i="43" s="1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D15" i="40"/>
  <c r="AE15" i="40" s="1"/>
  <c r="AL15" i="40" s="1" a="1"/>
  <c r="AL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D18" i="40"/>
  <c r="AE18" i="40" s="1"/>
  <c r="AL18" i="40" s="1" a="1"/>
  <c r="AL18" i="40" s="1"/>
  <c r="AD47" i="40"/>
  <c r="AE47" i="40" s="1"/>
  <c r="AL47" i="40" s="1" a="1"/>
  <c r="AL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D45" i="40"/>
  <c r="AE45" i="40" s="1"/>
  <c r="AL45" i="40" s="1" a="1"/>
  <c r="AL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D10" i="40"/>
  <c r="AE10" i="40" s="1"/>
  <c r="AL10" i="40" s="1" a="1"/>
  <c r="AL10" i="40" s="1"/>
  <c r="AD3" i="40"/>
  <c r="AD5" i="40"/>
  <c r="AE5" i="40" s="1"/>
  <c r="AL5" i="40" s="1" a="1"/>
  <c r="AL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D38" i="40"/>
  <c r="AE38" i="40" s="1"/>
  <c r="AL38" i="40" s="1" a="1"/>
  <c r="AL38" i="40" s="1"/>
  <c r="AD13" i="40"/>
  <c r="AE13" i="40" s="1"/>
  <c r="AL13" i="40" s="1" a="1"/>
  <c r="AL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D43" i="40"/>
  <c r="AE43" i="40" s="1"/>
  <c r="AL43" i="40" s="1" a="1"/>
  <c r="AL43" i="40" s="1"/>
  <c r="AD11" i="40"/>
  <c r="AE11" i="40" s="1"/>
  <c r="AL11" i="40" s="1" a="1"/>
  <c r="AL11" i="40" s="1"/>
  <c r="AD44" i="40"/>
  <c r="AE44" i="40" s="1"/>
  <c r="AL44" i="40" s="1" a="1"/>
  <c r="AL44" i="40" s="1"/>
  <c r="AD32" i="40"/>
  <c r="AE32" i="40" s="1"/>
  <c r="AL32" i="40" s="1" a="1"/>
  <c r="AL32" i="40" s="1"/>
  <c r="AD16" i="40"/>
  <c r="AE16" i="40" s="1"/>
  <c r="AL16" i="40" s="1" a="1"/>
  <c r="AL16" i="40" s="1"/>
  <c r="AD4" i="40"/>
  <c r="AE4" i="40" s="1"/>
  <c r="AL4" i="40" s="1" a="1"/>
  <c r="AL4" i="40" s="1"/>
  <c r="AD46" i="40"/>
  <c r="AE46" i="40" s="1"/>
  <c r="AL46" i="40" s="1" a="1"/>
  <c r="AL46" i="40" s="1"/>
  <c r="AD8" i="40"/>
  <c r="AE8" i="40" s="1"/>
  <c r="AL8" i="40" s="1" a="1"/>
  <c r="AL8" i="40" s="1"/>
  <c r="AE1" i="28"/>
  <c r="G8" i="48" l="1"/>
  <c r="G6" i="48"/>
  <c r="M35" i="48"/>
  <c r="G35" i="48" s="1"/>
  <c r="L36" i="48"/>
  <c r="F13" i="48"/>
  <c r="E14" i="48"/>
  <c r="M9" i="48"/>
  <c r="L10" i="48"/>
  <c r="M10" i="48" s="1"/>
  <c r="M11" i="48"/>
  <c r="G11" i="48" s="1"/>
  <c r="L12" i="48"/>
  <c r="F35" i="48"/>
  <c r="E36" i="48"/>
  <c r="AP42" i="44"/>
  <c r="AD49" i="44"/>
  <c r="X24" i="6" s="1"/>
  <c r="Z24" i="6" s="1"/>
  <c r="AC24" i="6" s="1"/>
  <c r="AD26" i="44"/>
  <c r="X23" i="6" s="1"/>
  <c r="Z23" i="6" s="1"/>
  <c r="AD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F12" i="43"/>
  <c r="E13" i="43"/>
  <c r="M9" i="43"/>
  <c r="G9" i="43" s="1"/>
  <c r="L10" i="43"/>
  <c r="M10" i="43" s="1"/>
  <c r="G10" i="43" s="1"/>
  <c r="M11" i="43"/>
  <c r="G11" i="43" s="1"/>
  <c r="L12" i="43"/>
  <c r="M34" i="43"/>
  <c r="G34" i="43" s="1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AE3" i="40"/>
  <c r="AP35" i="40"/>
  <c r="AN35" i="40"/>
  <c r="AP41" i="40"/>
  <c r="AN41" i="40"/>
  <c r="AC51" i="34"/>
  <c r="AC49" i="34"/>
  <c r="AB49" i="34"/>
  <c r="AC26" i="34"/>
  <c r="AB26" i="34"/>
  <c r="X16" i="6"/>
  <c r="X15" i="6"/>
  <c r="X14" i="6"/>
  <c r="X13" i="6"/>
  <c r="AD1" i="37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G9" i="48" l="1"/>
  <c r="M12" i="48"/>
  <c r="G12" i="48" s="1"/>
  <c r="L13" i="48"/>
  <c r="E15" i="48"/>
  <c r="F14" i="48"/>
  <c r="F36" i="48"/>
  <c r="E37" i="48"/>
  <c r="M36" i="48"/>
  <c r="L37" i="48"/>
  <c r="AD24" i="6"/>
  <c r="AC23" i="6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G12" i="43" s="1"/>
  <c r="L13" i="43"/>
  <c r="F13" i="43"/>
  <c r="E14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E26" i="40"/>
  <c r="AL3" i="40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G9" i="42" l="1"/>
  <c r="G7" i="42"/>
  <c r="F37" i="48"/>
  <c r="E38" i="48"/>
  <c r="F15" i="48"/>
  <c r="E16" i="48"/>
  <c r="M37" i="48"/>
  <c r="L38" i="48"/>
  <c r="M13" i="48"/>
  <c r="L14" i="48"/>
  <c r="AE51" i="44"/>
  <c r="AP26" i="44"/>
  <c r="AP51" i="44" s="1"/>
  <c r="K59" i="44" s="1"/>
  <c r="L59" i="44" s="1"/>
  <c r="F36" i="43"/>
  <c r="E37" i="43"/>
  <c r="M36" i="43"/>
  <c r="G36" i="43" s="1"/>
  <c r="L37" i="43"/>
  <c r="F14" i="43"/>
  <c r="E15" i="43"/>
  <c r="M13" i="43"/>
  <c r="G13" i="43" s="1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G10" i="48" l="1"/>
  <c r="G32" i="48"/>
  <c r="G11" i="42"/>
  <c r="G30" i="42"/>
  <c r="M38" i="48"/>
  <c r="L39" i="48"/>
  <c r="F16" i="48"/>
  <c r="E17" i="48"/>
  <c r="E39" i="48"/>
  <c r="F38" i="48"/>
  <c r="M14" i="48"/>
  <c r="G14" i="48" s="1"/>
  <c r="L15" i="48"/>
  <c r="M14" i="43"/>
  <c r="G14" i="43" s="1"/>
  <c r="L15" i="43"/>
  <c r="F15" i="43"/>
  <c r="E16" i="43"/>
  <c r="M37" i="43"/>
  <c r="G37" i="43" s="1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G36" i="48" l="1"/>
  <c r="G35" i="42"/>
  <c r="M15" i="48"/>
  <c r="L16" i="48"/>
  <c r="F39" i="48"/>
  <c r="E40" i="48"/>
  <c r="F17" i="48"/>
  <c r="E18" i="48"/>
  <c r="M39" i="48"/>
  <c r="G39" i="48" s="1"/>
  <c r="L40" i="48"/>
  <c r="F38" i="43"/>
  <c r="E39" i="43"/>
  <c r="M38" i="43"/>
  <c r="G38" i="43" s="1"/>
  <c r="L39" i="43"/>
  <c r="F16" i="43"/>
  <c r="E17" i="43"/>
  <c r="M15" i="43"/>
  <c r="G15" i="43" s="1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M40" i="48" l="1"/>
  <c r="L41" i="48"/>
  <c r="F18" i="48"/>
  <c r="E19" i="48"/>
  <c r="F40" i="48"/>
  <c r="E41" i="48"/>
  <c r="M16" i="48"/>
  <c r="L17" i="48"/>
  <c r="F17" i="43"/>
  <c r="E18" i="43"/>
  <c r="M39" i="43"/>
  <c r="G39" i="43" s="1"/>
  <c r="L40" i="43"/>
  <c r="M16" i="43"/>
  <c r="G16" i="43" s="1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AB16" i="6" s="1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28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5" i="37"/>
  <c r="AA4" i="37"/>
  <c r="AA3" i="37"/>
  <c r="K29" i="37"/>
  <c r="N29" i="37" s="1"/>
  <c r="K30" i="37"/>
  <c r="N30" i="37" s="1"/>
  <c r="K31" i="37"/>
  <c r="N31" i="37" s="1"/>
  <c r="K32" i="37"/>
  <c r="N32" i="37" s="1"/>
  <c r="K33" i="37"/>
  <c r="N33" i="37" s="1"/>
  <c r="K34" i="37"/>
  <c r="N34" i="37" s="1"/>
  <c r="K35" i="37"/>
  <c r="N35" i="37" s="1"/>
  <c r="K36" i="37"/>
  <c r="N36" i="37" s="1"/>
  <c r="K37" i="37"/>
  <c r="N37" i="37" s="1"/>
  <c r="K38" i="37"/>
  <c r="N38" i="37" s="1"/>
  <c r="K39" i="37"/>
  <c r="N39" i="37" s="1"/>
  <c r="K40" i="37"/>
  <c r="N40" i="37" s="1"/>
  <c r="K41" i="37"/>
  <c r="N41" i="37" s="1"/>
  <c r="K42" i="37"/>
  <c r="N42" i="37" s="1"/>
  <c r="K43" i="37"/>
  <c r="N43" i="37" s="1"/>
  <c r="K44" i="37"/>
  <c r="N44" i="37" s="1"/>
  <c r="K45" i="37"/>
  <c r="N45" i="37" s="1"/>
  <c r="K46" i="37"/>
  <c r="N46" i="37" s="1"/>
  <c r="K47" i="37"/>
  <c r="N47" i="37" s="1"/>
  <c r="K28" i="37"/>
  <c r="N28" i="37" s="1"/>
  <c r="K6" i="37"/>
  <c r="N6" i="37" s="1"/>
  <c r="K7" i="37"/>
  <c r="N7" i="37" s="1"/>
  <c r="K8" i="37"/>
  <c r="N8" i="37" s="1"/>
  <c r="K9" i="37"/>
  <c r="N9" i="37" s="1"/>
  <c r="K10" i="37"/>
  <c r="N10" i="37" s="1"/>
  <c r="K11" i="37"/>
  <c r="N11" i="37" s="1"/>
  <c r="K12" i="37"/>
  <c r="N12" i="37" s="1"/>
  <c r="K13" i="37"/>
  <c r="N13" i="37" s="1"/>
  <c r="K14" i="37"/>
  <c r="N14" i="37" s="1"/>
  <c r="K15" i="37"/>
  <c r="N15" i="37" s="1"/>
  <c r="K16" i="37"/>
  <c r="N16" i="37" s="1"/>
  <c r="K17" i="37"/>
  <c r="N17" i="37" s="1"/>
  <c r="K18" i="37"/>
  <c r="N18" i="37" s="1"/>
  <c r="K19" i="37"/>
  <c r="N19" i="37" s="1"/>
  <c r="K20" i="37"/>
  <c r="N20" i="37" s="1"/>
  <c r="K21" i="37"/>
  <c r="N21" i="37" s="1"/>
  <c r="K22" i="37"/>
  <c r="N22" i="37" s="1"/>
  <c r="K23" i="37"/>
  <c r="N23" i="37" s="1"/>
  <c r="K24" i="37"/>
  <c r="N24" i="37" s="1"/>
  <c r="K4" i="37"/>
  <c r="N4" i="37" s="1"/>
  <c r="K5" i="37"/>
  <c r="N5" i="37" s="1"/>
  <c r="K3" i="37"/>
  <c r="N3" i="37" s="1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G13" i="48" l="1"/>
  <c r="M17" i="48"/>
  <c r="L18" i="48"/>
  <c r="F41" i="48"/>
  <c r="E42" i="48"/>
  <c r="F19" i="48"/>
  <c r="E20" i="48"/>
  <c r="M41" i="48"/>
  <c r="L42" i="48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G17" i="43" s="1"/>
  <c r="L18" i="43"/>
  <c r="M40" i="43"/>
  <c r="G40" i="43" s="1"/>
  <c r="L41" i="43"/>
  <c r="F18" i="43"/>
  <c r="E19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40" i="6"/>
  <c r="AE15" i="6"/>
  <c r="AB15" i="6"/>
  <c r="AE16" i="6"/>
  <c r="Z16" i="6"/>
  <c r="AC16" i="6" s="1"/>
  <c r="L40" i="6"/>
  <c r="Y15" i="6"/>
  <c r="V40" i="6"/>
  <c r="U40" i="6"/>
  <c r="R40" i="6"/>
  <c r="M40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G15" i="48" l="1"/>
  <c r="G30" i="48"/>
  <c r="G31" i="42"/>
  <c r="M42" i="48"/>
  <c r="L43" i="48"/>
  <c r="F20" i="48"/>
  <c r="E21" i="48"/>
  <c r="F42" i="48"/>
  <c r="E43" i="48"/>
  <c r="L19" i="48"/>
  <c r="M18" i="48"/>
  <c r="AG9" i="34"/>
  <c r="J21" i="6"/>
  <c r="AG16" i="34"/>
  <c r="AG37" i="34"/>
  <c r="AG4" i="34"/>
  <c r="K51" i="36"/>
  <c r="J58" i="34"/>
  <c r="AG33" i="34"/>
  <c r="J22" i="6"/>
  <c r="T18" i="6"/>
  <c r="T36" i="6" s="1"/>
  <c r="J60" i="36"/>
  <c r="F19" i="43"/>
  <c r="E20" i="43"/>
  <c r="M41" i="43"/>
  <c r="G41" i="43" s="1"/>
  <c r="L42" i="43"/>
  <c r="M18" i="43"/>
  <c r="G18" i="43" s="1"/>
  <c r="L19" i="43"/>
  <c r="F41" i="43"/>
  <c r="E42" i="43"/>
  <c r="M17" i="42"/>
  <c r="L18" i="42"/>
  <c r="F17" i="42"/>
  <c r="E18" i="42"/>
  <c r="F41" i="42"/>
  <c r="E42" i="42"/>
  <c r="M41" i="42"/>
  <c r="L42" i="42"/>
  <c r="T17" i="6"/>
  <c r="T35" i="6" s="1"/>
  <c r="J20" i="6"/>
  <c r="J19" i="6"/>
  <c r="M42" i="6" s="1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K51" i="37"/>
  <c r="J60" i="28"/>
  <c r="AG9" i="28"/>
  <c r="AG37" i="28"/>
  <c r="AG4" i="28"/>
  <c r="AG33" i="28"/>
  <c r="AG29" i="28"/>
  <c r="U45" i="36"/>
  <c r="Y45" i="36" s="1"/>
  <c r="U37" i="36"/>
  <c r="Y37" i="36" s="1"/>
  <c r="AD16" i="6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X40" i="6"/>
  <c r="Z15" i="6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36" i="6" s="1"/>
  <c r="E13" i="6"/>
  <c r="E35" i="6" s="1"/>
  <c r="Z47" i="24"/>
  <c r="Z47" i="37" s="1"/>
  <c r="X47" i="24"/>
  <c r="X47" i="37" s="1"/>
  <c r="T47" i="24"/>
  <c r="T47" i="37" s="1"/>
  <c r="S47" i="24"/>
  <c r="S47" i="37" s="1"/>
  <c r="Q47" i="24"/>
  <c r="Q47" i="37" s="1"/>
  <c r="P47" i="24"/>
  <c r="Z46" i="24"/>
  <c r="Z46" i="37" s="1"/>
  <c r="X46" i="24"/>
  <c r="X46" i="37" s="1"/>
  <c r="T46" i="24"/>
  <c r="T46" i="37" s="1"/>
  <c r="S46" i="24"/>
  <c r="S46" i="37" s="1"/>
  <c r="Q46" i="24"/>
  <c r="Q46" i="37" s="1"/>
  <c r="P46" i="24"/>
  <c r="P46" i="37" s="1"/>
  <c r="Z45" i="24"/>
  <c r="Z45" i="37" s="1"/>
  <c r="X45" i="24"/>
  <c r="X45" i="37" s="1"/>
  <c r="T45" i="24"/>
  <c r="T45" i="37" s="1"/>
  <c r="S45" i="24"/>
  <c r="S45" i="37" s="1"/>
  <c r="Q45" i="24"/>
  <c r="Q45" i="37" s="1"/>
  <c r="P45" i="24"/>
  <c r="P45" i="37" s="1"/>
  <c r="Z44" i="24"/>
  <c r="Z44" i="37" s="1"/>
  <c r="X44" i="24"/>
  <c r="X44" i="37" s="1"/>
  <c r="T44" i="24"/>
  <c r="T44" i="37" s="1"/>
  <c r="S44" i="24"/>
  <c r="S44" i="37" s="1"/>
  <c r="Q44" i="24"/>
  <c r="Q44" i="37" s="1"/>
  <c r="P44" i="24"/>
  <c r="Z43" i="24"/>
  <c r="Z43" i="37" s="1"/>
  <c r="X43" i="24"/>
  <c r="X43" i="37" s="1"/>
  <c r="T43" i="24"/>
  <c r="T43" i="37" s="1"/>
  <c r="S43" i="24"/>
  <c r="S43" i="37" s="1"/>
  <c r="Q43" i="24"/>
  <c r="Q43" i="37" s="1"/>
  <c r="P43" i="24"/>
  <c r="Z42" i="24"/>
  <c r="Z42" i="37" s="1"/>
  <c r="X42" i="24"/>
  <c r="X42" i="37" s="1"/>
  <c r="T42" i="24"/>
  <c r="T42" i="37" s="1"/>
  <c r="S42" i="24"/>
  <c r="S42" i="37" s="1"/>
  <c r="Q42" i="24"/>
  <c r="Q42" i="37" s="1"/>
  <c r="P42" i="24"/>
  <c r="P42" i="37" s="1"/>
  <c r="Z41" i="24"/>
  <c r="Z41" i="37" s="1"/>
  <c r="X41" i="24"/>
  <c r="X41" i="37" s="1"/>
  <c r="T41" i="24"/>
  <c r="T41" i="37" s="1"/>
  <c r="S41" i="24"/>
  <c r="S41" i="37" s="1"/>
  <c r="Q41" i="24"/>
  <c r="Q41" i="37" s="1"/>
  <c r="P41" i="24"/>
  <c r="P41" i="37" s="1"/>
  <c r="Z40" i="24"/>
  <c r="Z40" i="37" s="1"/>
  <c r="X40" i="24"/>
  <c r="X40" i="37" s="1"/>
  <c r="T40" i="24"/>
  <c r="T40" i="37" s="1"/>
  <c r="S40" i="24"/>
  <c r="S40" i="37" s="1"/>
  <c r="Q40" i="24"/>
  <c r="Q40" i="37" s="1"/>
  <c r="P40" i="24"/>
  <c r="Z39" i="24"/>
  <c r="Z39" i="37" s="1"/>
  <c r="X39" i="24"/>
  <c r="X39" i="37" s="1"/>
  <c r="T39" i="24"/>
  <c r="T39" i="37" s="1"/>
  <c r="S39" i="24"/>
  <c r="S39" i="37" s="1"/>
  <c r="Q39" i="24"/>
  <c r="Q39" i="37" s="1"/>
  <c r="P39" i="24"/>
  <c r="P39" i="37" s="1"/>
  <c r="Z38" i="24"/>
  <c r="Z38" i="37" s="1"/>
  <c r="X38" i="24"/>
  <c r="X38" i="37" s="1"/>
  <c r="T38" i="24"/>
  <c r="T38" i="37" s="1"/>
  <c r="S38" i="24"/>
  <c r="S38" i="37" s="1"/>
  <c r="Q38" i="24"/>
  <c r="Q38" i="37" s="1"/>
  <c r="P38" i="24"/>
  <c r="Z37" i="24"/>
  <c r="Z37" i="37" s="1"/>
  <c r="X37" i="24"/>
  <c r="X37" i="37" s="1"/>
  <c r="T37" i="24"/>
  <c r="T37" i="37" s="1"/>
  <c r="S37" i="24"/>
  <c r="S37" i="37" s="1"/>
  <c r="Q37" i="24"/>
  <c r="Q37" i="37" s="1"/>
  <c r="P37" i="24"/>
  <c r="Z36" i="24"/>
  <c r="Z36" i="37" s="1"/>
  <c r="X36" i="24"/>
  <c r="X36" i="37" s="1"/>
  <c r="T36" i="24"/>
  <c r="T36" i="37" s="1"/>
  <c r="S36" i="24"/>
  <c r="S36" i="37" s="1"/>
  <c r="Q36" i="24"/>
  <c r="Q36" i="37" s="1"/>
  <c r="P36" i="24"/>
  <c r="Z35" i="24"/>
  <c r="Z35" i="37" s="1"/>
  <c r="X35" i="24"/>
  <c r="X35" i="37" s="1"/>
  <c r="T35" i="24"/>
  <c r="T35" i="37" s="1"/>
  <c r="S35" i="24"/>
  <c r="S35" i="37" s="1"/>
  <c r="Q35" i="24"/>
  <c r="Q35" i="37" s="1"/>
  <c r="P35" i="24"/>
  <c r="Z34" i="24"/>
  <c r="Z34" i="37" s="1"/>
  <c r="X34" i="24"/>
  <c r="X34" i="37" s="1"/>
  <c r="T34" i="24"/>
  <c r="T34" i="37" s="1"/>
  <c r="S34" i="24"/>
  <c r="S34" i="37" s="1"/>
  <c r="Q34" i="24"/>
  <c r="Q34" i="37" s="1"/>
  <c r="P34" i="24"/>
  <c r="P34" i="37" s="1"/>
  <c r="Z33" i="24"/>
  <c r="Z33" i="37" s="1"/>
  <c r="X33" i="24"/>
  <c r="X33" i="37" s="1"/>
  <c r="T33" i="24"/>
  <c r="T33" i="37" s="1"/>
  <c r="S33" i="24"/>
  <c r="S33" i="37" s="1"/>
  <c r="Q33" i="24"/>
  <c r="Q33" i="37" s="1"/>
  <c r="P33" i="24"/>
  <c r="Z32" i="24"/>
  <c r="Z32" i="37" s="1"/>
  <c r="X32" i="24"/>
  <c r="X32" i="37" s="1"/>
  <c r="T32" i="24"/>
  <c r="T32" i="37" s="1"/>
  <c r="S32" i="24"/>
  <c r="S32" i="37" s="1"/>
  <c r="Q32" i="24"/>
  <c r="Q32" i="37" s="1"/>
  <c r="P32" i="24"/>
  <c r="Z31" i="24"/>
  <c r="Z31" i="37" s="1"/>
  <c r="X31" i="24"/>
  <c r="X31" i="37" s="1"/>
  <c r="T31" i="24"/>
  <c r="T31" i="37" s="1"/>
  <c r="S31" i="24"/>
  <c r="S31" i="37" s="1"/>
  <c r="Q31" i="24"/>
  <c r="Q31" i="37" s="1"/>
  <c r="P31" i="24"/>
  <c r="Z30" i="24"/>
  <c r="Z30" i="37" s="1"/>
  <c r="X30" i="24"/>
  <c r="X30" i="37" s="1"/>
  <c r="T30" i="24"/>
  <c r="T30" i="37" s="1"/>
  <c r="S30" i="24"/>
  <c r="S30" i="37" s="1"/>
  <c r="Q30" i="24"/>
  <c r="Q30" i="37" s="1"/>
  <c r="P30" i="24"/>
  <c r="Z29" i="24"/>
  <c r="Z29" i="37" s="1"/>
  <c r="X29" i="24"/>
  <c r="X29" i="37" s="1"/>
  <c r="T29" i="24"/>
  <c r="T29" i="37" s="1"/>
  <c r="S29" i="24"/>
  <c r="S29" i="37" s="1"/>
  <c r="Q29" i="24"/>
  <c r="Q29" i="37" s="1"/>
  <c r="P29" i="24"/>
  <c r="P29" i="37" s="1"/>
  <c r="Z28" i="24"/>
  <c r="Z28" i="37" s="1"/>
  <c r="X28" i="24"/>
  <c r="X28" i="37" s="1"/>
  <c r="T28" i="24"/>
  <c r="T28" i="37" s="1"/>
  <c r="S28" i="24"/>
  <c r="S28" i="37" s="1"/>
  <c r="Q28" i="24"/>
  <c r="Q28" i="37" s="1"/>
  <c r="P28" i="24"/>
  <c r="Z24" i="24"/>
  <c r="Z24" i="37" s="1"/>
  <c r="X24" i="24"/>
  <c r="X24" i="37" s="1"/>
  <c r="T24" i="24"/>
  <c r="T24" i="37" s="1"/>
  <c r="S24" i="24"/>
  <c r="S24" i="37" s="1"/>
  <c r="Q24" i="24"/>
  <c r="Q24" i="37" s="1"/>
  <c r="P24" i="24"/>
  <c r="Z23" i="24"/>
  <c r="Z23" i="37" s="1"/>
  <c r="X23" i="24"/>
  <c r="X23" i="37" s="1"/>
  <c r="T23" i="24"/>
  <c r="T23" i="37" s="1"/>
  <c r="S23" i="24"/>
  <c r="S23" i="37" s="1"/>
  <c r="Q23" i="24"/>
  <c r="Q23" i="37" s="1"/>
  <c r="P23" i="24"/>
  <c r="P23" i="37" s="1"/>
  <c r="Z22" i="24"/>
  <c r="Z22" i="37" s="1"/>
  <c r="X22" i="24"/>
  <c r="X22" i="37" s="1"/>
  <c r="T22" i="24"/>
  <c r="T22" i="37" s="1"/>
  <c r="S22" i="24"/>
  <c r="S22" i="37" s="1"/>
  <c r="Q22" i="24"/>
  <c r="Q22" i="37" s="1"/>
  <c r="P22" i="24"/>
  <c r="P22" i="37" s="1"/>
  <c r="Z21" i="24"/>
  <c r="Z21" i="37" s="1"/>
  <c r="X21" i="24"/>
  <c r="X21" i="37" s="1"/>
  <c r="T21" i="24"/>
  <c r="T21" i="37" s="1"/>
  <c r="S21" i="24"/>
  <c r="S21" i="37" s="1"/>
  <c r="Q21" i="24"/>
  <c r="Q21" i="37" s="1"/>
  <c r="P21" i="24"/>
  <c r="Z20" i="24"/>
  <c r="Z20" i="37" s="1"/>
  <c r="X20" i="24"/>
  <c r="X20" i="37" s="1"/>
  <c r="T20" i="24"/>
  <c r="T20" i="37" s="1"/>
  <c r="S20" i="24"/>
  <c r="S20" i="37" s="1"/>
  <c r="Q20" i="24"/>
  <c r="Q20" i="37" s="1"/>
  <c r="P20" i="24"/>
  <c r="P20" i="37" s="1"/>
  <c r="Z19" i="24"/>
  <c r="Z19" i="37" s="1"/>
  <c r="X19" i="24"/>
  <c r="X19" i="37" s="1"/>
  <c r="T19" i="24"/>
  <c r="T19" i="37" s="1"/>
  <c r="S19" i="24"/>
  <c r="S19" i="37" s="1"/>
  <c r="Q19" i="24"/>
  <c r="Q19" i="37" s="1"/>
  <c r="P19" i="24"/>
  <c r="P19" i="37" s="1"/>
  <c r="Z18" i="24"/>
  <c r="Z18" i="37" s="1"/>
  <c r="X18" i="24"/>
  <c r="X18" i="37" s="1"/>
  <c r="T18" i="24"/>
  <c r="T18" i="37" s="1"/>
  <c r="S18" i="24"/>
  <c r="S18" i="37" s="1"/>
  <c r="Q18" i="24"/>
  <c r="Q18" i="37" s="1"/>
  <c r="P18" i="24"/>
  <c r="Z17" i="24"/>
  <c r="Z17" i="37" s="1"/>
  <c r="X17" i="24"/>
  <c r="X17" i="37" s="1"/>
  <c r="T17" i="24"/>
  <c r="T17" i="37" s="1"/>
  <c r="S17" i="24"/>
  <c r="S17" i="37" s="1"/>
  <c r="Q17" i="24"/>
  <c r="Q17" i="37" s="1"/>
  <c r="P17" i="24"/>
  <c r="P17" i="37" s="1"/>
  <c r="Z16" i="24"/>
  <c r="Z16" i="37" s="1"/>
  <c r="X16" i="24"/>
  <c r="X16" i="37" s="1"/>
  <c r="T16" i="24"/>
  <c r="T16" i="37" s="1"/>
  <c r="S16" i="24"/>
  <c r="S16" i="37" s="1"/>
  <c r="Q16" i="24"/>
  <c r="Q16" i="37" s="1"/>
  <c r="P16" i="24"/>
  <c r="P16" i="37" s="1"/>
  <c r="Z15" i="24"/>
  <c r="Z15" i="37" s="1"/>
  <c r="X15" i="24"/>
  <c r="X15" i="37" s="1"/>
  <c r="T15" i="24"/>
  <c r="T15" i="37" s="1"/>
  <c r="S15" i="24"/>
  <c r="S15" i="37" s="1"/>
  <c r="Q15" i="24"/>
  <c r="Q15" i="37" s="1"/>
  <c r="P15" i="24"/>
  <c r="P15" i="37" s="1"/>
  <c r="Z14" i="24"/>
  <c r="Z14" i="37" s="1"/>
  <c r="X14" i="24"/>
  <c r="X14" i="37" s="1"/>
  <c r="T14" i="24"/>
  <c r="T14" i="37" s="1"/>
  <c r="S14" i="24"/>
  <c r="S14" i="37" s="1"/>
  <c r="Q14" i="24"/>
  <c r="Q14" i="37" s="1"/>
  <c r="P14" i="24"/>
  <c r="Z13" i="24"/>
  <c r="Z13" i="37" s="1"/>
  <c r="X13" i="24"/>
  <c r="X13" i="37" s="1"/>
  <c r="T13" i="24"/>
  <c r="T13" i="37" s="1"/>
  <c r="S13" i="24"/>
  <c r="S13" i="37" s="1"/>
  <c r="Q13" i="24"/>
  <c r="Q13" i="37" s="1"/>
  <c r="P13" i="24"/>
  <c r="Z12" i="24"/>
  <c r="Z12" i="37" s="1"/>
  <c r="X12" i="24"/>
  <c r="X12" i="37" s="1"/>
  <c r="T12" i="24"/>
  <c r="T12" i="37" s="1"/>
  <c r="S12" i="24"/>
  <c r="S12" i="37" s="1"/>
  <c r="Q12" i="24"/>
  <c r="Q12" i="37" s="1"/>
  <c r="P12" i="24"/>
  <c r="Z11" i="24"/>
  <c r="Z11" i="37" s="1"/>
  <c r="X11" i="24"/>
  <c r="X11" i="37" s="1"/>
  <c r="T11" i="24"/>
  <c r="T11" i="37" s="1"/>
  <c r="S11" i="24"/>
  <c r="S11" i="37" s="1"/>
  <c r="Q11" i="24"/>
  <c r="Q11" i="37" s="1"/>
  <c r="P11" i="24"/>
  <c r="P11" i="37" s="1"/>
  <c r="Z10" i="24"/>
  <c r="Z10" i="37" s="1"/>
  <c r="X10" i="24"/>
  <c r="X10" i="37" s="1"/>
  <c r="T10" i="24"/>
  <c r="T10" i="37" s="1"/>
  <c r="S10" i="24"/>
  <c r="S10" i="37" s="1"/>
  <c r="Q10" i="24"/>
  <c r="Q10" i="37" s="1"/>
  <c r="P10" i="24"/>
  <c r="P10" i="37" s="1"/>
  <c r="Z9" i="24"/>
  <c r="Z9" i="37" s="1"/>
  <c r="X9" i="24"/>
  <c r="X9" i="37" s="1"/>
  <c r="T9" i="24"/>
  <c r="T9" i="37" s="1"/>
  <c r="S9" i="24"/>
  <c r="S9" i="37" s="1"/>
  <c r="Q9" i="24"/>
  <c r="Q9" i="37" s="1"/>
  <c r="P9" i="24"/>
  <c r="P9" i="37" s="1"/>
  <c r="Z8" i="24"/>
  <c r="Z8" i="37" s="1"/>
  <c r="X8" i="24"/>
  <c r="X8" i="37" s="1"/>
  <c r="T8" i="24"/>
  <c r="T8" i="37" s="1"/>
  <c r="S8" i="24"/>
  <c r="S8" i="37" s="1"/>
  <c r="Q8" i="24"/>
  <c r="Q8" i="37" s="1"/>
  <c r="P8" i="24"/>
  <c r="P8" i="37" s="1"/>
  <c r="Z7" i="24"/>
  <c r="Z7" i="37" s="1"/>
  <c r="X7" i="24"/>
  <c r="X7" i="37" s="1"/>
  <c r="T7" i="24"/>
  <c r="T7" i="37" s="1"/>
  <c r="S7" i="24"/>
  <c r="S7" i="37" s="1"/>
  <c r="Q7" i="24"/>
  <c r="Q7" i="37" s="1"/>
  <c r="P7" i="24"/>
  <c r="Z6" i="24"/>
  <c r="Z6" i="37" s="1"/>
  <c r="X6" i="24"/>
  <c r="X6" i="37" s="1"/>
  <c r="T6" i="24"/>
  <c r="T6" i="37" s="1"/>
  <c r="S6" i="24"/>
  <c r="S6" i="37" s="1"/>
  <c r="Q6" i="24"/>
  <c r="Q6" i="37" s="1"/>
  <c r="P6" i="24"/>
  <c r="P6" i="37" s="1"/>
  <c r="Z5" i="24"/>
  <c r="Z5" i="37" s="1"/>
  <c r="X5" i="24"/>
  <c r="X5" i="37" s="1"/>
  <c r="T5" i="24"/>
  <c r="T5" i="37" s="1"/>
  <c r="S5" i="24"/>
  <c r="S5" i="37" s="1"/>
  <c r="Q5" i="24"/>
  <c r="Q5" i="37" s="1"/>
  <c r="P5" i="24"/>
  <c r="P5" i="37" s="1"/>
  <c r="Z4" i="24"/>
  <c r="Z4" i="37" s="1"/>
  <c r="X4" i="24"/>
  <c r="X4" i="37" s="1"/>
  <c r="T4" i="24"/>
  <c r="T4" i="37" s="1"/>
  <c r="S4" i="24"/>
  <c r="S4" i="37" s="1"/>
  <c r="Q4" i="24"/>
  <c r="Q4" i="37" s="1"/>
  <c r="P4" i="24"/>
  <c r="P4" i="37" s="1"/>
  <c r="Z3" i="24"/>
  <c r="Z3" i="37" s="1"/>
  <c r="X3" i="24"/>
  <c r="X3" i="37" s="1"/>
  <c r="T3" i="24"/>
  <c r="T3" i="37" s="1"/>
  <c r="S3" i="24"/>
  <c r="S3" i="37" s="1"/>
  <c r="Q3" i="24"/>
  <c r="Q3" i="3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V27" i="6"/>
  <c r="U27" i="6"/>
  <c r="R27" i="6"/>
  <c r="P27" i="6"/>
  <c r="O27" i="6"/>
  <c r="N27" i="6"/>
  <c r="G16" i="48" l="1"/>
  <c r="G42" i="48"/>
  <c r="G33" i="48"/>
  <c r="G12" i="42"/>
  <c r="G33" i="42"/>
  <c r="M19" i="48"/>
  <c r="L20" i="48"/>
  <c r="F43" i="48"/>
  <c r="E44" i="48"/>
  <c r="F21" i="48"/>
  <c r="E22" i="48"/>
  <c r="M43" i="48"/>
  <c r="L44" i="48"/>
  <c r="AG37" i="36"/>
  <c r="AG45" i="36"/>
  <c r="Q21" i="6"/>
  <c r="AE21" i="6" s="1"/>
  <c r="AG16" i="36"/>
  <c r="AG3" i="36"/>
  <c r="AG15" i="36"/>
  <c r="AG33" i="36"/>
  <c r="T37" i="6"/>
  <c r="E37" i="6"/>
  <c r="K53" i="37" s="1"/>
  <c r="F42" i="43"/>
  <c r="E43" i="43"/>
  <c r="M19" i="43"/>
  <c r="G19" i="43" s="1"/>
  <c r="L20" i="43"/>
  <c r="M42" i="43"/>
  <c r="G42" i="43" s="1"/>
  <c r="L43" i="43"/>
  <c r="F20" i="43"/>
  <c r="E21" i="43"/>
  <c r="G9" i="39"/>
  <c r="G8" i="39"/>
  <c r="M42" i="42"/>
  <c r="L43" i="42"/>
  <c r="F42" i="42"/>
  <c r="E43" i="42"/>
  <c r="F18" i="42"/>
  <c r="E19" i="42"/>
  <c r="M18" i="42"/>
  <c r="L19" i="42"/>
  <c r="Z40" i="6"/>
  <c r="AC15" i="6"/>
  <c r="R42" i="6"/>
  <c r="V42" i="6"/>
  <c r="U42" i="6"/>
  <c r="X42" i="6"/>
  <c r="AE19" i="6"/>
  <c r="Q42" i="6"/>
  <c r="R41" i="6"/>
  <c r="L42" i="6"/>
  <c r="D19" i="6"/>
  <c r="W45" i="36"/>
  <c r="O45" i="36"/>
  <c r="AI45" i="36"/>
  <c r="V41" i="6"/>
  <c r="U41" i="6"/>
  <c r="M41" i="6"/>
  <c r="L41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AD15" i="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AG28" i="36"/>
  <c r="AJ4" i="37"/>
  <c r="AK4" i="37"/>
  <c r="R4" i="37"/>
  <c r="AJ8" i="37"/>
  <c r="AK8" i="37"/>
  <c r="R8" i="37"/>
  <c r="AK12" i="24"/>
  <c r="P12" i="37"/>
  <c r="AJ16" i="37"/>
  <c r="AK16" i="37"/>
  <c r="R16" i="37"/>
  <c r="R20" i="37"/>
  <c r="AK20" i="37"/>
  <c r="AJ20" i="37"/>
  <c r="AK24" i="24"/>
  <c r="P24" i="37"/>
  <c r="AK31" i="24"/>
  <c r="P31" i="37"/>
  <c r="AK35" i="24"/>
  <c r="P35" i="37"/>
  <c r="AK39" i="37"/>
  <c r="AJ39" i="37"/>
  <c r="R39" i="37"/>
  <c r="AK43" i="24"/>
  <c r="P43" i="37"/>
  <c r="AK47" i="24"/>
  <c r="P47" i="37"/>
  <c r="O28" i="36"/>
  <c r="AK3" i="24"/>
  <c r="P3" i="37"/>
  <c r="AK7" i="24"/>
  <c r="P7" i="37"/>
  <c r="AK11" i="37"/>
  <c r="R11" i="37"/>
  <c r="AJ11" i="37"/>
  <c r="AK15" i="37"/>
  <c r="R15" i="37"/>
  <c r="AJ15" i="37"/>
  <c r="AJ19" i="37"/>
  <c r="AK19" i="37"/>
  <c r="R19" i="37"/>
  <c r="AJ23" i="37"/>
  <c r="AK23" i="37"/>
  <c r="R23" i="37"/>
  <c r="AK30" i="24"/>
  <c r="P30" i="37"/>
  <c r="AJ34" i="37"/>
  <c r="AK34" i="37"/>
  <c r="R34" i="37"/>
  <c r="AK38" i="24"/>
  <c r="P38" i="37"/>
  <c r="AJ42" i="37"/>
  <c r="AK42" i="37"/>
  <c r="R42" i="37"/>
  <c r="AJ46" i="37"/>
  <c r="AK46" i="37"/>
  <c r="R46" i="37"/>
  <c r="Y41" i="36"/>
  <c r="AK22" i="37"/>
  <c r="AJ22" i="37"/>
  <c r="R22" i="37"/>
  <c r="AK37" i="24"/>
  <c r="P37" i="37"/>
  <c r="AK41" i="37"/>
  <c r="AJ41" i="37"/>
  <c r="R41" i="37"/>
  <c r="AJ10" i="37"/>
  <c r="AK10" i="37"/>
  <c r="R10" i="37"/>
  <c r="AK14" i="24"/>
  <c r="P14" i="37"/>
  <c r="AK18" i="24"/>
  <c r="P18" i="37"/>
  <c r="AK29" i="37"/>
  <c r="AJ29" i="37"/>
  <c r="R29" i="37"/>
  <c r="AK33" i="24"/>
  <c r="P33" i="37"/>
  <c r="AK45" i="37"/>
  <c r="AJ45" i="37"/>
  <c r="R45" i="37"/>
  <c r="AK5" i="37"/>
  <c r="R5" i="37"/>
  <c r="AJ5" i="37"/>
  <c r="AK9" i="37"/>
  <c r="R9" i="37"/>
  <c r="AJ9" i="37"/>
  <c r="AK13" i="24"/>
  <c r="P13" i="37"/>
  <c r="AK17" i="37"/>
  <c r="AJ17" i="37"/>
  <c r="R17" i="37"/>
  <c r="AK21" i="24"/>
  <c r="P21" i="37"/>
  <c r="AK28" i="24"/>
  <c r="P28" i="37"/>
  <c r="AK32" i="24"/>
  <c r="P32" i="37"/>
  <c r="AK36" i="24"/>
  <c r="P36" i="37"/>
  <c r="AK40" i="24"/>
  <c r="P40" i="37"/>
  <c r="AK44" i="24"/>
  <c r="P44" i="37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AB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41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31" i="6"/>
  <c r="O31" i="6"/>
  <c r="O33" i="6" s="1"/>
  <c r="P31" i="6"/>
  <c r="N32" i="6"/>
  <c r="O32" i="6"/>
  <c r="P32" i="6"/>
  <c r="R32" i="6"/>
  <c r="S32" i="6"/>
  <c r="T32" i="6"/>
  <c r="U32" i="6"/>
  <c r="V32" i="6"/>
  <c r="W32" i="6"/>
  <c r="R31" i="6"/>
  <c r="S31" i="6"/>
  <c r="T31" i="6"/>
  <c r="U31" i="6"/>
  <c r="V31" i="6"/>
  <c r="W31" i="6"/>
  <c r="W33" i="6" s="1"/>
  <c r="N3" i="17"/>
  <c r="G17" i="48" l="1"/>
  <c r="G37" i="48"/>
  <c r="G13" i="42"/>
  <c r="G42" i="42"/>
  <c r="G34" i="42"/>
  <c r="M44" i="48"/>
  <c r="L45" i="48"/>
  <c r="F22" i="48"/>
  <c r="E23" i="48"/>
  <c r="F44" i="48"/>
  <c r="E45" i="48"/>
  <c r="M20" i="48"/>
  <c r="L21" i="48"/>
  <c r="D21" i="6"/>
  <c r="AE1" i="34"/>
  <c r="AD3" i="34" s="1"/>
  <c r="AK51" i="34"/>
  <c r="Q22" i="6"/>
  <c r="Y21" i="6"/>
  <c r="F21" i="43"/>
  <c r="E22" i="43"/>
  <c r="L44" i="43"/>
  <c r="M43" i="43"/>
  <c r="G43" i="43" s="1"/>
  <c r="M20" i="43"/>
  <c r="G20" i="43" s="1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42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Z19" i="6" s="1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33" i="6"/>
  <c r="S33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AJ31" i="37"/>
  <c r="AJ36" i="37"/>
  <c r="AK36" i="37"/>
  <c r="R36" i="37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O20" i="37"/>
  <c r="AI20" i="37"/>
  <c r="W20" i="37"/>
  <c r="AG20" i="37"/>
  <c r="O5" i="37"/>
  <c r="AI5" i="37"/>
  <c r="AG5" i="37"/>
  <c r="W5" i="37"/>
  <c r="AJ38" i="37"/>
  <c r="AK38" i="37"/>
  <c r="R38" i="37"/>
  <c r="AK47" i="37"/>
  <c r="R47" i="37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AJ13" i="37"/>
  <c r="O45" i="37"/>
  <c r="AG45" i="37"/>
  <c r="AI45" i="37"/>
  <c r="W45" i="37"/>
  <c r="AK18" i="37"/>
  <c r="AJ18" i="37"/>
  <c r="R18" i="37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AJ44" i="37"/>
  <c r="R44" i="37"/>
  <c r="AK44" i="37"/>
  <c r="P49" i="37"/>
  <c r="AJ28" i="37"/>
  <c r="AK28" i="37"/>
  <c r="R28" i="37"/>
  <c r="AK7" i="37"/>
  <c r="R7" i="37"/>
  <c r="AJ7" i="37"/>
  <c r="AK24" i="37"/>
  <c r="R24" i="37"/>
  <c r="AJ24" i="37"/>
  <c r="AJ12" i="37"/>
  <c r="AK12" i="37"/>
  <c r="R12" i="37"/>
  <c r="AJ14" i="37"/>
  <c r="AK14" i="37"/>
  <c r="R14" i="37"/>
  <c r="AK37" i="37"/>
  <c r="AJ37" i="37"/>
  <c r="R37" i="37"/>
  <c r="O39" i="37"/>
  <c r="W39" i="37"/>
  <c r="AI39" i="37"/>
  <c r="AG39" i="37"/>
  <c r="O6" i="37"/>
  <c r="AG6" i="37"/>
  <c r="AI6" i="37"/>
  <c r="W6" i="37"/>
  <c r="AJ40" i="37"/>
  <c r="R40" i="37"/>
  <c r="AK40" i="37"/>
  <c r="AJ21" i="37"/>
  <c r="R21" i="37"/>
  <c r="AK21" i="37"/>
  <c r="O9" i="37"/>
  <c r="AG9" i="37"/>
  <c r="W9" i="37"/>
  <c r="AI9" i="37"/>
  <c r="AK33" i="37"/>
  <c r="R33" i="37"/>
  <c r="AJ33" i="37"/>
  <c r="O42" i="37"/>
  <c r="W42" i="37"/>
  <c r="AG42" i="37"/>
  <c r="AI42" i="37"/>
  <c r="AJ30" i="37"/>
  <c r="AK30" i="37"/>
  <c r="R30" i="37"/>
  <c r="P26" i="37"/>
  <c r="AJ3" i="37"/>
  <c r="R3" i="37"/>
  <c r="AK3" i="37"/>
  <c r="O8" i="37"/>
  <c r="AI8" i="37"/>
  <c r="W8" i="37"/>
  <c r="AG8" i="37"/>
  <c r="AJ32" i="37"/>
  <c r="AK32" i="37"/>
  <c r="R32" i="37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33" i="6"/>
  <c r="N33" i="6"/>
  <c r="U33" i="6"/>
  <c r="V33" i="6"/>
  <c r="T33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G44" i="48" l="1"/>
  <c r="G41" i="48"/>
  <c r="G14" i="42"/>
  <c r="G36" i="42"/>
  <c r="M21" i="48"/>
  <c r="L22" i="48"/>
  <c r="F45" i="48"/>
  <c r="E46" i="48"/>
  <c r="F23" i="48"/>
  <c r="E24" i="48"/>
  <c r="M45" i="48"/>
  <c r="L46" i="48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G21" i="43" s="1"/>
  <c r="L22" i="43"/>
  <c r="M44" i="43"/>
  <c r="G44" i="43" s="1"/>
  <c r="L45" i="43"/>
  <c r="F22" i="43"/>
  <c r="E23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AC19" i="6"/>
  <c r="AD19" i="6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X18" i="6" s="1"/>
  <c r="Z18" i="6" s="1"/>
  <c r="AC18" i="6" s="1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X17" i="6" s="1"/>
  <c r="X41" i="6" s="1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41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AE1" i="37" s="1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G45" i="48" l="1"/>
  <c r="G31" i="48"/>
  <c r="G44" i="42"/>
  <c r="G37" i="42"/>
  <c r="M46" i="48"/>
  <c r="L47" i="48"/>
  <c r="F24" i="48"/>
  <c r="E25" i="48"/>
  <c r="F25" i="48" s="1"/>
  <c r="F46" i="48"/>
  <c r="E47" i="48"/>
  <c r="M22" i="48"/>
  <c r="L23" i="48"/>
  <c r="AN39" i="34"/>
  <c r="AN38" i="34"/>
  <c r="AN24" i="34"/>
  <c r="AN29" i="34"/>
  <c r="AN36" i="34"/>
  <c r="AD26" i="34"/>
  <c r="X21" i="6" s="1"/>
  <c r="Z21" i="6" s="1"/>
  <c r="AC21" i="6" s="1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X22" i="6" s="1"/>
  <c r="Z22" i="6" s="1"/>
  <c r="AD22" i="6" s="1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F23" i="43"/>
  <c r="E24" i="43"/>
  <c r="M45" i="43"/>
  <c r="G45" i="43" s="1"/>
  <c r="L46" i="43"/>
  <c r="M22" i="43"/>
  <c r="G22" i="43" s="1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D18" i="6"/>
  <c r="Z17" i="6"/>
  <c r="AP16" i="36"/>
  <c r="AN39" i="36"/>
  <c r="AN10" i="36"/>
  <c r="AD31" i="37"/>
  <c r="AE31" i="37" s="1"/>
  <c r="AL31" i="37" s="1" a="1"/>
  <c r="AL31" i="37" s="1"/>
  <c r="AM31" i="37" s="1"/>
  <c r="AD30" i="37"/>
  <c r="AE30" i="37" s="1"/>
  <c r="AL30" i="37" s="1" a="1"/>
  <c r="AL30" i="37" s="1"/>
  <c r="AM30" i="37" s="1"/>
  <c r="AD39" i="37"/>
  <c r="AE39" i="37" s="1"/>
  <c r="AL39" i="37" s="1" a="1"/>
  <c r="AL39" i="37" s="1"/>
  <c r="AP39" i="37" s="1"/>
  <c r="AD38" i="37"/>
  <c r="AE38" i="37" s="1"/>
  <c r="AL38" i="37" s="1" a="1"/>
  <c r="AL38" i="37" s="1"/>
  <c r="AD37" i="37"/>
  <c r="AE37" i="37" s="1"/>
  <c r="AL37" i="37" s="1" a="1"/>
  <c r="AL37" i="37" s="1"/>
  <c r="AD46" i="37"/>
  <c r="AE46" i="37" s="1"/>
  <c r="AL46" i="37" s="1" a="1"/>
  <c r="AL46" i="37" s="1"/>
  <c r="AP46" i="37" s="1"/>
  <c r="AD45" i="37"/>
  <c r="AE45" i="37" s="1"/>
  <c r="AL45" i="37" s="1" a="1"/>
  <c r="AL45" i="37" s="1"/>
  <c r="AP45" i="37" s="1"/>
  <c r="AD40" i="37"/>
  <c r="AE40" i="37" s="1"/>
  <c r="AL40" i="37" s="1" a="1"/>
  <c r="AL40" i="37" s="1"/>
  <c r="AM40" i="37" s="1"/>
  <c r="AD44" i="37"/>
  <c r="AE44" i="37" s="1"/>
  <c r="AL44" i="37" s="1" a="1"/>
  <c r="AL44" i="37" s="1"/>
  <c r="AP44" i="37" s="1"/>
  <c r="AD32" i="37"/>
  <c r="AE32" i="37" s="1"/>
  <c r="AL32" i="37" s="1" a="1"/>
  <c r="AL32" i="37" s="1"/>
  <c r="AD35" i="37"/>
  <c r="AE35" i="37" s="1"/>
  <c r="AL35" i="37" s="1" a="1"/>
  <c r="AL35" i="37" s="1"/>
  <c r="AM35" i="37" s="1"/>
  <c r="AD36" i="37"/>
  <c r="AE36" i="37" s="1"/>
  <c r="AL36" i="37" s="1" a="1"/>
  <c r="AL36" i="37" s="1"/>
  <c r="AP36" i="37" s="1"/>
  <c r="AD47" i="37"/>
  <c r="AE47" i="37" s="1"/>
  <c r="AL47" i="37" s="1" a="1"/>
  <c r="AL47" i="37" s="1"/>
  <c r="AP47" i="37" s="1"/>
  <c r="AD34" i="37"/>
  <c r="AE34" i="37" s="1"/>
  <c r="AL34" i="37" s="1" a="1"/>
  <c r="AL34" i="37" s="1"/>
  <c r="AM34" i="37" s="1"/>
  <c r="AD33" i="37"/>
  <c r="AE33" i="37" s="1"/>
  <c r="AL33" i="37" s="1" a="1"/>
  <c r="AL33" i="37" s="1"/>
  <c r="AM33" i="37" s="1"/>
  <c r="AD42" i="37"/>
  <c r="AE42" i="37" s="1"/>
  <c r="AL42" i="37" s="1" a="1"/>
  <c r="AL42" i="37" s="1"/>
  <c r="AM42" i="37" s="1"/>
  <c r="AD29" i="37"/>
  <c r="AE29" i="37" s="1"/>
  <c r="AL29" i="37" s="1" a="1"/>
  <c r="AL29" i="37" s="1"/>
  <c r="AD43" i="37"/>
  <c r="AE43" i="37" s="1"/>
  <c r="AL43" i="37" s="1" a="1"/>
  <c r="AL43" i="37" s="1"/>
  <c r="AM43" i="37" s="1"/>
  <c r="AD41" i="37"/>
  <c r="AE41" i="37" s="1"/>
  <c r="AL41" i="37" s="1" a="1"/>
  <c r="AL41" i="37" s="1"/>
  <c r="AP41" i="37" s="1"/>
  <c r="AN32" i="36"/>
  <c r="AD24" i="37"/>
  <c r="AE24" i="37" s="1"/>
  <c r="AL24" i="37" s="1" a="1"/>
  <c r="AL24" i="37" s="1"/>
  <c r="AN24" i="37" s="1"/>
  <c r="AD28" i="37"/>
  <c r="AE28" i="37" s="1"/>
  <c r="AD3" i="37"/>
  <c r="AE3" i="37" s="1"/>
  <c r="AD5" i="37"/>
  <c r="AE5" i="37" s="1"/>
  <c r="AL5" i="37" s="1" a="1"/>
  <c r="AL5" i="37" s="1"/>
  <c r="AN5" i="37" s="1"/>
  <c r="AD7" i="37"/>
  <c r="AE7" i="37" s="1"/>
  <c r="AL7" i="37" s="1" a="1"/>
  <c r="AL7" i="37" s="1"/>
  <c r="AD8" i="37"/>
  <c r="AE8" i="37" s="1"/>
  <c r="AL8" i="37" s="1" a="1"/>
  <c r="AL8" i="37" s="1"/>
  <c r="AP8" i="37" s="1"/>
  <c r="AD20" i="37"/>
  <c r="AE20" i="37" s="1"/>
  <c r="AL20" i="37" s="1" a="1"/>
  <c r="AL20" i="37" s="1"/>
  <c r="AM20" i="37" s="1"/>
  <c r="AD12" i="37"/>
  <c r="AE12" i="37" s="1"/>
  <c r="AL12" i="37" s="1" a="1"/>
  <c r="AL12" i="37" s="1"/>
  <c r="AM12" i="37" s="1"/>
  <c r="AD13" i="37"/>
  <c r="AE13" i="37" s="1"/>
  <c r="AL13" i="37" s="1" a="1"/>
  <c r="AL13" i="37" s="1"/>
  <c r="AD22" i="37"/>
  <c r="AE22" i="37" s="1"/>
  <c r="AL22" i="37" s="1" a="1"/>
  <c r="AL22" i="37" s="1"/>
  <c r="AP22" i="37" s="1"/>
  <c r="AD10" i="37"/>
  <c r="AE10" i="37" s="1"/>
  <c r="AL10" i="37" s="1" a="1"/>
  <c r="AL10" i="37" s="1"/>
  <c r="AD4" i="37"/>
  <c r="AE4" i="37" s="1"/>
  <c r="AL4" i="37" s="1" a="1"/>
  <c r="AL4" i="37" s="1"/>
  <c r="AP4" i="37" s="1"/>
  <c r="AD6" i="37"/>
  <c r="AE6" i="37" s="1"/>
  <c r="AL6" i="37" s="1" a="1"/>
  <c r="AL6" i="37" s="1"/>
  <c r="AD11" i="37"/>
  <c r="AE11" i="37" s="1"/>
  <c r="AL11" i="37" s="1" a="1"/>
  <c r="AL11" i="37" s="1"/>
  <c r="AD17" i="37"/>
  <c r="AE17" i="37" s="1"/>
  <c r="AL17" i="37" s="1" a="1"/>
  <c r="AL17" i="37" s="1"/>
  <c r="AP17" i="37" s="1"/>
  <c r="AD23" i="37"/>
  <c r="AE23" i="37" s="1"/>
  <c r="AL23" i="37" s="1" a="1"/>
  <c r="AL23" i="37" s="1"/>
  <c r="AN23" i="37" s="1"/>
  <c r="AD16" i="37"/>
  <c r="AE16" i="37" s="1"/>
  <c r="AL16" i="37" s="1" a="1"/>
  <c r="AL16" i="37" s="1"/>
  <c r="AD21" i="37"/>
  <c r="AE21" i="37" s="1"/>
  <c r="AL21" i="37" s="1" a="1"/>
  <c r="AL21" i="37" s="1"/>
  <c r="AD9" i="37"/>
  <c r="AE9" i="37" s="1"/>
  <c r="AL9" i="37" s="1" a="1"/>
  <c r="AL9" i="37" s="1"/>
  <c r="AN9" i="37" s="1"/>
  <c r="AD14" i="37"/>
  <c r="AE14" i="37" s="1"/>
  <c r="AL14" i="37" s="1" a="1"/>
  <c r="AL14" i="37" s="1"/>
  <c r="AM14" i="37" s="1"/>
  <c r="AD18" i="37"/>
  <c r="AE18" i="37" s="1"/>
  <c r="AL18" i="37" s="1" a="1"/>
  <c r="AL18" i="37" s="1"/>
  <c r="AD15" i="37"/>
  <c r="AE15" i="37" s="1"/>
  <c r="AL15" i="37" s="1" a="1"/>
  <c r="AL15" i="37" s="1"/>
  <c r="AM15" i="37" s="1"/>
  <c r="AD19" i="37"/>
  <c r="AE19" i="37" s="1"/>
  <c r="AL19" i="37" s="1" a="1"/>
  <c r="AL19" i="37" s="1"/>
  <c r="AN19" i="37" s="1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Z20" i="6" s="1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G22" i="48" l="1"/>
  <c r="G18" i="48"/>
  <c r="G46" i="48"/>
  <c r="G34" i="48"/>
  <c r="G21" i="42"/>
  <c r="G15" i="42"/>
  <c r="G45" i="42"/>
  <c r="G38" i="42"/>
  <c r="M23" i="48"/>
  <c r="L24" i="48"/>
  <c r="F47" i="48"/>
  <c r="E48" i="48"/>
  <c r="M47" i="48"/>
  <c r="L48" i="48"/>
  <c r="X35" i="6"/>
  <c r="AD21" i="6"/>
  <c r="AM48" i="34"/>
  <c r="AM25" i="34"/>
  <c r="AD51" i="34"/>
  <c r="X36" i="6"/>
  <c r="AC22" i="6"/>
  <c r="F46" i="43"/>
  <c r="E47" i="43"/>
  <c r="M23" i="43"/>
  <c r="G23" i="43" s="1"/>
  <c r="L24" i="43"/>
  <c r="M46" i="43"/>
  <c r="G46" i="43" s="1"/>
  <c r="L47" i="43"/>
  <c r="F24" i="43"/>
  <c r="E25" i="43"/>
  <c r="F25" i="43" s="1"/>
  <c r="M46" i="42"/>
  <c r="L47" i="42"/>
  <c r="F46" i="42"/>
  <c r="E47" i="42"/>
  <c r="F22" i="42"/>
  <c r="E23" i="42"/>
  <c r="M22" i="42"/>
  <c r="L23" i="42"/>
  <c r="V51" i="36"/>
  <c r="AC20" i="6"/>
  <c r="AD20" i="6"/>
  <c r="Z41" i="6"/>
  <c r="AD17" i="6"/>
  <c r="AC17" i="6"/>
  <c r="AP6" i="37"/>
  <c r="AM6" i="37"/>
  <c r="AP16" i="37"/>
  <c r="AM16" i="37"/>
  <c r="AP11" i="37"/>
  <c r="AM11" i="37"/>
  <c r="AM47" i="37"/>
  <c r="G7" i="38"/>
  <c r="AM45" i="37"/>
  <c r="AP29" i="37"/>
  <c r="AM29" i="37"/>
  <c r="AN45" i="37"/>
  <c r="AP10" i="37"/>
  <c r="AM10" i="37"/>
  <c r="AN46" i="37"/>
  <c r="AN16" i="37"/>
  <c r="AN34" i="37"/>
  <c r="AN36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29" i="37"/>
  <c r="AM4" i="37"/>
  <c r="AN4" i="37"/>
  <c r="AN17" i="37"/>
  <c r="AM44" i="37"/>
  <c r="AN44" i="37"/>
  <c r="AN8" i="37"/>
  <c r="AP32" i="37"/>
  <c r="AN32" i="37"/>
  <c r="AP30" i="37"/>
  <c r="AN30" i="37"/>
  <c r="AP9" i="37"/>
  <c r="AM39" i="37"/>
  <c r="AN22" i="37"/>
  <c r="AN41" i="37"/>
  <c r="AN39" i="37"/>
  <c r="AP37" i="37"/>
  <c r="AN37" i="37"/>
  <c r="AM37" i="37"/>
  <c r="AN38" i="37"/>
  <c r="AP38" i="37"/>
  <c r="AM38" i="37"/>
  <c r="AP35" i="37"/>
  <c r="AN35" i="37"/>
  <c r="AP31" i="37"/>
  <c r="AN31" i="37"/>
  <c r="AP40" i="37"/>
  <c r="AN40" i="37"/>
  <c r="AP33" i="37"/>
  <c r="AN33" i="37"/>
  <c r="AP24" i="37"/>
  <c r="AN43" i="37"/>
  <c r="AN42" i="37"/>
  <c r="AP43" i="37"/>
  <c r="AN47" i="37"/>
  <c r="AD49" i="37"/>
  <c r="AP42" i="37"/>
  <c r="AM8" i="37"/>
  <c r="AN11" i="37"/>
  <c r="AP23" i="37"/>
  <c r="AN14" i="37"/>
  <c r="AP14" i="37"/>
  <c r="AM13" i="37"/>
  <c r="AP13" i="37"/>
  <c r="AN13" i="37"/>
  <c r="AP20" i="37"/>
  <c r="AN20" i="37"/>
  <c r="AN12" i="37"/>
  <c r="AP12" i="37"/>
  <c r="AN18" i="37"/>
  <c r="AP18" i="37"/>
  <c r="AP7" i="37"/>
  <c r="AM7" i="37"/>
  <c r="AN7" i="37"/>
  <c r="AN21" i="37"/>
  <c r="AP21" i="37"/>
  <c r="AM9" i="37"/>
  <c r="AP5" i="37"/>
  <c r="AD26" i="37"/>
  <c r="AN10" i="37"/>
  <c r="AM5" i="37"/>
  <c r="AP19" i="37"/>
  <c r="AN6" i="37"/>
  <c r="AP15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G23" i="48" l="1"/>
  <c r="G19" i="48"/>
  <c r="G47" i="48"/>
  <c r="G38" i="48"/>
  <c r="G22" i="42"/>
  <c r="G16" i="42"/>
  <c r="G46" i="42"/>
  <c r="G40" i="42"/>
  <c r="M48" i="48"/>
  <c r="L49" i="48"/>
  <c r="M49" i="48" s="1"/>
  <c r="F48" i="48"/>
  <c r="E49" i="48"/>
  <c r="F49" i="48" s="1"/>
  <c r="M24" i="48"/>
  <c r="L25" i="48"/>
  <c r="M25" i="48" s="1"/>
  <c r="X37" i="6"/>
  <c r="AD53" i="37" s="1"/>
  <c r="M47" i="43"/>
  <c r="G47" i="43" s="1"/>
  <c r="L48" i="43"/>
  <c r="M24" i="43"/>
  <c r="G24" i="43" s="1"/>
  <c r="L25" i="43"/>
  <c r="M25" i="43" s="1"/>
  <c r="G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M48" i="37"/>
  <c r="AD51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AN48" i="37" s="1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X47" i="47" s="1"/>
  <c r="T47" i="17"/>
  <c r="T47" i="18" s="1"/>
  <c r="T47" i="47" s="1"/>
  <c r="S47" i="17"/>
  <c r="S47" i="18" s="1"/>
  <c r="S47" i="47" s="1"/>
  <c r="Q47" i="17"/>
  <c r="Q47" i="18" s="1"/>
  <c r="Q47" i="47" s="1"/>
  <c r="P47" i="17"/>
  <c r="I47" i="17"/>
  <c r="AH46" i="17"/>
  <c r="Z46" i="17"/>
  <c r="X46" i="17"/>
  <c r="T46" i="17"/>
  <c r="T46" i="18" s="1"/>
  <c r="T46" i="47" s="1"/>
  <c r="S46" i="17"/>
  <c r="S46" i="18" s="1"/>
  <c r="S46" i="47" s="1"/>
  <c r="Q46" i="17"/>
  <c r="Q46" i="18" s="1"/>
  <c r="Q46" i="47" s="1"/>
  <c r="P46" i="17"/>
  <c r="P46" i="18" s="1"/>
  <c r="P46" i="47" s="1"/>
  <c r="I46" i="17"/>
  <c r="AH45" i="17"/>
  <c r="Z45" i="17"/>
  <c r="X45" i="17"/>
  <c r="T45" i="17"/>
  <c r="T45" i="18" s="1"/>
  <c r="T45" i="47" s="1"/>
  <c r="S45" i="17"/>
  <c r="S45" i="18" s="1"/>
  <c r="S45" i="47" s="1"/>
  <c r="Q45" i="17"/>
  <c r="P45" i="17"/>
  <c r="I45" i="17"/>
  <c r="AH44" i="17"/>
  <c r="Z44" i="17"/>
  <c r="Z44" i="18" s="1"/>
  <c r="Z44" i="47" s="1"/>
  <c r="X44" i="17"/>
  <c r="X44" i="18" s="1"/>
  <c r="X44" i="47" s="1"/>
  <c r="T44" i="17"/>
  <c r="S44" i="17"/>
  <c r="S44" i="18" s="1"/>
  <c r="S44" i="47" s="1"/>
  <c r="Q44" i="17"/>
  <c r="P44" i="17"/>
  <c r="I44" i="17"/>
  <c r="AH43" i="17"/>
  <c r="Z43" i="17"/>
  <c r="Z43" i="18" s="1"/>
  <c r="Z43" i="47" s="1"/>
  <c r="X43" i="17"/>
  <c r="T43" i="17"/>
  <c r="T43" i="18" s="1"/>
  <c r="T43" i="47" s="1"/>
  <c r="S43" i="17"/>
  <c r="Q43" i="17"/>
  <c r="P43" i="17"/>
  <c r="P43" i="18" s="1"/>
  <c r="P43" i="47" s="1"/>
  <c r="I43" i="17"/>
  <c r="AH42" i="17"/>
  <c r="Z42" i="17"/>
  <c r="Z42" i="18" s="1"/>
  <c r="Z42" i="47" s="1"/>
  <c r="X42" i="17"/>
  <c r="T42" i="17"/>
  <c r="S42" i="17"/>
  <c r="Q42" i="17"/>
  <c r="Q42" i="18" s="1"/>
  <c r="Q42" i="47" s="1"/>
  <c r="P42" i="17"/>
  <c r="P42" i="18" s="1"/>
  <c r="P42" i="47" s="1"/>
  <c r="I42" i="17"/>
  <c r="AH41" i="17"/>
  <c r="Z41" i="17"/>
  <c r="X41" i="17"/>
  <c r="T41" i="17"/>
  <c r="S41" i="17"/>
  <c r="S41" i="18" s="1"/>
  <c r="S41" i="47" s="1"/>
  <c r="Q41" i="17"/>
  <c r="Q41" i="18" s="1"/>
  <c r="Q41" i="47" s="1"/>
  <c r="P41" i="17"/>
  <c r="I41" i="17"/>
  <c r="AH40" i="17"/>
  <c r="Z40" i="17"/>
  <c r="Z40" i="18" s="1"/>
  <c r="Z40" i="47" s="1"/>
  <c r="X40" i="17"/>
  <c r="T40" i="17"/>
  <c r="T40" i="18" s="1"/>
  <c r="T40" i="47" s="1"/>
  <c r="S40" i="17"/>
  <c r="S40" i="18" s="1"/>
  <c r="S40" i="47" s="1"/>
  <c r="Q40" i="17"/>
  <c r="Q40" i="18" s="1"/>
  <c r="Q40" i="47" s="1"/>
  <c r="P40" i="17"/>
  <c r="P40" i="18" s="1"/>
  <c r="P40" i="47" s="1"/>
  <c r="I40" i="17"/>
  <c r="AH39" i="17"/>
  <c r="Z39" i="17"/>
  <c r="X39" i="17"/>
  <c r="X39" i="18" s="1"/>
  <c r="X39" i="47" s="1"/>
  <c r="T39" i="17"/>
  <c r="S39" i="17"/>
  <c r="Q39" i="17"/>
  <c r="Q39" i="18" s="1"/>
  <c r="Q39" i="47" s="1"/>
  <c r="P39" i="17"/>
  <c r="I39" i="17"/>
  <c r="AH38" i="17"/>
  <c r="Z38" i="17"/>
  <c r="X38" i="17"/>
  <c r="T38" i="17"/>
  <c r="T38" i="18" s="1"/>
  <c r="T38" i="47" s="1"/>
  <c r="S38" i="17"/>
  <c r="S38" i="18" s="1"/>
  <c r="S38" i="47" s="1"/>
  <c r="Q38" i="17"/>
  <c r="Q38" i="18" s="1"/>
  <c r="Q38" i="47" s="1"/>
  <c r="P38" i="17"/>
  <c r="I38" i="17"/>
  <c r="AH37" i="17"/>
  <c r="Z37" i="17"/>
  <c r="X37" i="17"/>
  <c r="X37" i="18" s="1"/>
  <c r="X37" i="47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Q34" i="47" s="1"/>
  <c r="P34" i="17"/>
  <c r="P34" i="18" s="1"/>
  <c r="P34" i="47" s="1"/>
  <c r="I34" i="17"/>
  <c r="AH33" i="17"/>
  <c r="Z33" i="17"/>
  <c r="Z33" i="18" s="1"/>
  <c r="Z33" i="47" s="1"/>
  <c r="X33" i="17"/>
  <c r="T33" i="17"/>
  <c r="S33" i="17"/>
  <c r="S33" i="18" s="1"/>
  <c r="S33" i="47" s="1"/>
  <c r="Q33" i="17"/>
  <c r="Q33" i="18" s="1"/>
  <c r="Q33" i="47" s="1"/>
  <c r="P33" i="17"/>
  <c r="I33" i="17"/>
  <c r="AH32" i="17"/>
  <c r="Z32" i="17"/>
  <c r="X32" i="17"/>
  <c r="T32" i="17"/>
  <c r="T32" i="18" s="1"/>
  <c r="T32" i="47" s="1"/>
  <c r="S32" i="17"/>
  <c r="S32" i="18" s="1"/>
  <c r="S32" i="47" s="1"/>
  <c r="Q32" i="17"/>
  <c r="Q32" i="18" s="1"/>
  <c r="Q32" i="47" s="1"/>
  <c r="P32" i="17"/>
  <c r="I32" i="17"/>
  <c r="AH31" i="17"/>
  <c r="Z31" i="17"/>
  <c r="X31" i="17"/>
  <c r="T31" i="17"/>
  <c r="T31" i="18" s="1"/>
  <c r="T31" i="47" s="1"/>
  <c r="S31" i="17"/>
  <c r="Q31" i="17"/>
  <c r="Q31" i="18" s="1"/>
  <c r="Q31" i="47" s="1"/>
  <c r="P31" i="17"/>
  <c r="I31" i="17"/>
  <c r="AH30" i="17"/>
  <c r="Z30" i="17"/>
  <c r="X30" i="17"/>
  <c r="T30" i="17"/>
  <c r="T30" i="18" s="1"/>
  <c r="T30" i="47" s="1"/>
  <c r="S30" i="17"/>
  <c r="Q30" i="17"/>
  <c r="Q30" i="18" s="1"/>
  <c r="Q30" i="47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Z24" i="47" s="1"/>
  <c r="X24" i="17"/>
  <c r="T24" i="17"/>
  <c r="S24" i="17"/>
  <c r="Q24" i="17"/>
  <c r="P24" i="17"/>
  <c r="I24" i="17"/>
  <c r="AH23" i="17"/>
  <c r="Z23" i="17"/>
  <c r="Z23" i="18" s="1"/>
  <c r="Z23" i="47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P21" i="47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Z18" i="47" s="1"/>
  <c r="X18" i="17"/>
  <c r="T18" i="17"/>
  <c r="S18" i="17"/>
  <c r="Q18" i="17"/>
  <c r="P18" i="17"/>
  <c r="I18" i="17"/>
  <c r="AH17" i="17"/>
  <c r="Z17" i="17"/>
  <c r="Z17" i="18" s="1"/>
  <c r="Z17" i="47" s="1"/>
  <c r="X17" i="17"/>
  <c r="X17" i="18" s="1"/>
  <c r="X17" i="47" s="1"/>
  <c r="T17" i="17"/>
  <c r="S17" i="17"/>
  <c r="Q17" i="17"/>
  <c r="P17" i="17"/>
  <c r="I17" i="17"/>
  <c r="AH16" i="17"/>
  <c r="Z16" i="17"/>
  <c r="Z16" i="18" s="1"/>
  <c r="Z16" i="47" s="1"/>
  <c r="X16" i="17"/>
  <c r="T16" i="17"/>
  <c r="S16" i="17"/>
  <c r="Q16" i="17"/>
  <c r="P16" i="17"/>
  <c r="I16" i="17"/>
  <c r="AH15" i="17"/>
  <c r="Z15" i="17"/>
  <c r="Z15" i="18" s="1"/>
  <c r="Z15" i="47" s="1"/>
  <c r="X15" i="17"/>
  <c r="T15" i="17"/>
  <c r="T15" i="18" s="1"/>
  <c r="T15" i="47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Q12" i="47" s="1"/>
  <c r="P12" i="17"/>
  <c r="I12" i="17"/>
  <c r="AH11" i="17"/>
  <c r="Z11" i="17"/>
  <c r="Z11" i="18" s="1"/>
  <c r="Z11" i="47" s="1"/>
  <c r="X11" i="17"/>
  <c r="T11" i="17"/>
  <c r="S11" i="17"/>
  <c r="S11" i="18" s="1"/>
  <c r="S11" i="47" s="1"/>
  <c r="Q11" i="17"/>
  <c r="P11" i="17"/>
  <c r="I11" i="17"/>
  <c r="AH10" i="17"/>
  <c r="Z10" i="17"/>
  <c r="Z10" i="18" s="1"/>
  <c r="Z10" i="47" s="1"/>
  <c r="X10" i="17"/>
  <c r="T10" i="17"/>
  <c r="S10" i="17"/>
  <c r="Q10" i="17"/>
  <c r="P10" i="17"/>
  <c r="I10" i="17"/>
  <c r="AH9" i="17"/>
  <c r="Z9" i="17"/>
  <c r="Z9" i="18" s="1"/>
  <c r="Z9" i="47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Z7" i="47" s="1"/>
  <c r="X7" i="17"/>
  <c r="T7" i="17"/>
  <c r="S7" i="17"/>
  <c r="Q7" i="17"/>
  <c r="P7" i="17"/>
  <c r="P7" i="18" s="1"/>
  <c r="P7" i="47" s="1"/>
  <c r="I7" i="17"/>
  <c r="AH6" i="17"/>
  <c r="Z6" i="17"/>
  <c r="X6" i="17"/>
  <c r="T6" i="17"/>
  <c r="S6" i="17"/>
  <c r="Q6" i="17"/>
  <c r="Q6" i="18" s="1"/>
  <c r="Q6" i="47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T4" i="47" s="1"/>
  <c r="S4" i="17"/>
  <c r="Q4" i="17"/>
  <c r="P4" i="17"/>
  <c r="I4" i="17"/>
  <c r="AH3" i="17"/>
  <c r="Z3" i="17"/>
  <c r="Z3" i="18" s="1"/>
  <c r="Z3" i="47" s="1"/>
  <c r="X3" i="17"/>
  <c r="X3" i="18" s="1"/>
  <c r="X3" i="47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36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35" i="6" s="1"/>
  <c r="S26" i="19"/>
  <c r="H13" i="6" s="1"/>
  <c r="H35" i="6" s="1"/>
  <c r="Q26" i="19"/>
  <c r="G13" i="6" s="1"/>
  <c r="G35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G25" i="48" l="1"/>
  <c r="G21" i="48"/>
  <c r="G24" i="48"/>
  <c r="G20" i="48"/>
  <c r="G49" i="48"/>
  <c r="G43" i="48"/>
  <c r="G48" i="48"/>
  <c r="G40" i="48"/>
  <c r="G23" i="42"/>
  <c r="G17" i="42"/>
  <c r="G47" i="42"/>
  <c r="G41" i="42"/>
  <c r="Z47" i="18"/>
  <c r="Z47" i="47" s="1"/>
  <c r="U45" i="16"/>
  <c r="U34" i="16"/>
  <c r="AD34" i="16" s="1"/>
  <c r="P28" i="18"/>
  <c r="P30" i="18"/>
  <c r="P31" i="18"/>
  <c r="P31" i="47" s="1"/>
  <c r="AK31" i="47" s="1"/>
  <c r="P39" i="18"/>
  <c r="P39" i="47" s="1"/>
  <c r="U30" i="16"/>
  <c r="AD30" i="16" s="1"/>
  <c r="U38" i="16"/>
  <c r="AD38" i="16" s="1"/>
  <c r="Z5" i="18"/>
  <c r="Z5" i="47" s="1"/>
  <c r="Z13" i="18"/>
  <c r="Z13" i="47" s="1"/>
  <c r="Z14" i="18"/>
  <c r="Z14" i="47" s="1"/>
  <c r="Z20" i="18"/>
  <c r="Z20" i="47" s="1"/>
  <c r="Z22" i="18"/>
  <c r="Z22" i="47" s="1"/>
  <c r="Q28" i="18"/>
  <c r="Q28" i="47" s="1"/>
  <c r="P5" i="18"/>
  <c r="P5" i="47" s="1"/>
  <c r="R5" i="47" s="1"/>
  <c r="P6" i="18"/>
  <c r="P6" i="47" s="1"/>
  <c r="P14" i="18"/>
  <c r="P14" i="47" s="1"/>
  <c r="S29" i="18"/>
  <c r="S29" i="47" s="1"/>
  <c r="S31" i="18"/>
  <c r="S31" i="47" s="1"/>
  <c r="U31" i="47" s="1"/>
  <c r="U32" i="47"/>
  <c r="U33" i="47"/>
  <c r="S34" i="18"/>
  <c r="S34" i="47" s="1"/>
  <c r="S35" i="18"/>
  <c r="S35" i="47" s="1"/>
  <c r="U35" i="47" s="1"/>
  <c r="Y35" i="47" s="1"/>
  <c r="S37" i="18"/>
  <c r="S37" i="47" s="1"/>
  <c r="U38" i="47"/>
  <c r="S39" i="18"/>
  <c r="S39" i="47" s="1"/>
  <c r="U40" i="47"/>
  <c r="U45" i="47"/>
  <c r="U46" i="47"/>
  <c r="U47" i="47"/>
  <c r="AJ18" i="16"/>
  <c r="X14" i="18"/>
  <c r="X14" i="47" s="1"/>
  <c r="X21" i="18"/>
  <c r="X21" i="47" s="1"/>
  <c r="R3" i="16"/>
  <c r="J4" i="9" s="1"/>
  <c r="Q24" i="18"/>
  <c r="Q24" i="47" s="1"/>
  <c r="T33" i="18"/>
  <c r="T33" i="47" s="1"/>
  <c r="T36" i="18"/>
  <c r="T36" i="47" s="1"/>
  <c r="U43" i="16"/>
  <c r="R36" i="16"/>
  <c r="AI36" i="16" s="1"/>
  <c r="Q29" i="18"/>
  <c r="Q29" i="47" s="1"/>
  <c r="Q35" i="18"/>
  <c r="Q35" i="47" s="1"/>
  <c r="Q36" i="18"/>
  <c r="Q36" i="47" s="1"/>
  <c r="Q43" i="18"/>
  <c r="Q43" i="47" s="1"/>
  <c r="R43" i="47" s="1"/>
  <c r="U36" i="16"/>
  <c r="AD36" i="16" s="1"/>
  <c r="S28" i="18"/>
  <c r="S28" i="47" s="1"/>
  <c r="S42" i="18"/>
  <c r="S42" i="47" s="1"/>
  <c r="Q5" i="18"/>
  <c r="Q5" i="47" s="1"/>
  <c r="Q11" i="18"/>
  <c r="Q11" i="47" s="1"/>
  <c r="Q19" i="18"/>
  <c r="Q19" i="47" s="1"/>
  <c r="T34" i="18"/>
  <c r="T34" i="47" s="1"/>
  <c r="T41" i="18"/>
  <c r="T41" i="47" s="1"/>
  <c r="U41" i="47" s="1"/>
  <c r="Y41" i="47" s="1"/>
  <c r="U12" i="16"/>
  <c r="Y12" i="16" s="1"/>
  <c r="AJ40" i="16"/>
  <c r="X40" i="18"/>
  <c r="X40" i="47" s="1"/>
  <c r="U32" i="16"/>
  <c r="AD32" i="16" s="1"/>
  <c r="R34" i="16"/>
  <c r="Z39" i="18"/>
  <c r="Z39" i="47" s="1"/>
  <c r="X10" i="18"/>
  <c r="X10" i="47" s="1"/>
  <c r="X15" i="18"/>
  <c r="X15" i="47" s="1"/>
  <c r="Y15" i="47" s="1"/>
  <c r="X24" i="18"/>
  <c r="X24" i="47" s="1"/>
  <c r="Q44" i="18"/>
  <c r="Q44" i="47" s="1"/>
  <c r="R39" i="16"/>
  <c r="J42" i="9" s="1"/>
  <c r="AK40" i="16"/>
  <c r="Q8" i="18"/>
  <c r="Q8" i="47" s="1"/>
  <c r="Q13" i="18"/>
  <c r="Q13" i="47" s="1"/>
  <c r="Q16" i="18"/>
  <c r="Q16" i="47" s="1"/>
  <c r="Q18" i="18"/>
  <c r="Q18" i="47" s="1"/>
  <c r="Q20" i="18"/>
  <c r="Q20" i="47" s="1"/>
  <c r="Q22" i="18"/>
  <c r="Q22" i="47" s="1"/>
  <c r="Q23" i="18"/>
  <c r="Q23" i="47" s="1"/>
  <c r="T35" i="18"/>
  <c r="T35" i="47" s="1"/>
  <c r="T37" i="18"/>
  <c r="T37" i="47" s="1"/>
  <c r="U37" i="47" s="1"/>
  <c r="Y37" i="47" s="1"/>
  <c r="T42" i="18"/>
  <c r="T42" i="47" s="1"/>
  <c r="T44" i="18"/>
  <c r="T44" i="47" s="1"/>
  <c r="U44" i="47" s="1"/>
  <c r="Y44" i="47" s="1"/>
  <c r="AJ6" i="16"/>
  <c r="Q37" i="18"/>
  <c r="Q37" i="47" s="1"/>
  <c r="P9" i="18"/>
  <c r="P9" i="47" s="1"/>
  <c r="AJ9" i="47" s="1"/>
  <c r="P10" i="18"/>
  <c r="P23" i="18"/>
  <c r="P23" i="47" s="1"/>
  <c r="S30" i="18"/>
  <c r="S30" i="47" s="1"/>
  <c r="U30" i="47" s="1"/>
  <c r="S36" i="18"/>
  <c r="S36" i="47" s="1"/>
  <c r="S43" i="18"/>
  <c r="S43" i="47" s="1"/>
  <c r="U43" i="47" s="1"/>
  <c r="Y43" i="47" s="1"/>
  <c r="U9" i="16"/>
  <c r="AD9" i="16" s="1"/>
  <c r="R10" i="16"/>
  <c r="J15" i="9" s="1"/>
  <c r="R23" i="16"/>
  <c r="Q9" i="18"/>
  <c r="Q9" i="47" s="1"/>
  <c r="Q10" i="18"/>
  <c r="Q10" i="47" s="1"/>
  <c r="Q14" i="18"/>
  <c r="Q14" i="47" s="1"/>
  <c r="Q17" i="18"/>
  <c r="Q17" i="47" s="1"/>
  <c r="Q21" i="18"/>
  <c r="Q21" i="47" s="1"/>
  <c r="R21" i="47" s="1"/>
  <c r="T28" i="18"/>
  <c r="T28" i="47" s="1"/>
  <c r="T29" i="18"/>
  <c r="T29" i="47" s="1"/>
  <c r="U29" i="47" s="1"/>
  <c r="Y29" i="47" s="1"/>
  <c r="S4" i="18"/>
  <c r="S4" i="47" s="1"/>
  <c r="U4" i="47" s="1"/>
  <c r="S8" i="18"/>
  <c r="S8" i="47" s="1"/>
  <c r="S12" i="18"/>
  <c r="S12" i="47" s="1"/>
  <c r="S15" i="18"/>
  <c r="S15" i="47" s="1"/>
  <c r="U15" i="47" s="1"/>
  <c r="S16" i="18"/>
  <c r="S16" i="47" s="1"/>
  <c r="S18" i="18"/>
  <c r="S18" i="47" s="1"/>
  <c r="S22" i="18"/>
  <c r="S22" i="47" s="1"/>
  <c r="X28" i="18"/>
  <c r="X28" i="47" s="1"/>
  <c r="X30" i="18"/>
  <c r="X30" i="47" s="1"/>
  <c r="X33" i="18"/>
  <c r="X33" i="47" s="1"/>
  <c r="X35" i="18"/>
  <c r="X35" i="47" s="1"/>
  <c r="X36" i="18"/>
  <c r="X36" i="47" s="1"/>
  <c r="X43" i="18"/>
  <c r="X43" i="47" s="1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7" i="47" s="1"/>
  <c r="X20" i="18"/>
  <c r="X20" i="47" s="1"/>
  <c r="U7" i="16"/>
  <c r="AD7" i="16" s="1"/>
  <c r="U20" i="16"/>
  <c r="AD20" i="16" s="1"/>
  <c r="AK44" i="16"/>
  <c r="Z6" i="18"/>
  <c r="Z6" i="47" s="1"/>
  <c r="AJ6" i="47" s="1"/>
  <c r="Z19" i="18"/>
  <c r="Z19" i="47" s="1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4" i="47" s="1"/>
  <c r="Z12" i="18"/>
  <c r="Z12" i="47" s="1"/>
  <c r="Z21" i="18"/>
  <c r="Z21" i="47" s="1"/>
  <c r="AK7" i="16"/>
  <c r="AJ10" i="16"/>
  <c r="U13" i="16"/>
  <c r="AD13" i="16" s="1"/>
  <c r="R30" i="16"/>
  <c r="J37" i="9" s="1"/>
  <c r="AK28" i="18"/>
  <c r="P28" i="47"/>
  <c r="AK30" i="18"/>
  <c r="P30" i="47"/>
  <c r="R31" i="47"/>
  <c r="R34" i="47"/>
  <c r="AK34" i="47"/>
  <c r="R39" i="47"/>
  <c r="AK39" i="47"/>
  <c r="AJ39" i="47"/>
  <c r="R40" i="47"/>
  <c r="AK40" i="47"/>
  <c r="AJ40" i="47"/>
  <c r="R42" i="47"/>
  <c r="AK42" i="47"/>
  <c r="AJ42" i="47"/>
  <c r="AJ43" i="47"/>
  <c r="AK43" i="47"/>
  <c r="R46" i="47"/>
  <c r="AK46" i="47"/>
  <c r="U39" i="16"/>
  <c r="AD39" i="16" s="1"/>
  <c r="Y45" i="16"/>
  <c r="AD45" i="16"/>
  <c r="R47" i="16"/>
  <c r="AI47" i="16" s="1"/>
  <c r="R6" i="47"/>
  <c r="AK6" i="47"/>
  <c r="R14" i="47"/>
  <c r="AJ14" i="47"/>
  <c r="AK14" i="47"/>
  <c r="Y33" i="47"/>
  <c r="R7" i="16"/>
  <c r="J5" i="9" s="1"/>
  <c r="R11" i="16"/>
  <c r="O11" i="16" s="1"/>
  <c r="U23" i="16"/>
  <c r="R24" i="16"/>
  <c r="J25" i="9" s="1"/>
  <c r="R28" i="16"/>
  <c r="J35" i="9" s="1"/>
  <c r="P4" i="18"/>
  <c r="P4" i="47" s="1"/>
  <c r="U3" i="16"/>
  <c r="AD3" i="16" s="1"/>
  <c r="U34" i="47"/>
  <c r="U10" i="16"/>
  <c r="AD10" i="16" s="1"/>
  <c r="Q49" i="16"/>
  <c r="G10" i="6" s="1"/>
  <c r="AJ33" i="16"/>
  <c r="AJ5" i="47"/>
  <c r="AK9" i="47"/>
  <c r="AK23" i="18"/>
  <c r="Q4" i="18"/>
  <c r="Q4" i="47" s="1"/>
  <c r="Q7" i="18"/>
  <c r="Q7" i="47" s="1"/>
  <c r="R7" i="47" s="1"/>
  <c r="Q15" i="18"/>
  <c r="Q15" i="47" s="1"/>
  <c r="AJ21" i="16"/>
  <c r="AG23" i="16"/>
  <c r="AM23" i="16" s="1"/>
  <c r="J24" i="9"/>
  <c r="AK7" i="47"/>
  <c r="AJ7" i="47"/>
  <c r="AK10" i="18"/>
  <c r="P10" i="47"/>
  <c r="R10" i="47" s="1"/>
  <c r="AK21" i="47"/>
  <c r="AJ21" i="47"/>
  <c r="P24" i="18"/>
  <c r="AJ24" i="18" s="1"/>
  <c r="Y32" i="47"/>
  <c r="Y38" i="47"/>
  <c r="Y40" i="47"/>
  <c r="Y47" i="47"/>
  <c r="AJ4" i="16"/>
  <c r="Q3" i="18"/>
  <c r="Q3" i="47" s="1"/>
  <c r="T39" i="18"/>
  <c r="T39" i="47" s="1"/>
  <c r="U39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3" i="47" s="1"/>
  <c r="S5" i="18"/>
  <c r="S5" i="47" s="1"/>
  <c r="S6" i="18"/>
  <c r="S6" i="47" s="1"/>
  <c r="S7" i="18"/>
  <c r="S7" i="47" s="1"/>
  <c r="S9" i="18"/>
  <c r="S9" i="47" s="1"/>
  <c r="S10" i="18"/>
  <c r="S10" i="47" s="1"/>
  <c r="S13" i="18"/>
  <c r="S13" i="47" s="1"/>
  <c r="S14" i="18"/>
  <c r="S14" i="47" s="1"/>
  <c r="S17" i="18"/>
  <c r="S17" i="47" s="1"/>
  <c r="S19" i="18"/>
  <c r="S19" i="47" s="1"/>
  <c r="S20" i="18"/>
  <c r="S20" i="47" s="1"/>
  <c r="S21" i="18"/>
  <c r="S21" i="47" s="1"/>
  <c r="S23" i="18"/>
  <c r="S23" i="47" s="1"/>
  <c r="S24" i="18"/>
  <c r="S24" i="47" s="1"/>
  <c r="X29" i="18"/>
  <c r="X29" i="47" s="1"/>
  <c r="X31" i="18"/>
  <c r="X31" i="47" s="1"/>
  <c r="Y31" i="47" s="1"/>
  <c r="X32" i="18"/>
  <c r="X32" i="47" s="1"/>
  <c r="X34" i="18"/>
  <c r="X34" i="47" s="1"/>
  <c r="X38" i="18"/>
  <c r="X38" i="47" s="1"/>
  <c r="X41" i="18"/>
  <c r="X41" i="47" s="1"/>
  <c r="X42" i="18"/>
  <c r="X42" i="47" s="1"/>
  <c r="X45" i="18"/>
  <c r="X45" i="47" s="1"/>
  <c r="Y45" i="47" s="1"/>
  <c r="X46" i="18"/>
  <c r="X46" i="47" s="1"/>
  <c r="Y46" i="47" s="1"/>
  <c r="R8" i="16"/>
  <c r="J10" i="9" s="1"/>
  <c r="R16" i="16"/>
  <c r="AJ24" i="16"/>
  <c r="AJ29" i="16"/>
  <c r="AK29" i="16"/>
  <c r="T3" i="18"/>
  <c r="T3" i="47" s="1"/>
  <c r="T5" i="18"/>
  <c r="T5" i="47" s="1"/>
  <c r="T6" i="18"/>
  <c r="T6" i="47" s="1"/>
  <c r="T7" i="18"/>
  <c r="T7" i="47" s="1"/>
  <c r="T8" i="18"/>
  <c r="T8" i="47" s="1"/>
  <c r="T9" i="18"/>
  <c r="T9" i="47" s="1"/>
  <c r="T10" i="18"/>
  <c r="T10" i="47" s="1"/>
  <c r="T11" i="18"/>
  <c r="T11" i="47" s="1"/>
  <c r="U11" i="47" s="1"/>
  <c r="T12" i="18"/>
  <c r="T12" i="47" s="1"/>
  <c r="U12" i="47" s="1"/>
  <c r="T13" i="18"/>
  <c r="T13" i="47" s="1"/>
  <c r="T14" i="18"/>
  <c r="T14" i="47" s="1"/>
  <c r="T16" i="18"/>
  <c r="T16" i="47" s="1"/>
  <c r="T17" i="18"/>
  <c r="T17" i="47" s="1"/>
  <c r="T18" i="18"/>
  <c r="T18" i="47" s="1"/>
  <c r="T19" i="18"/>
  <c r="T19" i="47" s="1"/>
  <c r="U19" i="47" s="1"/>
  <c r="T20" i="18"/>
  <c r="T20" i="47" s="1"/>
  <c r="T21" i="18"/>
  <c r="T21" i="47" s="1"/>
  <c r="T22" i="18"/>
  <c r="T22" i="47" s="1"/>
  <c r="T23" i="18"/>
  <c r="T23" i="47" s="1"/>
  <c r="T24" i="18"/>
  <c r="T24" i="47" s="1"/>
  <c r="Z28" i="18"/>
  <c r="Z28" i="47" s="1"/>
  <c r="Z29" i="18"/>
  <c r="Z29" i="47" s="1"/>
  <c r="Z30" i="18"/>
  <c r="Z30" i="47" s="1"/>
  <c r="Z31" i="18"/>
  <c r="Z31" i="47" s="1"/>
  <c r="Z32" i="18"/>
  <c r="Z32" i="47" s="1"/>
  <c r="Z34" i="18"/>
  <c r="Z34" i="47" s="1"/>
  <c r="AJ34" i="47" s="1"/>
  <c r="Z35" i="18"/>
  <c r="Z35" i="47" s="1"/>
  <c r="Z36" i="18"/>
  <c r="Z36" i="47" s="1"/>
  <c r="Z37" i="18"/>
  <c r="Z37" i="47" s="1"/>
  <c r="Z38" i="18"/>
  <c r="Z38" i="47" s="1"/>
  <c r="Z41" i="18"/>
  <c r="Z41" i="47" s="1"/>
  <c r="Z45" i="18"/>
  <c r="Z45" i="47" s="1"/>
  <c r="AJ5" i="16"/>
  <c r="U11" i="16"/>
  <c r="AD11" i="16" s="1"/>
  <c r="U16" i="16"/>
  <c r="U18" i="16"/>
  <c r="AD18" i="16" s="1"/>
  <c r="AJ19" i="16"/>
  <c r="X4" i="18"/>
  <c r="X4" i="47" s="1"/>
  <c r="Y4" i="47" s="1"/>
  <c r="X5" i="18"/>
  <c r="X5" i="47" s="1"/>
  <c r="X6" i="18"/>
  <c r="X6" i="47" s="1"/>
  <c r="X8" i="18"/>
  <c r="X8" i="47" s="1"/>
  <c r="X9" i="18"/>
  <c r="X9" i="47" s="1"/>
  <c r="X11" i="18"/>
  <c r="X11" i="47" s="1"/>
  <c r="X12" i="18"/>
  <c r="X12" i="47" s="1"/>
  <c r="X13" i="18"/>
  <c r="X13" i="47" s="1"/>
  <c r="X16" i="18"/>
  <c r="X16" i="47" s="1"/>
  <c r="X18" i="18"/>
  <c r="X18" i="47" s="1"/>
  <c r="X19" i="18"/>
  <c r="X19" i="47" s="1"/>
  <c r="X22" i="18"/>
  <c r="X22" i="47" s="1"/>
  <c r="X23" i="18"/>
  <c r="X23" i="47" s="1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G48" i="43" s="1"/>
  <c r="L49" i="43"/>
  <c r="M49" i="43" s="1"/>
  <c r="G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J35" i="6" s="1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35" i="6" s="1"/>
  <c r="L37" i="6" s="1"/>
  <c r="Z53" i="37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P33" i="47" s="1"/>
  <c r="R33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P44" i="47" s="1"/>
  <c r="AK19" i="17"/>
  <c r="P19" i="18"/>
  <c r="AK8" i="17"/>
  <c r="P8" i="18"/>
  <c r="P8" i="47" s="1"/>
  <c r="AK16" i="17"/>
  <c r="P16" i="18"/>
  <c r="AK29" i="17"/>
  <c r="P29" i="18"/>
  <c r="AK37" i="17"/>
  <c r="P37" i="18"/>
  <c r="P37" i="47" s="1"/>
  <c r="AK45" i="17"/>
  <c r="P45" i="18"/>
  <c r="P45" i="47" s="1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P47" i="47" s="1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35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35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36" i="6" s="1"/>
  <c r="X49" i="19"/>
  <c r="M14" i="6" s="1"/>
  <c r="M36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G25" i="42" l="1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1" i="47"/>
  <c r="R9" i="47"/>
  <c r="W21" i="16"/>
  <c r="Y10" i="16"/>
  <c r="U19" i="18"/>
  <c r="AK5" i="47"/>
  <c r="Y40" i="16"/>
  <c r="AG13" i="16"/>
  <c r="Y31" i="16"/>
  <c r="Y13" i="16"/>
  <c r="U8" i="18"/>
  <c r="U36" i="18"/>
  <c r="U8" i="47"/>
  <c r="AG36" i="16"/>
  <c r="AM36" i="16" s="1"/>
  <c r="Y32" i="16"/>
  <c r="O36" i="16"/>
  <c r="Y20" i="16"/>
  <c r="AJ23" i="18"/>
  <c r="R4" i="18"/>
  <c r="AJ9" i="18"/>
  <c r="U14" i="18"/>
  <c r="J41" i="9"/>
  <c r="U36" i="47"/>
  <c r="Y36" i="47" s="1"/>
  <c r="W36" i="16"/>
  <c r="AE36" i="16" s="1"/>
  <c r="AL36" i="16" s="1" a="1"/>
  <c r="AL36" i="16" s="1"/>
  <c r="U42" i="47"/>
  <c r="W43" i="47"/>
  <c r="AI43" i="47"/>
  <c r="O43" i="47"/>
  <c r="AG43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18" i="47"/>
  <c r="Y18" i="47" s="1"/>
  <c r="Y30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6" i="47"/>
  <c r="R21" i="18"/>
  <c r="U21" i="18"/>
  <c r="AE28" i="16"/>
  <c r="O24" i="16"/>
  <c r="AJ31" i="18"/>
  <c r="Y36" i="16"/>
  <c r="W24" i="16"/>
  <c r="AE24" i="16" s="1"/>
  <c r="U9" i="18"/>
  <c r="U44" i="18"/>
  <c r="U41" i="18"/>
  <c r="U28" i="47"/>
  <c r="Y22" i="16"/>
  <c r="U3" i="18"/>
  <c r="AS3" i="18" s="1"/>
  <c r="U16" i="18"/>
  <c r="Y16" i="18" s="1"/>
  <c r="AG8" i="16"/>
  <c r="AJ4" i="18"/>
  <c r="T49" i="18"/>
  <c r="X49" i="47"/>
  <c r="Y41" i="16"/>
  <c r="O8" i="16"/>
  <c r="Y18" i="16"/>
  <c r="U7" i="18"/>
  <c r="AS7" i="18" s="1"/>
  <c r="W8" i="16"/>
  <c r="AE8" i="16" s="1"/>
  <c r="O10" i="16"/>
  <c r="Q26" i="18"/>
  <c r="X26" i="18"/>
  <c r="U22" i="47"/>
  <c r="Y22" i="47" s="1"/>
  <c r="Y35" i="16"/>
  <c r="AI8" i="16"/>
  <c r="W10" i="16"/>
  <c r="AE10" i="16" s="1"/>
  <c r="AL10" i="16" s="1" a="1"/>
  <c r="AL10" i="16" s="1"/>
  <c r="AI11" i="16"/>
  <c r="S49" i="18"/>
  <c r="X49" i="18"/>
  <c r="Y42" i="47"/>
  <c r="AI10" i="16"/>
  <c r="W11" i="16"/>
  <c r="AE11" i="16" s="1"/>
  <c r="AL11" i="16" s="1" a="1"/>
  <c r="AL11" i="16" s="1"/>
  <c r="U29" i="18"/>
  <c r="S26" i="18"/>
  <c r="S51" i="18" s="1"/>
  <c r="U42" i="18"/>
  <c r="Q26" i="47"/>
  <c r="Y24" i="16"/>
  <c r="U49" i="16"/>
  <c r="AG10" i="16"/>
  <c r="AM10" i="16" s="1"/>
  <c r="U24" i="18"/>
  <c r="U30" i="18"/>
  <c r="S49" i="47"/>
  <c r="Y8" i="47"/>
  <c r="W33" i="47"/>
  <c r="AG33" i="47"/>
  <c r="AI33" i="47"/>
  <c r="O33" i="47"/>
  <c r="Y16" i="47"/>
  <c r="W10" i="47"/>
  <c r="O10" i="47"/>
  <c r="AI10" i="47"/>
  <c r="C46" i="9"/>
  <c r="AL28" i="16" a="1"/>
  <c r="AL28" i="16" s="1"/>
  <c r="AN28" i="16" s="1"/>
  <c r="Y12" i="47"/>
  <c r="Y39" i="47"/>
  <c r="O21" i="18"/>
  <c r="J22" i="12"/>
  <c r="O34" i="18"/>
  <c r="J36" i="12"/>
  <c r="U24" i="47"/>
  <c r="U9" i="47"/>
  <c r="AG9" i="47" s="1"/>
  <c r="U3" i="47"/>
  <c r="S26" i="47"/>
  <c r="AK24" i="18"/>
  <c r="P24" i="47"/>
  <c r="W7" i="47"/>
  <c r="AI7" i="47"/>
  <c r="O7" i="47"/>
  <c r="Y23" i="16"/>
  <c r="AD23" i="16"/>
  <c r="AE23" i="16" s="1"/>
  <c r="AG42" i="47"/>
  <c r="W42" i="47"/>
  <c r="O42" i="47"/>
  <c r="AI42" i="47"/>
  <c r="AS9" i="18"/>
  <c r="J11" i="12"/>
  <c r="O5" i="18"/>
  <c r="AK18" i="18"/>
  <c r="P18" i="47"/>
  <c r="AK38" i="18"/>
  <c r="P38" i="47"/>
  <c r="R37" i="47"/>
  <c r="AJ37" i="47"/>
  <c r="AK37" i="47"/>
  <c r="R19" i="18"/>
  <c r="P19" i="47"/>
  <c r="R13" i="18"/>
  <c r="P13" i="47"/>
  <c r="R20" i="18"/>
  <c r="AG20" i="18" s="1"/>
  <c r="P20" i="47"/>
  <c r="AD46" i="16"/>
  <c r="Y46" i="16"/>
  <c r="J40" i="9"/>
  <c r="O35" i="16"/>
  <c r="W35" i="16"/>
  <c r="AE35" i="16" s="1"/>
  <c r="AL35" i="16" s="1" a="1"/>
  <c r="AL35" i="16" s="1"/>
  <c r="T26" i="47"/>
  <c r="U23" i="47"/>
  <c r="W9" i="47"/>
  <c r="AI9" i="47"/>
  <c r="O9" i="47"/>
  <c r="Y34" i="47"/>
  <c r="AG11" i="16"/>
  <c r="AM11" i="16" s="1"/>
  <c r="J16" i="9"/>
  <c r="Y28" i="47"/>
  <c r="U49" i="47"/>
  <c r="W34" i="47"/>
  <c r="AG34" i="47"/>
  <c r="O34" i="47"/>
  <c r="AI34" i="47"/>
  <c r="V14" i="16"/>
  <c r="V11" i="16"/>
  <c r="J7" i="12"/>
  <c r="O9" i="18"/>
  <c r="Z26" i="18"/>
  <c r="Z8" i="47"/>
  <c r="Z26" i="47" s="1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1" i="47"/>
  <c r="U7" i="47"/>
  <c r="AG7" i="47" s="1"/>
  <c r="T49" i="47"/>
  <c r="AJ35" i="18"/>
  <c r="P35" i="47"/>
  <c r="R17" i="18"/>
  <c r="P17" i="47"/>
  <c r="R29" i="18"/>
  <c r="AI29" i="18" s="1"/>
  <c r="P29" i="47"/>
  <c r="AK44" i="47"/>
  <c r="AJ44" i="47"/>
  <c r="R44" i="47"/>
  <c r="R32" i="18"/>
  <c r="P32" i="47"/>
  <c r="R12" i="18"/>
  <c r="P12" i="47"/>
  <c r="AJ46" i="18"/>
  <c r="Z46" i="47"/>
  <c r="AJ46" i="47" s="1"/>
  <c r="AI31" i="18"/>
  <c r="J34" i="12"/>
  <c r="O31" i="18"/>
  <c r="W29" i="16"/>
  <c r="AE29" i="16" s="1"/>
  <c r="J36" i="9"/>
  <c r="Y19" i="47"/>
  <c r="U21" i="47"/>
  <c r="U6" i="47"/>
  <c r="W21" i="47"/>
  <c r="AI21" i="47"/>
  <c r="AG21" i="47"/>
  <c r="AM21" i="47" s="1"/>
  <c r="O21" i="47"/>
  <c r="O46" i="47"/>
  <c r="W46" i="47"/>
  <c r="AG46" i="47"/>
  <c r="AI46" i="47"/>
  <c r="W40" i="47"/>
  <c r="AG40" i="47"/>
  <c r="AI40" i="47"/>
  <c r="O40" i="47"/>
  <c r="J48" i="12"/>
  <c r="O43" i="18"/>
  <c r="X26" i="47"/>
  <c r="X51" i="47" s="1"/>
  <c r="AJ38" i="47"/>
  <c r="U20" i="47"/>
  <c r="U14" i="47"/>
  <c r="U5" i="47"/>
  <c r="AG5" i="47" s="1"/>
  <c r="AJ10" i="47"/>
  <c r="AK10" i="47"/>
  <c r="W5" i="47"/>
  <c r="AI5" i="47"/>
  <c r="O5" i="47"/>
  <c r="W14" i="47"/>
  <c r="AI14" i="47"/>
  <c r="O14" i="47"/>
  <c r="W31" i="47"/>
  <c r="AI31" i="47"/>
  <c r="O31" i="47"/>
  <c r="AG31" i="47"/>
  <c r="R26" i="16"/>
  <c r="J38" i="12"/>
  <c r="O46" i="18"/>
  <c r="AJ22" i="18"/>
  <c r="P22" i="47"/>
  <c r="R11" i="18"/>
  <c r="AG11" i="18" s="1"/>
  <c r="AM11" i="18" s="1"/>
  <c r="P11" i="47"/>
  <c r="AJ16" i="18"/>
  <c r="P16" i="47"/>
  <c r="AJ36" i="18"/>
  <c r="P36" i="47"/>
  <c r="AJ41" i="18"/>
  <c r="P41" i="47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3" i="47"/>
  <c r="J34" i="9"/>
  <c r="O33" i="16"/>
  <c r="R23" i="47"/>
  <c r="AK23" i="47"/>
  <c r="AJ23" i="47"/>
  <c r="R4" i="47"/>
  <c r="AJ4" i="47"/>
  <c r="AK4" i="47"/>
  <c r="J48" i="9"/>
  <c r="AG47" i="16"/>
  <c r="AM47" i="16" s="1"/>
  <c r="AK30" i="47"/>
  <c r="R30" i="47"/>
  <c r="AJ30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AG6" i="47"/>
  <c r="W39" i="47"/>
  <c r="AG39" i="47"/>
  <c r="AI39" i="47"/>
  <c r="O39" i="47"/>
  <c r="U26" i="16"/>
  <c r="U51" i="16" s="1"/>
  <c r="AD5" i="16"/>
  <c r="R47" i="47"/>
  <c r="AK47" i="47"/>
  <c r="AJ47" i="47"/>
  <c r="R3" i="18"/>
  <c r="P3" i="47"/>
  <c r="AJ45" i="47"/>
  <c r="AK45" i="47"/>
  <c r="R8" i="47"/>
  <c r="AK8" i="47"/>
  <c r="AJ15" i="18"/>
  <c r="P15" i="47"/>
  <c r="AJ33" i="47"/>
  <c r="AK33" i="47"/>
  <c r="Q49" i="18"/>
  <c r="Q45" i="47"/>
  <c r="Q49" i="47" s="1"/>
  <c r="AS8" i="18"/>
  <c r="AS6" i="18"/>
  <c r="Y16" i="16"/>
  <c r="AD16" i="16"/>
  <c r="AE16" i="16" s="1"/>
  <c r="AL16" i="16" s="1" a="1"/>
  <c r="AL16" i="16" s="1"/>
  <c r="U17" i="47"/>
  <c r="U10" i="47"/>
  <c r="R28" i="47"/>
  <c r="AK28" i="47"/>
  <c r="AJ28" i="47"/>
  <c r="M37" i="6"/>
  <c r="X53" i="37" s="1"/>
  <c r="F37" i="6"/>
  <c r="P53" i="37" s="1"/>
  <c r="G39" i="39"/>
  <c r="G15" i="39"/>
  <c r="G32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36" i="6" s="1"/>
  <c r="I37" i="6" s="1"/>
  <c r="T53" i="37" s="1"/>
  <c r="S51" i="19"/>
  <c r="H14" i="6"/>
  <c r="H36" i="6" s="1"/>
  <c r="H37" i="6" s="1"/>
  <c r="S53" i="37" s="1"/>
  <c r="Q51" i="19"/>
  <c r="G14" i="6"/>
  <c r="G36" i="6" s="1"/>
  <c r="G37" i="6" s="1"/>
  <c r="Q53" i="37" s="1"/>
  <c r="AK25" i="19"/>
  <c r="M12" i="25"/>
  <c r="L13" i="25"/>
  <c r="M36" i="25"/>
  <c r="G36" i="25" s="1"/>
  <c r="L37" i="25"/>
  <c r="M32" i="6"/>
  <c r="E32" i="6"/>
  <c r="L32" i="6"/>
  <c r="I32" i="6"/>
  <c r="H32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36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AN21" i="16" l="1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5" i="47"/>
  <c r="W45" i="47" s="1"/>
  <c r="S51" i="47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P49" i="47"/>
  <c r="AP35" i="16"/>
  <c r="AN35" i="16"/>
  <c r="W29" i="18"/>
  <c r="W20" i="18"/>
  <c r="C38" i="9"/>
  <c r="AM7" i="16"/>
  <c r="AN7" i="16"/>
  <c r="AN23" i="16"/>
  <c r="AN17" i="16"/>
  <c r="Q51" i="47"/>
  <c r="Y49" i="47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4" i="47"/>
  <c r="AK24" i="47"/>
  <c r="AJ24" i="47"/>
  <c r="AI25" i="16"/>
  <c r="O22" i="18"/>
  <c r="J23" i="12"/>
  <c r="AI45" i="47"/>
  <c r="Y13" i="47"/>
  <c r="AI11" i="18"/>
  <c r="J20" i="12"/>
  <c r="O11" i="18"/>
  <c r="K42" i="9"/>
  <c r="K37" i="9"/>
  <c r="K31" i="9"/>
  <c r="K35" i="9"/>
  <c r="K41" i="9"/>
  <c r="K39" i="9"/>
  <c r="Y14" i="47"/>
  <c r="R29" i="47"/>
  <c r="AK29" i="47"/>
  <c r="AJ29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28" i="47"/>
  <c r="AG28" i="47"/>
  <c r="AI28" i="47"/>
  <c r="O28" i="47"/>
  <c r="R15" i="47"/>
  <c r="AK15" i="47"/>
  <c r="AJ15" i="47"/>
  <c r="R3" i="47"/>
  <c r="P26" i="47"/>
  <c r="P51" i="47" s="1"/>
  <c r="AK51" i="47" s="1"/>
  <c r="AJ3" i="47"/>
  <c r="AK3" i="47"/>
  <c r="W4" i="47"/>
  <c r="AG4" i="47"/>
  <c r="AI4" i="47"/>
  <c r="O4" i="47"/>
  <c r="R41" i="47"/>
  <c r="AK41" i="47"/>
  <c r="AJ41" i="47"/>
  <c r="R22" i="47"/>
  <c r="AJ22" i="47"/>
  <c r="AK22" i="47"/>
  <c r="Y20" i="47"/>
  <c r="R12" i="47"/>
  <c r="AJ12" i="47"/>
  <c r="AK12" i="47"/>
  <c r="J40" i="12"/>
  <c r="O29" i="18"/>
  <c r="W26" i="16"/>
  <c r="AL15" i="16" a="1"/>
  <c r="AL15" i="16" s="1"/>
  <c r="W37" i="18"/>
  <c r="J32" i="12"/>
  <c r="O37" i="18"/>
  <c r="Y17" i="47"/>
  <c r="AI30" i="47"/>
  <c r="O30" i="47"/>
  <c r="AG30" i="47"/>
  <c r="W30" i="47"/>
  <c r="R36" i="47"/>
  <c r="AJ36" i="47"/>
  <c r="AK36" i="47"/>
  <c r="Z49" i="47"/>
  <c r="Z51" i="47" s="1"/>
  <c r="R32" i="47"/>
  <c r="AJ32" i="47"/>
  <c r="AK32" i="47"/>
  <c r="J21" i="12"/>
  <c r="O17" i="18"/>
  <c r="K40" i="9"/>
  <c r="R20" i="47"/>
  <c r="AJ20" i="47"/>
  <c r="AK20" i="47"/>
  <c r="W37" i="47"/>
  <c r="O37" i="47"/>
  <c r="AG37" i="47"/>
  <c r="AI37" i="47"/>
  <c r="K49" i="9"/>
  <c r="J43" i="12"/>
  <c r="O36" i="18"/>
  <c r="W23" i="47"/>
  <c r="AG23" i="47"/>
  <c r="AM23" i="47" s="1"/>
  <c r="AI23" i="47"/>
  <c r="O23" i="47"/>
  <c r="K36" i="9"/>
  <c r="J42" i="12"/>
  <c r="O32" i="18"/>
  <c r="R35" i="47"/>
  <c r="AJ35" i="47"/>
  <c r="AK35" i="47"/>
  <c r="AI20" i="18"/>
  <c r="O20" i="18"/>
  <c r="J19" i="12"/>
  <c r="R38" i="47"/>
  <c r="AK38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I8" i="47"/>
  <c r="O8" i="47"/>
  <c r="AG8" i="47"/>
  <c r="W47" i="47"/>
  <c r="AI47" i="47"/>
  <c r="O47" i="47"/>
  <c r="AG47" i="47"/>
  <c r="R16" i="47"/>
  <c r="AJ16" i="47"/>
  <c r="AK16" i="47"/>
  <c r="AG14" i="47"/>
  <c r="W44" i="47"/>
  <c r="O44" i="47"/>
  <c r="AI44" i="47"/>
  <c r="AG44" i="47"/>
  <c r="R13" i="47"/>
  <c r="AK13" i="47"/>
  <c r="AJ13" i="47"/>
  <c r="U26" i="47"/>
  <c r="Y3" i="47"/>
  <c r="K33" i="9"/>
  <c r="AG33" i="18"/>
  <c r="O33" i="18"/>
  <c r="J35" i="12"/>
  <c r="R17" i="47"/>
  <c r="AK17" i="47"/>
  <c r="AJ17" i="47"/>
  <c r="AI48" i="16"/>
  <c r="AG45" i="18"/>
  <c r="J30" i="12"/>
  <c r="O45" i="18"/>
  <c r="K30" i="9"/>
  <c r="K48" i="9"/>
  <c r="Y6" i="47"/>
  <c r="T51" i="47"/>
  <c r="K16" i="9"/>
  <c r="J9" i="12"/>
  <c r="O13" i="18"/>
  <c r="AK18" i="47"/>
  <c r="AJ18" i="47"/>
  <c r="R18" i="47"/>
  <c r="Y9" i="47"/>
  <c r="J31" i="12"/>
  <c r="O44" i="18"/>
  <c r="Y10" i="47"/>
  <c r="AI41" i="18"/>
  <c r="O41" i="18"/>
  <c r="J47" i="12"/>
  <c r="W12" i="18"/>
  <c r="K34" i="9"/>
  <c r="R11" i="47"/>
  <c r="AK11" i="47"/>
  <c r="AJ11" i="47"/>
  <c r="R51" i="16"/>
  <c r="Y5" i="47"/>
  <c r="Y21" i="47"/>
  <c r="Y7" i="47"/>
  <c r="Y23" i="47"/>
  <c r="R19" i="47"/>
  <c r="AK19" i="47"/>
  <c r="AJ19" i="47"/>
  <c r="Y24" i="47"/>
  <c r="AG10" i="47"/>
  <c r="K43" i="9"/>
  <c r="K46" i="9"/>
  <c r="AE13" i="6"/>
  <c r="Q35" i="6"/>
  <c r="Q37" i="6" s="1"/>
  <c r="AA53" i="37" s="1"/>
  <c r="G16" i="39"/>
  <c r="E27" i="6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32" i="6"/>
  <c r="M27" i="6"/>
  <c r="X53" i="47" s="1"/>
  <c r="M15" i="38"/>
  <c r="L16" i="38"/>
  <c r="F39" i="38"/>
  <c r="E40" i="38"/>
  <c r="M39" i="38"/>
  <c r="L40" i="38"/>
  <c r="F14" i="38"/>
  <c r="E15" i="38"/>
  <c r="F27" i="6"/>
  <c r="P53" i="47" s="1"/>
  <c r="L27" i="6"/>
  <c r="Z53" i="47" s="1"/>
  <c r="G27" i="6"/>
  <c r="Q53" i="47" s="1"/>
  <c r="I27" i="6"/>
  <c r="T53" i="47" s="1"/>
  <c r="L7" i="10"/>
  <c r="M7" i="10" s="1"/>
  <c r="E7" i="10"/>
  <c r="E8" i="10" s="1"/>
  <c r="AI48" i="19"/>
  <c r="AI25" i="19"/>
  <c r="R51" i="19"/>
  <c r="J14" i="6"/>
  <c r="H27" i="6"/>
  <c r="S53" i="47" s="1"/>
  <c r="D13" i="6"/>
  <c r="D35" i="6" s="1"/>
  <c r="M37" i="25"/>
  <c r="L38" i="25"/>
  <c r="M13" i="25"/>
  <c r="L14" i="25"/>
  <c r="E31" i="6"/>
  <c r="E33" i="6" s="1"/>
  <c r="F32" i="6"/>
  <c r="J9" i="6"/>
  <c r="I31" i="6"/>
  <c r="I33" i="6" s="1"/>
  <c r="M31" i="6"/>
  <c r="M33" i="6" s="1"/>
  <c r="D10" i="6"/>
  <c r="H31" i="6"/>
  <c r="H33" i="6" s="1"/>
  <c r="F31" i="6"/>
  <c r="D8" i="6"/>
  <c r="L31" i="6"/>
  <c r="L33" i="6" s="1"/>
  <c r="G31" i="6"/>
  <c r="G33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36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D3" i="6" s="1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AG45" i="47" l="1"/>
  <c r="AJ48" i="47"/>
  <c r="O45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48" i="47"/>
  <c r="AL48" i="16"/>
  <c r="K9" i="9"/>
  <c r="K8" i="9"/>
  <c r="K4" i="9"/>
  <c r="V51" i="16"/>
  <c r="AP37" i="16"/>
  <c r="AN32" i="16"/>
  <c r="AN48" i="16" s="1"/>
  <c r="Y51" i="18"/>
  <c r="AD45" i="18"/>
  <c r="AD45" i="47" s="1"/>
  <c r="AE45" i="47" s="1"/>
  <c r="AL45" i="47" s="1" a="1"/>
  <c r="AL45" i="47" s="1"/>
  <c r="AD35" i="18"/>
  <c r="AD35" i="47" s="1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AD44" i="47" s="1"/>
  <c r="V28" i="18"/>
  <c r="AD46" i="18"/>
  <c r="V4" i="18"/>
  <c r="AD24" i="18"/>
  <c r="AD34" i="18"/>
  <c r="V17" i="18"/>
  <c r="AD16" i="18"/>
  <c r="AD16" i="47" s="1"/>
  <c r="AD43" i="18"/>
  <c r="AD19" i="18"/>
  <c r="AD18" i="18"/>
  <c r="AD18" i="47" s="1"/>
  <c r="V44" i="18"/>
  <c r="AD9" i="18"/>
  <c r="V46" i="18"/>
  <c r="V24" i="18"/>
  <c r="V34" i="18"/>
  <c r="V16" i="18"/>
  <c r="V43" i="18"/>
  <c r="AD47" i="18"/>
  <c r="AD47" i="47" s="1"/>
  <c r="AE47" i="47" s="1"/>
  <c r="AL47" i="47" s="1" a="1"/>
  <c r="AL47" i="47" s="1"/>
  <c r="AD39" i="18"/>
  <c r="V19" i="18"/>
  <c r="V18" i="18"/>
  <c r="AD41" i="18"/>
  <c r="AD41" i="47" s="1"/>
  <c r="AD36" i="18"/>
  <c r="AD36" i="47" s="1"/>
  <c r="AD38" i="18"/>
  <c r="AD38" i="47" s="1"/>
  <c r="AD30" i="18"/>
  <c r="AD40" i="18"/>
  <c r="V47" i="18"/>
  <c r="AD32" i="18"/>
  <c r="V39" i="18"/>
  <c r="AD6" i="18"/>
  <c r="V38" i="18"/>
  <c r="V40" i="18"/>
  <c r="V32" i="18"/>
  <c r="AD22" i="18"/>
  <c r="AD22" i="47" s="1"/>
  <c r="AD12" i="18"/>
  <c r="AD23" i="18"/>
  <c r="AD37" i="18"/>
  <c r="AD15" i="18"/>
  <c r="AD15" i="47" s="1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3" i="18"/>
  <c r="AD8" i="18"/>
  <c r="AD8" i="47" s="1"/>
  <c r="AE8" i="47" s="1"/>
  <c r="AL8" i="47" s="1" a="1"/>
  <c r="AL8" i="47" s="1"/>
  <c r="AD21" i="18"/>
  <c r="AD7" i="18"/>
  <c r="AD33" i="18"/>
  <c r="AD33" i="47" s="1"/>
  <c r="AE33" i="47" s="1"/>
  <c r="AL33" i="47" s="1" a="1"/>
  <c r="AL33" i="47" s="1"/>
  <c r="L30" i="9"/>
  <c r="M30" i="9" s="1"/>
  <c r="K50" i="9"/>
  <c r="W17" i="47"/>
  <c r="AI17" i="47"/>
  <c r="AG17" i="47"/>
  <c r="AM17" i="47" s="1"/>
  <c r="O17" i="47"/>
  <c r="Y26" i="47"/>
  <c r="U51" i="47"/>
  <c r="AE44" i="47"/>
  <c r="AL44" i="47" s="1" a="1"/>
  <c r="AL44" i="47" s="1"/>
  <c r="AM44" i="47" s="1"/>
  <c r="W36" i="47"/>
  <c r="AG36" i="47"/>
  <c r="AM36" i="47" s="1"/>
  <c r="O36" i="47"/>
  <c r="AI36" i="47"/>
  <c r="AI3" i="47"/>
  <c r="W3" i="47"/>
  <c r="R26" i="47"/>
  <c r="O3" i="47"/>
  <c r="AG3" i="47"/>
  <c r="AP32" i="16"/>
  <c r="AP49" i="16" s="1"/>
  <c r="AE3" i="18"/>
  <c r="C4" i="12" s="1"/>
  <c r="W19" i="47"/>
  <c r="AI19" i="47"/>
  <c r="O19" i="47"/>
  <c r="AG19" i="47"/>
  <c r="W38" i="47"/>
  <c r="AE38" i="47" s="1"/>
  <c r="AL38" i="47" s="1" a="1"/>
  <c r="AL38" i="47" s="1"/>
  <c r="O38" i="47"/>
  <c r="AG38" i="47"/>
  <c r="AM38" i="47" s="1"/>
  <c r="AI38" i="47"/>
  <c r="J26" i="12"/>
  <c r="K19" i="12" s="1"/>
  <c r="W35" i="47"/>
  <c r="AI35" i="47"/>
  <c r="O35" i="47"/>
  <c r="AG35" i="47"/>
  <c r="L4" i="9"/>
  <c r="AN20" i="16"/>
  <c r="W11" i="47"/>
  <c r="O11" i="47"/>
  <c r="AI11" i="47"/>
  <c r="AG11" i="47"/>
  <c r="W18" i="47"/>
  <c r="AG18" i="47"/>
  <c r="O18" i="47"/>
  <c r="AI18" i="47"/>
  <c r="J50" i="12"/>
  <c r="K49" i="12" s="1"/>
  <c r="K30" i="12"/>
  <c r="W13" i="47"/>
  <c r="O13" i="47"/>
  <c r="AI13" i="47"/>
  <c r="AG13" i="47"/>
  <c r="AI32" i="47"/>
  <c r="AG32" i="47"/>
  <c r="AM32" i="47" s="1"/>
  <c r="W32" i="47"/>
  <c r="O32" i="47"/>
  <c r="W15" i="47"/>
  <c r="AG15" i="47"/>
  <c r="O15" i="47"/>
  <c r="AI15" i="47"/>
  <c r="W24" i="47"/>
  <c r="O24" i="47"/>
  <c r="AG24" i="47"/>
  <c r="AM24" i="47" s="1"/>
  <c r="AI24" i="47"/>
  <c r="K42" i="12"/>
  <c r="W20" i="47"/>
  <c r="AG20" i="47"/>
  <c r="AI20" i="47"/>
  <c r="O20" i="47"/>
  <c r="W22" i="47"/>
  <c r="AG22" i="47"/>
  <c r="AM22" i="47" s="1"/>
  <c r="AI22" i="47"/>
  <c r="O22" i="47"/>
  <c r="AE38" i="18"/>
  <c r="C47" i="12" s="1"/>
  <c r="W12" i="47"/>
  <c r="AI12" i="47"/>
  <c r="O12" i="47"/>
  <c r="AG12" i="47"/>
  <c r="AK25" i="47"/>
  <c r="AM37" i="16"/>
  <c r="AE45" i="18"/>
  <c r="AL45" i="18" s="1" a="1"/>
  <c r="AL45" i="18" s="1"/>
  <c r="K31" i="12"/>
  <c r="W16" i="47"/>
  <c r="O16" i="47"/>
  <c r="AG16" i="47"/>
  <c r="AI16" i="47"/>
  <c r="AJ25" i="47"/>
  <c r="W29" i="47"/>
  <c r="AG29" i="47"/>
  <c r="AM29" i="47" s="1"/>
  <c r="AI29" i="47"/>
  <c r="O29" i="47"/>
  <c r="L31" i="9"/>
  <c r="K44" i="12"/>
  <c r="K47" i="12"/>
  <c r="W41" i="47"/>
  <c r="AI41" i="47"/>
  <c r="O41" i="47"/>
  <c r="AG41" i="47"/>
  <c r="AM41" i="47" s="1"/>
  <c r="R49" i="47"/>
  <c r="AE14" i="6"/>
  <c r="J36" i="6"/>
  <c r="J37" i="6" s="1"/>
  <c r="X9" i="6"/>
  <c r="G17" i="39"/>
  <c r="X7" i="6"/>
  <c r="X11" i="6"/>
  <c r="X39" i="6" s="1"/>
  <c r="X5" i="6"/>
  <c r="X6" i="6"/>
  <c r="X3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39" i="6"/>
  <c r="V39" i="6"/>
  <c r="N39" i="6"/>
  <c r="W39" i="6"/>
  <c r="O39" i="6"/>
  <c r="P39" i="6"/>
  <c r="U39" i="6"/>
  <c r="Q39" i="6"/>
  <c r="D14" i="6"/>
  <c r="D36" i="6" s="1"/>
  <c r="D37" i="6" s="1"/>
  <c r="Y14" i="6"/>
  <c r="Y36" i="6" s="1"/>
  <c r="Y12" i="6"/>
  <c r="Y9" i="6"/>
  <c r="L39" i="6"/>
  <c r="M39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31" i="6"/>
  <c r="J33" i="6" s="1"/>
  <c r="F33" i="6"/>
  <c r="AA53" i="47"/>
  <c r="I29" i="6"/>
  <c r="L8" i="10"/>
  <c r="F7" i="10"/>
  <c r="L9" i="10"/>
  <c r="M8" i="10"/>
  <c r="G8" i="10" s="1"/>
  <c r="L11" i="10"/>
  <c r="Z14" i="6"/>
  <c r="Z36" i="6" s="1"/>
  <c r="J27" i="6"/>
  <c r="W51" i="19"/>
  <c r="K13" i="6"/>
  <c r="K35" i="6" s="1"/>
  <c r="K37" i="6" s="1"/>
  <c r="W53" i="37" s="1"/>
  <c r="M14" i="25"/>
  <c r="L15" i="25"/>
  <c r="M38" i="25"/>
  <c r="L39" i="25"/>
  <c r="AB9" i="6"/>
  <c r="AE9" i="6"/>
  <c r="Q32" i="6"/>
  <c r="D5" i="6"/>
  <c r="D9" i="6"/>
  <c r="D11" i="6"/>
  <c r="D7" i="6"/>
  <c r="Q31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32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K39" i="6" s="1"/>
  <c r="F34" i="10"/>
  <c r="E35" i="10"/>
  <c r="AE11" i="6"/>
  <c r="V49" i="5"/>
  <c r="Z10" i="6" l="1"/>
  <c r="K32" i="12"/>
  <c r="AE22" i="47"/>
  <c r="AL22" i="47" s="1" a="1"/>
  <c r="AL22" i="47" s="1"/>
  <c r="AE16" i="47"/>
  <c r="AL16" i="47" s="1" a="1"/>
  <c r="AL16" i="47" s="1"/>
  <c r="K23" i="12"/>
  <c r="K35" i="12"/>
  <c r="AE36" i="18"/>
  <c r="AL36" i="18" s="1" a="1"/>
  <c r="AL36" i="18" s="1"/>
  <c r="AN36" i="18" s="1"/>
  <c r="AE15" i="47"/>
  <c r="AL15" i="47" s="1" a="1"/>
  <c r="AL15" i="47" s="1"/>
  <c r="AM15" i="47" s="1"/>
  <c r="K13" i="12"/>
  <c r="W49" i="47"/>
  <c r="K26" i="9"/>
  <c r="K9" i="12"/>
  <c r="K12" i="12"/>
  <c r="AE16" i="18"/>
  <c r="AL16" i="18" s="1" a="1"/>
  <c r="AL16" i="18" s="1"/>
  <c r="AN16" i="18" s="1"/>
  <c r="K33" i="12"/>
  <c r="AE36" i="47"/>
  <c r="AL36" i="47" s="1" a="1"/>
  <c r="AL36" i="47" s="1"/>
  <c r="AP36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1" i="47"/>
  <c r="D41" i="9"/>
  <c r="D31" i="9"/>
  <c r="C12" i="12"/>
  <c r="K14" i="12"/>
  <c r="K43" i="12"/>
  <c r="D36" i="9"/>
  <c r="K40" i="12"/>
  <c r="D43" i="9"/>
  <c r="AI48" i="47"/>
  <c r="K18" i="12"/>
  <c r="AP36" i="18"/>
  <c r="AP47" i="47"/>
  <c r="AN47" i="47"/>
  <c r="AM47" i="47"/>
  <c r="AP45" i="18"/>
  <c r="AM45" i="18"/>
  <c r="AN45" i="18"/>
  <c r="AP45" i="47"/>
  <c r="AN45" i="47"/>
  <c r="AP8" i="47"/>
  <c r="AN8" i="47"/>
  <c r="AD13" i="47"/>
  <c r="AE13" i="47" s="1"/>
  <c r="AL13" i="47" s="1" a="1"/>
  <c r="AL13" i="47" s="1"/>
  <c r="AE13" i="18"/>
  <c r="C30" i="12"/>
  <c r="L32" i="9"/>
  <c r="M31" i="9"/>
  <c r="AN38" i="47"/>
  <c r="AP38" i="47"/>
  <c r="AM16" i="47"/>
  <c r="AM8" i="47"/>
  <c r="M4" i="9"/>
  <c r="G4" i="9" s="1"/>
  <c r="L5" i="9"/>
  <c r="AE44" i="18"/>
  <c r="AG25" i="47"/>
  <c r="AD3" i="47"/>
  <c r="AD26" i="18"/>
  <c r="AD23" i="47"/>
  <c r="AE23" i="47" s="1"/>
  <c r="AL23" i="47" s="1" a="1"/>
  <c r="AL23" i="47" s="1"/>
  <c r="AE23" i="18"/>
  <c r="AD32" i="47"/>
  <c r="AE32" i="47" s="1"/>
  <c r="AL32" i="47" s="1" a="1"/>
  <c r="AL32" i="47" s="1"/>
  <c r="AE32" i="18"/>
  <c r="AD9" i="47"/>
  <c r="AE9" i="47" s="1"/>
  <c r="AL9" i="47" s="1" a="1"/>
  <c r="AL9" i="47" s="1"/>
  <c r="AE9" i="18"/>
  <c r="AD24" i="47"/>
  <c r="AE24" i="18"/>
  <c r="AD10" i="47"/>
  <c r="AE10" i="47" s="1"/>
  <c r="AL10" i="47" s="1" a="1"/>
  <c r="AL10" i="47" s="1"/>
  <c r="AE10" i="18"/>
  <c r="AN16" i="47"/>
  <c r="AP16" i="47"/>
  <c r="AN38" i="18"/>
  <c r="AE41" i="47"/>
  <c r="AL41" i="47" s="1" a="1"/>
  <c r="AL41" i="47" s="1"/>
  <c r="K20" i="12"/>
  <c r="AE8" i="18"/>
  <c r="AE24" i="47"/>
  <c r="AL24" i="47" s="1" a="1"/>
  <c r="AL24" i="47" s="1"/>
  <c r="AE18" i="47"/>
  <c r="AL18" i="47" s="1" a="1"/>
  <c r="AL18" i="47" s="1"/>
  <c r="AE15" i="18"/>
  <c r="K21" i="12"/>
  <c r="AD12" i="47"/>
  <c r="AE12" i="47" s="1"/>
  <c r="AL12" i="47" s="1" a="1"/>
  <c r="AL12" i="47" s="1"/>
  <c r="AM12" i="47" s="1"/>
  <c r="AE12" i="18"/>
  <c r="AD39" i="47"/>
  <c r="AE39" i="47" s="1"/>
  <c r="AL39" i="47" s="1" a="1"/>
  <c r="AL39" i="47" s="1"/>
  <c r="AE39" i="18"/>
  <c r="AE18" i="18"/>
  <c r="AP22" i="47"/>
  <c r="AN22" i="47"/>
  <c r="AM45" i="47"/>
  <c r="W26" i="47"/>
  <c r="W51" i="47" s="1"/>
  <c r="AE3" i="47"/>
  <c r="AN44" i="47"/>
  <c r="AP44" i="47"/>
  <c r="AD5" i="47"/>
  <c r="AE5" i="47" s="1"/>
  <c r="AL5" i="47" s="1" a="1"/>
  <c r="AL5" i="47" s="1"/>
  <c r="AE5" i="18"/>
  <c r="AD30" i="47"/>
  <c r="AE30" i="47" s="1"/>
  <c r="AL30" i="47" s="1" a="1"/>
  <c r="AL30" i="47" s="1"/>
  <c r="AE30" i="18"/>
  <c r="AD19" i="47"/>
  <c r="AE19" i="47" s="1"/>
  <c r="AL19" i="47" s="1" a="1"/>
  <c r="AL19" i="47" s="1"/>
  <c r="AE19" i="18"/>
  <c r="AD28" i="47"/>
  <c r="AE28" i="18"/>
  <c r="AD49" i="18"/>
  <c r="AD14" i="47"/>
  <c r="AE14" i="47" s="1"/>
  <c r="AL14" i="47" s="1" a="1"/>
  <c r="AL14" i="47" s="1"/>
  <c r="AE14" i="18"/>
  <c r="L30" i="12"/>
  <c r="M30" i="12" s="1"/>
  <c r="AI25" i="47"/>
  <c r="V41" i="47"/>
  <c r="V31" i="47"/>
  <c r="V29" i="47"/>
  <c r="V45" i="47"/>
  <c r="V4" i="47"/>
  <c r="V38" i="47"/>
  <c r="V43" i="47"/>
  <c r="V42" i="47"/>
  <c r="V33" i="47"/>
  <c r="V30" i="47"/>
  <c r="V32" i="47"/>
  <c r="V46" i="47"/>
  <c r="V40" i="47"/>
  <c r="V15" i="47"/>
  <c r="V44" i="47"/>
  <c r="V37" i="47"/>
  <c r="V35" i="47"/>
  <c r="V36" i="47"/>
  <c r="V47" i="47"/>
  <c r="V16" i="47"/>
  <c r="V18" i="47"/>
  <c r="V12" i="47"/>
  <c r="V22" i="47"/>
  <c r="V28" i="47"/>
  <c r="V8" i="47"/>
  <c r="V34" i="47"/>
  <c r="V11" i="47"/>
  <c r="V19" i="47"/>
  <c r="V39" i="47"/>
  <c r="V20" i="47"/>
  <c r="V7" i="47"/>
  <c r="V3" i="47"/>
  <c r="V5" i="47"/>
  <c r="V13" i="47"/>
  <c r="Y51" i="47"/>
  <c r="V24" i="47"/>
  <c r="V6" i="47"/>
  <c r="V10" i="47"/>
  <c r="V23" i="47"/>
  <c r="V14" i="47"/>
  <c r="V9" i="47"/>
  <c r="V21" i="47"/>
  <c r="V17" i="47"/>
  <c r="AN33" i="47"/>
  <c r="AP33" i="47"/>
  <c r="AM33" i="47"/>
  <c r="AD11" i="47"/>
  <c r="AE11" i="47" s="1"/>
  <c r="AL11" i="47" s="1" a="1"/>
  <c r="AL11" i="47" s="1"/>
  <c r="AE11" i="18"/>
  <c r="AD43" i="47"/>
  <c r="AE43" i="47" s="1"/>
  <c r="AL43" i="47" s="1" a="1"/>
  <c r="AL43" i="47" s="1"/>
  <c r="AE43" i="18"/>
  <c r="AD31" i="47"/>
  <c r="AE31" i="47" s="1"/>
  <c r="AL31" i="47" s="1" a="1"/>
  <c r="AL31" i="47" s="1"/>
  <c r="AE31" i="18"/>
  <c r="AD42" i="47"/>
  <c r="AE42" i="47" s="1"/>
  <c r="AL42" i="47" s="1" a="1"/>
  <c r="AL42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E35" i="47"/>
  <c r="AL35" i="47" s="1" a="1"/>
  <c r="AL35" i="47" s="1"/>
  <c r="AM35" i="47" s="1"/>
  <c r="AD7" i="47"/>
  <c r="AE7" i="47" s="1"/>
  <c r="AL7" i="47" s="1" a="1"/>
  <c r="AL7" i="47" s="1"/>
  <c r="AE7" i="18"/>
  <c r="AD4" i="47"/>
  <c r="AE4" i="47" s="1"/>
  <c r="AL4" i="47" s="1" a="1"/>
  <c r="AL4" i="47" s="1"/>
  <c r="AE4" i="18"/>
  <c r="AD40" i="47"/>
  <c r="AE40" i="47" s="1"/>
  <c r="AL40" i="47" s="1" a="1"/>
  <c r="AL40" i="47" s="1"/>
  <c r="AE40" i="18"/>
  <c r="AE22" i="18"/>
  <c r="L4" i="12"/>
  <c r="M4" i="12" s="1"/>
  <c r="G4" i="12" s="1"/>
  <c r="AG48" i="47"/>
  <c r="AD21" i="47"/>
  <c r="AE21" i="47" s="1"/>
  <c r="AL21" i="47" s="1" a="1"/>
  <c r="AL21" i="47" s="1"/>
  <c r="AE21" i="18"/>
  <c r="AD6" i="47"/>
  <c r="AE6" i="47" s="1"/>
  <c r="AL6" i="47" s="1" a="1"/>
  <c r="AL6" i="47" s="1"/>
  <c r="AE6" i="18"/>
  <c r="AD20" i="47"/>
  <c r="AE20" i="47" s="1"/>
  <c r="AL20" i="47" s="1" a="1"/>
  <c r="AL20" i="47" s="1"/>
  <c r="AE20" i="18"/>
  <c r="AD17" i="47"/>
  <c r="AE17" i="47" s="1"/>
  <c r="AL17" i="47" s="1" a="1"/>
  <c r="AL17" i="47" s="1"/>
  <c r="AE17" i="18"/>
  <c r="AE47" i="18"/>
  <c r="AD46" i="47"/>
  <c r="AL46" i="47" s="1" a="1"/>
  <c r="AL46" i="47" s="1"/>
  <c r="AE46" i="18"/>
  <c r="K17" i="12"/>
  <c r="K25" i="12"/>
  <c r="K5" i="12"/>
  <c r="K24" i="12"/>
  <c r="K7" i="12"/>
  <c r="K10" i="12"/>
  <c r="K22" i="12"/>
  <c r="K8" i="12"/>
  <c r="K6" i="12"/>
  <c r="K11" i="12"/>
  <c r="K16" i="12"/>
  <c r="AD37" i="47"/>
  <c r="AE37" i="47" s="1"/>
  <c r="AL37" i="47" s="1" a="1"/>
  <c r="AL37" i="47" s="1"/>
  <c r="AE37" i="18"/>
  <c r="AD34" i="47"/>
  <c r="AE34" i="47" s="1"/>
  <c r="AL34" i="47" s="1" a="1"/>
  <c r="AL34" i="47" s="1"/>
  <c r="AE34" i="18"/>
  <c r="AD29" i="47"/>
  <c r="AE29" i="47" s="1"/>
  <c r="AL29" i="47" s="1" a="1"/>
  <c r="AL29" i="47" s="1"/>
  <c r="AE29" i="18"/>
  <c r="Z6" i="6"/>
  <c r="Z5" i="6"/>
  <c r="X32" i="6"/>
  <c r="G18" i="39"/>
  <c r="Z3" i="6"/>
  <c r="AC3" i="6" s="1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31" i="6" s="1"/>
  <c r="AB13" i="6"/>
  <c r="Y13" i="6"/>
  <c r="Y35" i="6" s="1"/>
  <c r="Y37" i="6" s="1"/>
  <c r="Y32" i="6"/>
  <c r="Z12" i="6"/>
  <c r="AD12" i="6" s="1"/>
  <c r="AC14" i="6"/>
  <c r="AD14" i="6"/>
  <c r="Q29" i="6"/>
  <c r="M17" i="38"/>
  <c r="L18" i="38"/>
  <c r="F41" i="38"/>
  <c r="E42" i="38"/>
  <c r="M41" i="38"/>
  <c r="L42" i="38"/>
  <c r="F16" i="38"/>
  <c r="E17" i="38"/>
  <c r="D27" i="6"/>
  <c r="D31" i="6"/>
  <c r="D33" i="6" s="1"/>
  <c r="Q33" i="6"/>
  <c r="K31" i="6"/>
  <c r="G7" i="10"/>
  <c r="M9" i="10"/>
  <c r="G9" i="10" s="1"/>
  <c r="L10" i="10"/>
  <c r="M10" i="10" s="1"/>
  <c r="M11" i="10"/>
  <c r="L12" i="10"/>
  <c r="K27" i="6"/>
  <c r="W53" i="47" s="1"/>
  <c r="M39" i="25"/>
  <c r="L40" i="25"/>
  <c r="M15" i="25"/>
  <c r="L16" i="25"/>
  <c r="S29" i="6"/>
  <c r="T29" i="6"/>
  <c r="U29" i="6"/>
  <c r="R29" i="6"/>
  <c r="V29" i="6"/>
  <c r="X31" i="6"/>
  <c r="K32" i="6"/>
  <c r="L29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29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27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AN15" i="47" l="1"/>
  <c r="C45" i="12"/>
  <c r="AP16" i="18"/>
  <c r="AN36" i="47"/>
  <c r="AM16" i="18"/>
  <c r="AP15" i="47"/>
  <c r="AM35" i="18"/>
  <c r="AN35" i="18"/>
  <c r="AN41" i="18"/>
  <c r="K50" i="12"/>
  <c r="AD51" i="18"/>
  <c r="C41" i="12"/>
  <c r="L5" i="12"/>
  <c r="M5" i="12" s="1"/>
  <c r="G5" i="12" s="1"/>
  <c r="X33" i="6"/>
  <c r="AN29" i="47"/>
  <c r="AP29" i="47"/>
  <c r="AP32" i="47"/>
  <c r="AN32" i="47"/>
  <c r="AP17" i="47"/>
  <c r="AN17" i="47"/>
  <c r="AM19" i="47"/>
  <c r="AP19" i="47"/>
  <c r="AN19" i="47"/>
  <c r="AN13" i="47"/>
  <c r="AP13" i="47"/>
  <c r="AM13" i="47"/>
  <c r="AL34" i="18" a="1"/>
  <c r="AL34" i="18" s="1"/>
  <c r="C34" i="12"/>
  <c r="AL15" i="18" a="1"/>
  <c r="AL15" i="18" s="1"/>
  <c r="C25" i="12"/>
  <c r="AD8" i="6"/>
  <c r="AM20" i="47"/>
  <c r="AP20" i="47"/>
  <c r="AN20" i="47"/>
  <c r="AM18" i="47"/>
  <c r="AN18" i="47"/>
  <c r="AP18" i="47"/>
  <c r="AP12" i="47"/>
  <c r="AN12" i="47"/>
  <c r="C31" i="12"/>
  <c r="AL37" i="18" a="1"/>
  <c r="AL37" i="18" s="1"/>
  <c r="C42" i="12"/>
  <c r="AL47" i="18" a="1"/>
  <c r="AL47" i="18" s="1"/>
  <c r="AN21" i="47"/>
  <c r="AP21" i="47"/>
  <c r="AL22" i="18" a="1"/>
  <c r="AL22" i="18" s="1"/>
  <c r="C20" i="12"/>
  <c r="AP11" i="47"/>
  <c r="AN11" i="47"/>
  <c r="AL31" i="18" a="1"/>
  <c r="AL31" i="18" s="1"/>
  <c r="C35" i="12"/>
  <c r="AL14" i="18" a="1"/>
  <c r="AL14" i="18" s="1"/>
  <c r="C10" i="12"/>
  <c r="AN30" i="47"/>
  <c r="AP30" i="47"/>
  <c r="AM30" i="47"/>
  <c r="C39" i="12"/>
  <c r="AL39" i="18" a="1"/>
  <c r="AL39" i="18" s="1"/>
  <c r="AP24" i="47"/>
  <c r="AN24" i="47"/>
  <c r="AN10" i="47"/>
  <c r="AP10" i="47"/>
  <c r="AM10" i="47"/>
  <c r="AP23" i="47"/>
  <c r="AN23" i="47"/>
  <c r="L6" i="9"/>
  <c r="M5" i="9"/>
  <c r="G5" i="9" s="1"/>
  <c r="AP46" i="47"/>
  <c r="AN46" i="47"/>
  <c r="AM46" i="47"/>
  <c r="AL42" i="18" a="1"/>
  <c r="AL42" i="18" s="1"/>
  <c r="C37" i="12"/>
  <c r="AL10" i="18" a="1"/>
  <c r="AL10" i="18" s="1"/>
  <c r="C17" i="12"/>
  <c r="AP31" i="47"/>
  <c r="AN31" i="47"/>
  <c r="AM31" i="47"/>
  <c r="AP14" i="47"/>
  <c r="AN14" i="47"/>
  <c r="AM14" i="47"/>
  <c r="AL5" i="18" a="1"/>
  <c r="AL5" i="18" s="1"/>
  <c r="C8" i="12"/>
  <c r="AN39" i="47"/>
  <c r="AP39" i="47"/>
  <c r="AM39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5" i="47"/>
  <c r="AN35" i="47"/>
  <c r="AL23" i="18" a="1"/>
  <c r="AL23" i="18" s="1"/>
  <c r="C21" i="12"/>
  <c r="AP37" i="47"/>
  <c r="AN37" i="47"/>
  <c r="AM37" i="47"/>
  <c r="AL17" i="18" a="1"/>
  <c r="AL17" i="18" s="1"/>
  <c r="C18" i="12"/>
  <c r="AP40" i="47"/>
  <c r="AN40" i="47"/>
  <c r="AM40" i="47"/>
  <c r="AL43" i="18" a="1"/>
  <c r="AL43" i="18" s="1"/>
  <c r="C46" i="12"/>
  <c r="AP5" i="47"/>
  <c r="AN5" i="47"/>
  <c r="AM5" i="47"/>
  <c r="L31" i="12"/>
  <c r="AL12" i="18" a="1"/>
  <c r="AL12" i="18" s="1"/>
  <c r="C11" i="12"/>
  <c r="AD26" i="47"/>
  <c r="AN7" i="47"/>
  <c r="AP7" i="47"/>
  <c r="AM7" i="47"/>
  <c r="AN42" i="47"/>
  <c r="AP42" i="47"/>
  <c r="AM42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3" i="47"/>
  <c r="AN43" i="47"/>
  <c r="AM43" i="47"/>
  <c r="C48" i="12"/>
  <c r="AE49" i="18"/>
  <c r="AL28" i="18" a="1"/>
  <c r="AL28" i="18" s="1"/>
  <c r="AN41" i="47"/>
  <c r="AP41" i="47"/>
  <c r="AL9" i="18" a="1"/>
  <c r="AL9" i="18" s="1"/>
  <c r="C24" i="12"/>
  <c r="AP34" i="47"/>
  <c r="AN34" i="47"/>
  <c r="AM34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6" i="47"/>
  <c r="V49" i="47"/>
  <c r="AD49" i="47"/>
  <c r="AE28" i="47"/>
  <c r="AM11" i="47"/>
  <c r="AN9" i="47"/>
  <c r="AP9" i="47"/>
  <c r="AM9" i="47"/>
  <c r="X29" i="6"/>
  <c r="AD53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6" i="47"/>
  <c r="AL3" i="47"/>
  <c r="AL32" i="18" a="1"/>
  <c r="AL32" i="18" s="1"/>
  <c r="C38" i="12"/>
  <c r="AL13" i="18" a="1"/>
  <c r="AL13" i="18" s="1"/>
  <c r="C14" i="12"/>
  <c r="AC13" i="6"/>
  <c r="Z35" i="6"/>
  <c r="Z37" i="6" s="1"/>
  <c r="Z11" i="6"/>
  <c r="AA3" i="6" s="1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Y27" i="6"/>
  <c r="AC12" i="6"/>
  <c r="Y39" i="6"/>
  <c r="Z32" i="6"/>
  <c r="AA13" i="6"/>
  <c r="AD13" i="6"/>
  <c r="Y33" i="6"/>
  <c r="G39" i="25"/>
  <c r="G30" i="25"/>
  <c r="F17" i="38"/>
  <c r="E18" i="38"/>
  <c r="M42" i="38"/>
  <c r="L43" i="38"/>
  <c r="F42" i="38"/>
  <c r="E43" i="38"/>
  <c r="M18" i="38"/>
  <c r="L19" i="38"/>
  <c r="K33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29" i="6"/>
  <c r="AB27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AL25" i="18" l="1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31" i="6"/>
  <c r="Z33" i="6" s="1"/>
  <c r="AE52" i="18" s="1"/>
  <c r="AP32" i="18"/>
  <c r="AN32" i="18"/>
  <c r="AP6" i="18"/>
  <c r="AN6" i="18"/>
  <c r="AM6" i="18"/>
  <c r="AP33" i="18"/>
  <c r="AN33" i="18"/>
  <c r="AM33" i="18"/>
  <c r="AN15" i="18"/>
  <c r="AP15" i="18"/>
  <c r="AM15" i="18"/>
  <c r="AL25" i="47"/>
  <c r="AP3" i="47"/>
  <c r="AP26" i="47" s="1"/>
  <c r="AN3" i="47"/>
  <c r="AN25" i="47" s="1"/>
  <c r="AM3" i="47"/>
  <c r="AM25" i="47" s="1"/>
  <c r="AE49" i="47"/>
  <c r="AL28" i="47" a="1"/>
  <c r="AL28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1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D7" i="12" l="1"/>
  <c r="D18" i="12"/>
  <c r="D24" i="12"/>
  <c r="D16" i="12"/>
  <c r="D17" i="12"/>
  <c r="AD27" i="6"/>
  <c r="D23" i="12"/>
  <c r="D8" i="12"/>
  <c r="D13" i="12"/>
  <c r="D15" i="12"/>
  <c r="Z29" i="6"/>
  <c r="D20" i="12"/>
  <c r="D6" i="12"/>
  <c r="AC27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48" i="47"/>
  <c r="AP28" i="47"/>
  <c r="AP49" i="47" s="1"/>
  <c r="AN28" i="47"/>
  <c r="AN48" i="47" s="1"/>
  <c r="AM28" i="47"/>
  <c r="AM48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E6" i="9" l="1"/>
  <c r="L8" i="12"/>
  <c r="M7" i="12"/>
  <c r="M35" i="9"/>
  <c r="L36" i="9"/>
  <c r="E4" i="12"/>
  <c r="D26" i="12"/>
  <c r="AP51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L9" i="12" l="1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M11" i="12" l="1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L13" i="12" l="1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M13" i="12" l="1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M14" i="12" l="1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M15" i="12" l="1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L17" i="12" l="1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G16" i="12" l="1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M18" i="12" l="1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<sst xmlns="http://schemas.openxmlformats.org/spreadsheetml/2006/main" count="73855" uniqueCount="2113">
  <si>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</si>
  <si>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</si>
  <si>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</si>
  <si>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</si>
  <si>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</si>
  <si>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</si>
  <si>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</si>
  <si>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</si>
  <si>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</si>
  <si>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</si>
  <si>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</si>
  <si>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</si>
  <si>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</si>
  <si>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</si>
  <si>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</si>
  <si>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</si>
  <si>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</si>
  <si>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</si>
  <si>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</si>
  <si>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</si>
  <si>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</si>
  <si>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</si>
  <si>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</si>
  <si>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</si>
  <si>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</si>
  <si>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</si>
  <si>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</si>
  <si>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</si>
  <si>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</si>
  <si>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</si>
  <si>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</si>
  <si>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</si>
  <si>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</si>
  <si>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</si>
  <si>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</si>
  <si>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</si>
  <si>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</si>
  <si>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</si>
  <si>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</si>
  <si>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</si>
  <si>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</si>
  <si>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</si>
  <si>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</si>
  <si>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</si>
  <si>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</si>
  <si>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</si>
  <si>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</si>
  <si>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</si>
  <si>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</si>
  <si>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</si>
  <si>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</si>
  <si>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</si>
  <si>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</si>
  <si>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</si>
  <si>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</si>
  <si>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</si>
  <si>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</si>
  <si>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</si>
  <si>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</si>
  <si>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</si>
  <si>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</si>
  <si>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</si>
  <si>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</si>
  <si>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</si>
  <si>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</si>
  <si>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</si>
  <si>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</si>
  <si>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</si>
  <si>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</si>
  <si>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</si>
  <si>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</si>
  <si>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</si>
  <si>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</si>
  <si>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</si>
  <si>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</si>
  <si>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</si>
  <si>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</si>
  <si>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</si>
  <si>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</si>
  <si>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</si>
  <si>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</si>
  <si>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</si>
  <si>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</si>
  <si>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</si>
  <si>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</si>
  <si>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</si>
  <si>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</si>
  <si>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</si>
  <si>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</si>
  <si>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</si>
  <si>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</si>
  <si>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</si>
  <si>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</si>
  <si>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</si>
  <si>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</si>
  <si>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</si>
  <si>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</si>
  <si>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</si>
  <si>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</si>
  <si>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</si>
  <si>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</si>
  <si>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</si>
  <si>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</si>
  <si>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</si>
  <si>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</si>
  <si>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</si>
  <si>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</si>
  <si>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</si>
  <si>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</si>
  <si>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</si>
  <si>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</si>
  <si>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</si>
  <si>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</si>
  <si>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</si>
  <si>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</si>
  <si>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</si>
  <si>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</si>
  <si>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</si>
  <si>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</si>
  <si>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</si>
  <si>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</si>
  <si>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</si>
  <si>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</si>
  <si>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</si>
  <si>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</si>
  <si>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</si>
  <si>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</si>
  <si>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</si>
  <si>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</si>
  <si>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</si>
  <si>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</si>
  <si>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</si>
  <si>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</si>
  <si>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</si>
  <si>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</si>
  <si>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</si>
  <si>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</si>
  <si>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</si>
  <si>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</si>
  <si>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</si>
  <si>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</si>
  <si>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</si>
  <si>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</si>
  <si>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</si>
  <si>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</si>
  <si>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</si>
  <si>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</si>
  <si>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</si>
  <si>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</si>
  <si>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</si>
  <si>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</si>
  <si>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</si>
  <si>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</si>
  <si>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</si>
  <si>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</si>
  <si>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</si>
  <si>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</si>
  <si>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</si>
  <si>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</si>
  <si>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</si>
  <si>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</si>
  <si>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</si>
  <si>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</si>
  <si>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</si>
  <si>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</si>
  <si>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</si>
  <si>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</si>
  <si>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</si>
  <si>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</si>
  <si>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</si>
  <si>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</si>
  <si>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</si>
  <si>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</si>
  <si>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</si>
  <si>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</si>
  <si>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</si>
  <si>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</si>
  <si>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</si>
  <si>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</si>
  <si>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</si>
  <si>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</si>
  <si>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</si>
  <si>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</si>
  <si>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</si>
  <si>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</si>
  <si>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</si>
  <si>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</si>
  <si>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</si>
  <si>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</si>
  <si>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</si>
  <si>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</si>
  <si>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</si>
  <si>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</si>
  <si>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</si>
  <si>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</si>
  <si>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</si>
  <si>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</si>
  <si>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</si>
  <si>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</si>
  <si>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</si>
  <si>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</si>
  <si>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</si>
  <si>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</si>
  <si>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</si>
  <si>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</si>
  <si>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</si>
  <si>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</si>
  <si>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</si>
  <si>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</si>
  <si>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</si>
  <si>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</si>
  <si>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</si>
  <si>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</si>
  <si>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</si>
  <si>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</si>
  <si>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</si>
  <si>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</si>
  <si>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</si>
  <si>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</si>
  <si>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</si>
  <si>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</si>
  <si>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</si>
  <si>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</si>
  <si>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</si>
  <si>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</si>
  <si>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</si>
  <si>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</si>
  <si>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</si>
  <si>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</si>
  <si>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</si>
  <si>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</si>
  <si>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</si>
  <si>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</si>
  <si>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</si>
  <si>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</si>
  <si>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</si>
  <si>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</si>
  <si>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</si>
  <si>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</si>
  <si>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</si>
  <si>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</si>
  <si>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</si>
  <si>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</si>
  <si>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</si>
  <si>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</si>
  <si>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</si>
  <si>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</si>
  <si>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</si>
  <si>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</si>
  <si>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</si>
  <si>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</si>
  <si>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</si>
  <si>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</si>
  <si>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</si>
  <si>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</si>
  <si>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</si>
  <si>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</si>
  <si>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</si>
  <si>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</si>
  <si>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</si>
  <si>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</si>
  <si>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</si>
  <si>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</si>
  <si>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</si>
  <si>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</si>
  <si>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</si>
  <si>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</si>
  <si>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</si>
  <si>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</si>
  <si>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</si>
  <si>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</si>
  <si>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</si>
  <si>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</si>
  <si>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</si>
  <si>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</si>
  <si>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</si>
  <si>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</si>
  <si>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</si>
  <si>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</si>
  <si>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</si>
  <si>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</si>
  <si>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</si>
  <si>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</si>
  <si>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</si>
  <si>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</si>
  <si>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</si>
  <si>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</si>
  <si>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</si>
  <si>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</si>
  <si>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</si>
  <si>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</si>
  <si>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</si>
  <si>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</si>
  <si>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</si>
  <si>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</si>
  <si>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</si>
  <si>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</si>
  <si>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</si>
  <si>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</si>
  <si>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</si>
  <si>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</si>
  <si>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</si>
  <si>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</si>
  <si>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</si>
  <si>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</si>
  <si>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</si>
  <si>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</si>
  <si>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</si>
  <si>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</si>
  <si>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</si>
  <si>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</si>
  <si>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</si>
  <si>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</si>
  <si>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</si>
  <si>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</si>
  <si>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</si>
  <si>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</si>
  <si>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</si>
  <si>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</si>
  <si>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</si>
  <si>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</si>
  <si>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</si>
  <si>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</si>
  <si>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</si>
  <si>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</si>
  <si>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</si>
  <si>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</si>
  <si>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</si>
  <si>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</si>
  <si>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</si>
  <si>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</si>
  <si>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</si>
  <si>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</si>
  <si>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</si>
  <si>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</si>
  <si>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</si>
  <si>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</si>
  <si>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</si>
  <si>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</si>
  <si>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</si>
  <si>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</si>
  <si>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</si>
  <si>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</si>
  <si>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</si>
  <si>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</si>
  <si>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</si>
  <si>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</si>
  <si>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</si>
  <si>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</si>
  <si>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</si>
  <si>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</si>
  <si>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</si>
  <si>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</si>
  <si>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</si>
  <si>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</si>
  <si>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</si>
  <si>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</si>
  <si>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</si>
  <si>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</si>
  <si>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</si>
  <si>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</si>
  <si>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</si>
  <si>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</si>
  <si>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</si>
  <si>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</si>
  <si>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</si>
  <si>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</si>
  <si>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</si>
  <si>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</si>
  <si>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</si>
  <si>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</si>
  <si>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</si>
  <si>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</si>
  <si>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</si>
  <si>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</si>
  <si>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</si>
  <si>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</si>
  <si>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</si>
  <si>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</si>
  <si>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</si>
  <si>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</si>
  <si>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</si>
  <si>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</si>
  <si>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</si>
  <si>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</si>
  <si>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</si>
  <si>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</si>
  <si>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</si>
  <si>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</si>
  <si>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</si>
  <si>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</si>
  <si>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</si>
  <si>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</si>
  <si>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</si>
  <si>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</si>
  <si>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</si>
  <si>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</si>
  <si>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</si>
  <si>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</si>
  <si>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</si>
  <si>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</si>
  <si>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</si>
  <si>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</si>
  <si>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</si>
  <si>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</si>
  <si>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</si>
  <si>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</si>
  <si>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</si>
  <si>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</si>
  <si>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</si>
  <si>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</si>
  <si>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</si>
  <si>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</si>
  <si>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</si>
  <si>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</si>
  <si>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</si>
  <si>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</si>
  <si>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</si>
  <si>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</si>
  <si>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</si>
  <si>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</si>
  <si>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</si>
  <si>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</si>
  <si>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</si>
  <si>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</si>
  <si>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</si>
  <si>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</si>
  <si>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</si>
  <si>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</si>
  <si>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</si>
  <si>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</si>
  <si>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</si>
  <si>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</si>
  <si>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</si>
  <si>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</si>
  <si>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</si>
  <si>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</si>
  <si>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</si>
  <si>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</si>
  <si>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</si>
  <si>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</si>
  <si>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</si>
  <si>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</si>
  <si>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</si>
  <si>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</si>
  <si>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</si>
  <si>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</si>
  <si>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</si>
  <si>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</si>
  <si>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</si>
  <si>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</si>
  <si>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</si>
  <si>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</si>
  <si>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</si>
  <si>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</si>
  <si>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</si>
  <si>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</si>
  <si>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</si>
  <si>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</si>
  <si>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</si>
  <si>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</si>
  <si>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</si>
  <si>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</si>
  <si>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</si>
  <si>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</si>
  <si>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</si>
  <si>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</si>
  <si>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</si>
  <si>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</si>
  <si>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</si>
  <si>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</si>
  <si>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</si>
  <si>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</si>
  <si>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</si>
  <si>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</si>
  <si>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</si>
  <si>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</si>
  <si>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</si>
  <si>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</si>
  <si>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</si>
  <si>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</si>
  <si>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</si>
  <si>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</si>
  <si>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</si>
  <si>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</si>
  <si>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</si>
  <si>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</si>
  <si>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</si>
  <si>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</si>
  <si>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</si>
  <si>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</si>
  <si>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</si>
  <si>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</si>
  <si>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</si>
  <si>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</si>
  <si>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</si>
  <si>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</si>
  <si>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</si>
  <si>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</si>
  <si>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</si>
  <si>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</si>
  <si>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</si>
  <si>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</si>
  <si>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</si>
  <si>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</si>
  <si>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</si>
  <si>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</si>
  <si>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</si>
  <si>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</si>
  <si>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</si>
  <si>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</si>
  <si>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</si>
  <si>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</si>
  <si>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</si>
  <si>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</si>
  <si>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</si>
  <si>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</si>
  <si>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</si>
  <si>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</si>
  <si>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</si>
  <si>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</si>
  <si>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</si>
  <si>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</si>
  <si>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</si>
  <si>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</si>
  <si>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</si>
  <si>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</si>
  <si>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</si>
  <si>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</si>
  <si>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</si>
  <si>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</si>
  <si>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</si>
  <si>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</si>
  <si>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</si>
  <si>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</si>
  <si>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</si>
  <si>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</si>
  <si>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</si>
  <si>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</si>
  <si>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</si>
  <si>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</si>
  <si>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</si>
  <si>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</si>
  <si>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</si>
  <si>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</si>
  <si>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</si>
  <si>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</si>
  <si>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</si>
  <si>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</si>
  <si>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</si>
  <si>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</si>
  <si>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</si>
  <si>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</si>
  <si>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</si>
  <si>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</si>
  <si>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</si>
  <si>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</si>
  <si>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</si>
  <si>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</si>
  <si>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</si>
  <si>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</si>
  <si>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</si>
  <si>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</si>
  <si>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</si>
  <si>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</si>
  <si>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</si>
  <si>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</si>
  <si>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</si>
  <si>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</si>
  <si>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</si>
  <si>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</si>
  <si>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</si>
  <si>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</si>
  <si>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</si>
  <si>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</si>
  <si>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</si>
  <si>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</si>
  <si>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</si>
  <si>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</si>
  <si>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</si>
  <si>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</si>
  <si>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</si>
  <si>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</si>
  <si>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</si>
  <si>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</si>
  <si>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</si>
  <si>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</si>
  <si>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</si>
  <si>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</si>
  <si>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</si>
  <si>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</si>
  <si>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</si>
  <si>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</si>
  <si>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</si>
  <si>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</si>
  <si>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</si>
  <si>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</si>
  <si>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</si>
  <si>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</si>
  <si>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</si>
  <si>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</si>
  <si>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</si>
  <si>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</si>
  <si>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</si>
  <si>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</si>
  <si>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</si>
  <si>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</si>
  <si>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</si>
  <si>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</si>
  <si>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</si>
  <si>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</si>
  <si>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</si>
  <si>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</si>
  <si>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</si>
  <si>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</si>
  <si>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</si>
  <si>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</si>
  <si>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</si>
  <si>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</si>
  <si>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</si>
  <si>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</si>
  <si>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</si>
  <si>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</si>
  <si>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</si>
  <si>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</si>
  <si>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</si>
  <si>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</si>
  <si>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</si>
  <si>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</si>
  <si>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</si>
  <si>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</si>
  <si>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</si>
  <si>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</si>
  <si>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</si>
  <si>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</si>
  <si>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</si>
  <si>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</si>
  <si>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</si>
  <si>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</si>
  <si>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</si>
  <si>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</si>
  <si>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</si>
  <si>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</si>
  <si>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</si>
  <si>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</si>
  <si>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</si>
  <si>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</si>
  <si>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</si>
  <si>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</si>
  <si>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</si>
  <si>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</si>
  <si>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</si>
  <si>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</si>
  <si>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</si>
  <si>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</si>
  <si>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</si>
  <si>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</si>
  <si>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</si>
  <si>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</si>
  <si>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</si>
  <si>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</si>
  <si>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</si>
  <si>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</si>
  <si>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</si>
  <si>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</si>
  <si>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</si>
  <si>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</si>
  <si>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</si>
  <si>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</si>
  <si>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</si>
  <si>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</si>
  <si>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</si>
  <si>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</si>
  <si>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</si>
  <si>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</si>
  <si>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</si>
  <si>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</si>
  <si>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</si>
  <si>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</si>
  <si>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</si>
  <si>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</si>
  <si>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</si>
  <si>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</si>
  <si>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</si>
  <si>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</si>
  <si>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</si>
  <si>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</si>
  <si>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</si>
  <si>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</si>
  <si>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</si>
  <si>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</si>
  <si>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</si>
  <si>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</si>
  <si>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</si>
  <si>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</si>
  <si>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</si>
  <si>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</si>
  <si>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</si>
  <si>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</si>
  <si>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</si>
  <si>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</si>
  <si>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</si>
  <si>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</si>
  <si>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</si>
  <si>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</si>
  <si>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</si>
  <si>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</si>
  <si>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</si>
  <si>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</si>
  <si>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</si>
  <si>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</si>
  <si>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</si>
  <si>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</si>
  <si>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</si>
  <si>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</si>
  <si>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</si>
  <si>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</si>
  <si>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</si>
  <si>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</si>
  <si>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</si>
  <si>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</si>
  <si>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</si>
  <si>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</si>
  <si>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</si>
  <si>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</si>
  <si>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</si>
  <si>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</si>
  <si>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</si>
  <si>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</si>
  <si>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</si>
  <si>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</si>
  <si>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</si>
  <si>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</si>
  <si>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</si>
  <si>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</si>
  <si>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</si>
  <si>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</si>
  <si>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</si>
  <si>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</si>
  <si>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</si>
  <si>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</si>
  <si>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</si>
  <si>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</si>
  <si>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</si>
  <si>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</si>
  <si>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</si>
  <si>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</si>
  <si>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</si>
  <si>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</si>
  <si>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</si>
  <si>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</si>
  <si>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</si>
  <si>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</si>
  <si>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</si>
  <si>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</si>
  <si>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</si>
  <si>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</si>
  <si>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</si>
  <si>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</si>
  <si>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</si>
  <si>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</si>
  <si>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</si>
  <si>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</si>
  <si>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</si>
  <si>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</si>
  <si>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</si>
  <si>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</si>
  <si>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</si>
  <si>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</si>
  <si>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</si>
  <si>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</si>
  <si>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</si>
  <si>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</si>
  <si>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</si>
  <si>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</si>
  <si>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</si>
  <si>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</si>
  <si>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</si>
  <si>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</si>
  <si>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</si>
  <si>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</si>
  <si>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</si>
  <si>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</si>
  <si>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</si>
  <si>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</si>
  <si>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</si>
  <si>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</si>
  <si>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</si>
  <si>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</si>
  <si>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</si>
  <si>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</si>
  <si>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</si>
  <si>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</si>
  <si>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</si>
  <si>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</si>
  <si>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</si>
  <si>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</si>
  <si>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</si>
  <si>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</si>
  <si>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</si>
  <si>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</si>
  <si>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</si>
  <si>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</si>
  <si>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</si>
  <si>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</si>
  <si>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</si>
  <si>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</si>
  <si>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</si>
  <si>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</si>
  <si>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</si>
  <si>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</si>
  <si>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</si>
  <si>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</si>
  <si>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</si>
  <si>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</si>
  <si>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</si>
  <si>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</si>
  <si>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</si>
  <si>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</si>
  <si>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</si>
  <si>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</si>
  <si>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</si>
  <si>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</si>
  <si>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</si>
  <si>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</si>
  <si>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</si>
  <si>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</si>
  <si>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</si>
  <si>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</si>
  <si>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</si>
  <si>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</si>
  <si>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</si>
  <si>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</si>
  <si>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</si>
  <si>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</si>
  <si>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</si>
  <si>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</si>
  <si>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</si>
  <si>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</si>
  <si>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</si>
  <si>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</si>
  <si>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</si>
  <si>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</si>
  <si>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</si>
  <si>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</si>
  <si>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</si>
  <si>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</si>
  <si>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</si>
  <si>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</si>
  <si>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</si>
  <si>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</si>
  <si>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</si>
  <si>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</si>
  <si>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</si>
  <si>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</si>
  <si>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</si>
  <si>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</si>
  <si>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</si>
  <si>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</si>
  <si>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</si>
  <si>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</si>
  <si>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</si>
  <si>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</si>
  <si>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</si>
  <si>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</si>
  <si>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</si>
  <si>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</si>
  <si>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</si>
  <si>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</si>
  <si>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</si>
  <si>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</si>
  <si>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</si>
  <si>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</si>
  <si>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</si>
  <si>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</si>
  <si>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</si>
  <si>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</si>
  <si>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</si>
  <si>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</si>
  <si>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</si>
  <si>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</si>
  <si>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</si>
  <si>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</si>
  <si>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</si>
  <si>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</si>
  <si>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</si>
  <si>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</si>
  <si>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</si>
  <si>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</si>
  <si>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</si>
  <si>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</si>
  <si>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</si>
  <si>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</si>
  <si>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</si>
  <si>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</si>
  <si>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</si>
  <si>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</si>
  <si>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</si>
  <si>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</si>
  <si>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</si>
  <si>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</si>
  <si>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</si>
  <si>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</si>
  <si>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</si>
  <si>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</si>
  <si>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</si>
  <si>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</si>
  <si>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</si>
  <si>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</si>
  <si>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</si>
  <si>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</si>
  <si>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</si>
  <si>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</si>
  <si>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</si>
  <si>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</si>
  <si>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</si>
  <si>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</si>
  <si>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</si>
  <si>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</si>
  <si>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</si>
  <si>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</si>
  <si>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</si>
  <si>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</si>
  <si>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</si>
  <si>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</si>
  <si>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</si>
  <si>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</si>
  <si>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</si>
  <si>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</si>
  <si>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</si>
  <si>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</si>
  <si>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</si>
  <si>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</si>
  <si>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</si>
  <si>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</si>
  <si>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</si>
  <si>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</si>
  <si>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</si>
  <si>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</si>
  <si>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</si>
  <si>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</si>
  <si>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</si>
  <si>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</si>
  <si>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</si>
  <si>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</si>
  <si>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</si>
  <si>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</si>
  <si>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</si>
  <si>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</si>
  <si>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</si>
  <si>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</si>
  <si>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</si>
  <si>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</si>
  <si>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</si>
  <si>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</si>
  <si>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</si>
  <si>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</si>
  <si>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</si>
  <si>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</si>
  <si>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</si>
  <si>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</si>
  <si>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</si>
  <si>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</si>
  <si>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</si>
  <si>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</si>
  <si>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</si>
  <si>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</si>
  <si>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</si>
  <si>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</si>
  <si>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</si>
  <si>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</si>
  <si>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</si>
  <si>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</si>
  <si>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</si>
  <si>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</si>
  <si>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</si>
  <si>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</si>
  <si>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</si>
  <si>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</si>
  <si>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</si>
  <si>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</si>
  <si>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</si>
  <si>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</si>
  <si>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</si>
  <si>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</si>
  <si>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</si>
  <si>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</si>
  <si>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</si>
  <si>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</si>
  <si>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</si>
  <si>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</si>
  <si>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</si>
  <si>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</si>
  <si>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</si>
  <si>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</si>
  <si>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</si>
  <si>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</si>
  <si>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</si>
  <si>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</si>
  <si>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</si>
  <si>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</si>
  <si>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</si>
  <si>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</si>
  <si>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</si>
  <si>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</si>
  <si>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</si>
  <si>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</si>
  <si>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</si>
  <si>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</si>
  <si>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</si>
  <si>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</si>
  <si>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</si>
  <si>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</si>
  <si>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</si>
  <si>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</si>
  <si>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</si>
  <si>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</si>
  <si>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</si>
  <si>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</si>
  <si>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</si>
  <si>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</si>
  <si>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</si>
  <si>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</si>
  <si>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</si>
  <si>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</si>
  <si>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</si>
  <si>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</si>
  <si>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</si>
  <si>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</si>
  <si>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</si>
  <si>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</si>
  <si>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</si>
  <si>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</si>
  <si>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</si>
  <si>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</si>
  <si>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</si>
  <si>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</si>
  <si>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</si>
  <si>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</si>
  <si>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</si>
  <si>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</si>
  <si>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</si>
  <si>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</si>
  <si>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</si>
  <si>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</si>
  <si>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</si>
  <si>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</si>
  <si>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</si>
  <si>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</si>
  <si>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</si>
  <si>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</si>
  <si>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</si>
  <si>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</si>
  <si>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</si>
  <si>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</si>
  <si>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</si>
  <si>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</si>
  <si>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</si>
  <si>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</si>
  <si>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</si>
  <si>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</si>
  <si>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</si>
  <si>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</si>
  <si>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</si>
  <si>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</si>
  <si>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</si>
  <si>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</si>
  <si>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</si>
  <si>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</si>
  <si>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</si>
  <si>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</si>
  <si>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</si>
  <si>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</si>
  <si>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</si>
  <si>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</si>
  <si>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</si>
  <si>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</si>
  <si>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</si>
  <si>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</si>
  <si>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</si>
  <si>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</si>
  <si>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</si>
  <si>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</si>
  <si>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</si>
  <si>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</si>
  <si>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</si>
  <si>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</si>
  <si>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</si>
  <si>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</si>
  <si>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</si>
  <si>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</si>
  <si>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</si>
  <si>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</si>
  <si>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</si>
  <si>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</si>
  <si>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</si>
  <si>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</si>
  <si>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</si>
  <si>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</si>
  <si>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</si>
  <si>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</si>
  <si>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</si>
  <si>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</si>
  <si>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</si>
  <si>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</si>
  <si>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</si>
  <si>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</si>
  <si>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</si>
  <si>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</si>
  <si>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</si>
  <si>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</si>
  <si>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</si>
  <si>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</si>
  <si>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</si>
  <si>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</si>
  <si>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</si>
  <si>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</si>
  <si>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</si>
  <si>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</si>
  <si>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</si>
  <si>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</si>
  <si>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</si>
  <si>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</si>
  <si>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</si>
  <si>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</si>
  <si>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</si>
  <si>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</si>
  <si>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</si>
  <si>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</si>
  <si>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</si>
  <si>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</si>
  <si>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</si>
  <si>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</si>
  <si>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</si>
  <si>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</si>
  <si>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</si>
  <si>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</si>
  <si>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</si>
  <si>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</si>
  <si>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</si>
  <si>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</si>
  <si>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</si>
  <si>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</si>
  <si>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</si>
  <si>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</si>
  <si>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</si>
  <si>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</si>
  <si>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</si>
  <si>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</si>
  <si>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</si>
  <si>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</si>
  <si>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</si>
  <si>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</si>
  <si>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</si>
  <si>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</si>
  <si>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</si>
  <si>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</si>
  <si>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</si>
  <si>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</si>
  <si>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</si>
  <si>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</si>
  <si>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</si>
  <si>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</si>
  <si>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</si>
  <si>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</si>
  <si>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</si>
  <si>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</si>
  <si>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</si>
  <si>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</si>
  <si>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</si>
  <si>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</si>
  <si>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</si>
  <si>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</si>
  <si>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</si>
  <si>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</si>
  <si>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</si>
  <si>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</si>
  <si>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</si>
  <si>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</si>
  <si>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</si>
  <si>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</si>
  <si>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</si>
  <si>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</si>
  <si>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</si>
  <si>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</si>
  <si>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</si>
  <si>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</si>
  <si>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</si>
  <si>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</si>
  <si>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</si>
  <si>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</si>
  <si>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</si>
  <si>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</si>
  <si>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</si>
  <si>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</si>
  <si>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</si>
  <si>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</si>
  <si>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</si>
  <si>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</si>
  <si>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</si>
  <si>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</si>
  <si>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</si>
  <si>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</si>
  <si>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</si>
  <si>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</si>
  <si>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</si>
  <si>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</si>
  <si>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</si>
  <si>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</si>
  <si>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</si>
  <si>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</si>
  <si>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</si>
  <si>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</si>
  <si>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</si>
  <si>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</si>
  <si>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</si>
  <si>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</si>
  <si>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</si>
  <si>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</si>
  <si>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</si>
  <si>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</si>
  <si>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</si>
  <si>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</si>
  <si>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</si>
  <si>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</si>
  <si>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</si>
  <si>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</si>
  <si>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</si>
  <si>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</si>
  <si>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</si>
  <si>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</si>
  <si>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</si>
  <si>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</si>
  <si>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</si>
  <si>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</si>
  <si>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</si>
  <si>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</si>
  <si>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</si>
  <si>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</si>
  <si>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</si>
  <si>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</si>
  <si>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</si>
  <si>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</si>
  <si>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</si>
  <si>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</si>
  <si>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</si>
  <si>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</si>
  <si>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</si>
  <si>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</si>
  <si>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</si>
  <si>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</si>
  <si>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</si>
  <si>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</si>
  <si>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</si>
  <si>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</si>
  <si>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</si>
  <si>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</si>
  <si>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</si>
  <si>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</si>
  <si>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</si>
  <si>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</si>
  <si>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</si>
  <si>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</si>
  <si>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</si>
  <si>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</si>
  <si>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</si>
  <si>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</si>
  <si>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</si>
  <si>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</si>
  <si>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</si>
  <si>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</si>
  <si>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</si>
  <si>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</si>
  <si>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</si>
  <si>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</si>
  <si>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</si>
  <si>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</si>
  <si>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</si>
  <si>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</si>
  <si>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</si>
  <si>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</si>
  <si>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</si>
  <si>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</si>
  <si>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</si>
  <si>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</si>
  <si>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</si>
  <si>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</si>
  <si>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</si>
  <si>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</si>
  <si>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</si>
  <si>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</si>
  <si>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</si>
  <si>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</si>
  <si>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</si>
  <si>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</si>
  <si>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</si>
  <si>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</si>
  <si>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</si>
  <si>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</si>
  <si>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</si>
  <si>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</si>
  <si>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</si>
  <si>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</si>
  <si>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</si>
  <si>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</si>
  <si>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</si>
  <si>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</si>
  <si>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</si>
  <si>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</si>
  <si>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</si>
  <si>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</si>
  <si>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</si>
  <si>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</si>
  <si>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</si>
  <si>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</si>
  <si>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</si>
  <si>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</si>
  <si>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</si>
  <si>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</si>
  <si>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</si>
  <si>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</si>
  <si>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</si>
  <si>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</si>
  <si>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</si>
  <si>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</si>
  <si>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</si>
  <si>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</si>
  <si>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</si>
  <si>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</si>
  <si>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</si>
  <si>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</si>
  <si>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</si>
  <si>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</si>
  <si>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</si>
  <si>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</si>
  <si>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</si>
  <si>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</si>
  <si>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</si>
  <si>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</si>
  <si>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</si>
  <si>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</si>
  <si>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</si>
  <si>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</si>
  <si>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</si>
  <si>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</si>
  <si>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</si>
  <si>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</si>
  <si>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</si>
  <si>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</si>
  <si>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</si>
  <si>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</si>
  <si>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</si>
  <si>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</si>
  <si>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</si>
  <si>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</si>
  <si>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</si>
  <si>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</si>
  <si>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</si>
  <si>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</si>
  <si>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</si>
  <si>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</si>
  <si>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</si>
  <si>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</si>
  <si>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</si>
  <si>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</si>
  <si>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</si>
  <si>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</si>
  <si>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</si>
  <si>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</si>
  <si>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</si>
  <si>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</si>
  <si>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</si>
  <si>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</si>
  <si>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</si>
  <si>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</si>
  <si>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</si>
  <si>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</si>
  <si>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</si>
  <si>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</si>
  <si>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</si>
  <si>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</si>
  <si>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</si>
  <si>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</si>
  <si>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</si>
  <si>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</si>
  <si>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</si>
  <si>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</si>
  <si>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</si>
  <si>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</si>
  <si>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</si>
  <si>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</si>
  <si>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</si>
  <si>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</si>
  <si>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</si>
  <si>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</si>
  <si>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</si>
  <si>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</si>
  <si>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</si>
  <si>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</si>
  <si>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</si>
  <si>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</si>
  <si>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</si>
  <si>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</si>
  <si>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</si>
  <si>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</si>
  <si>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</si>
  <si>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</si>
  <si>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</si>
  <si>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</si>
  <si>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</si>
  <si>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</si>
  <si>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</si>
  <si>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</si>
  <si>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</si>
  <si>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</si>
  <si>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</si>
  <si>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</si>
  <si>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</si>
  <si>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</si>
  <si>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</si>
  <si>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</si>
  <si>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</si>
  <si>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</si>
  <si>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</si>
  <si>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</si>
  <si>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</si>
  <si>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</si>
  <si>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</si>
  <si>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</si>
  <si>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</si>
  <si>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</si>
  <si>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</si>
  <si>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</si>
  <si>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</si>
  <si>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</si>
  <si>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</si>
  <si>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</si>
  <si>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</si>
  <si>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</si>
  <si>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</si>
  <si>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</si>
  <si>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</si>
  <si>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</si>
  <si>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</si>
  <si>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</si>
  <si>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</si>
  <si>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</si>
  <si>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</si>
  <si>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</si>
  <si>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</si>
  <si>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</si>
  <si>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</si>
  <si>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</si>
  <si>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</si>
  <si>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</si>
  <si>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</si>
  <si>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</si>
  <si>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</si>
  <si>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</si>
  <si>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</si>
  <si>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</si>
  <si>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</si>
  <si>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</si>
  <si>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</si>
  <si>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</si>
  <si>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</si>
  <si>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</si>
  <si>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</si>
  <si>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</si>
  <si>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</si>
  <si>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</si>
  <si>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</si>
  <si>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</si>
  <si>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</si>
  <si>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</si>
  <si>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</si>
  <si>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</si>
  <si>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</si>
  <si>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</si>
  <si>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</si>
  <si>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</si>
  <si>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</si>
  <si>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</si>
  <si>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</si>
  <si>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</si>
  <si>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</si>
  <si>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</si>
  <si>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</si>
  <si>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</si>
  <si>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</si>
  <si>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</si>
  <si>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</si>
  <si>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</si>
  <si>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</si>
  <si>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</si>
  <si>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</si>
  <si>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</si>
  <si>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</si>
  <si>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</si>
  <si>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</si>
  <si>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</si>
  <si>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</si>
  <si>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</si>
  <si>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</si>
  <si>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</si>
  <si>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</si>
  <si>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</si>
  <si>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</si>
  <si>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</si>
  <si>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</si>
  <si>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</si>
  <si>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</si>
  <si>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</si>
  <si>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</si>
  <si>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</si>
  <si>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</si>
  <si>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</si>
  <si>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</si>
  <si>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</si>
  <si>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</si>
  <si>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</si>
  <si>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</si>
  <si>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</si>
  <si>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</si>
  <si>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</si>
  <si>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</si>
  <si>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</si>
  <si>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</si>
  <si>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</si>
  <si>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</si>
  <si>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</si>
  <si>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</si>
  <si>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</si>
  <si>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</si>
  <si>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</si>
  <si>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</si>
  <si>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</si>
  <si>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</si>
  <si>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</si>
  <si>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</si>
  <si>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</si>
  <si>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</si>
  <si>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</si>
  <si>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</si>
  <si>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</si>
  <si>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</si>
  <si>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</si>
  <si>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</si>
  <si>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</si>
  <si>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</si>
  <si>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</si>
  <si>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</si>
  <si>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</si>
  <si>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</si>
  <si>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</si>
  <si>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</si>
  <si>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</si>
  <si>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</si>
  <si>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</si>
  <si>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</si>
  <si>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</si>
  <si>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</si>
  <si>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</si>
  <si>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</si>
  <si>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</si>
  <si>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</si>
  <si>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</si>
  <si>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</si>
  <si>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</si>
  <si>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</si>
  <si>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</si>
  <si>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</si>
  <si>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</si>
  <si>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</si>
  <si>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</si>
  <si>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</si>
  <si>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</si>
  <si>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</si>
  <si>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</si>
  <si>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</si>
  <si>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</si>
  <si>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</si>
  <si>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</si>
  <si>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</si>
  <si>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</si>
  <si>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</si>
  <si>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</si>
  <si>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</si>
  <si>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</si>
  <si>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</si>
  <si>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</si>
  <si>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</si>
  <si>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</si>
  <si>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</si>
  <si>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</si>
  <si>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</si>
  <si>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</si>
  <si>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</si>
  <si>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</si>
  <si>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</si>
  <si>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</si>
  <si>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</si>
  <si>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</si>
  <si>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</si>
  <si>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</si>
  <si>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</si>
  <si>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</si>
  <si>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</si>
  <si>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</si>
  <si>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</si>
  <si>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</si>
  <si>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</si>
  <si>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</si>
  <si>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</si>
  <si>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</si>
  <si>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</si>
  <si>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</si>
  <si>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</si>
  <si>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</si>
  <si>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</si>
  <si>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</si>
  <si>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</si>
  <si>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</si>
  <si>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</si>
  <si>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</si>
  <si>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</si>
  <si>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</si>
  <si>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</si>
  <si>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</si>
  <si>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</si>
  <si>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</si>
  <si>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</si>
  <si>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</si>
  <si>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</si>
  <si>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</si>
  <si>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</si>
  <si>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</si>
  <si>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</si>
  <si>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</si>
  <si>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</si>
  <si>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</si>
  <si>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</si>
  <si>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</si>
  <si>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</si>
  <si>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</si>
  <si>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</si>
  <si>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</si>
  <si>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</si>
  <si>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</si>
  <si>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</si>
  <si>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</si>
  <si>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</si>
  <si>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</si>
  <si>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</si>
  <si>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</si>
  <si>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</si>
  <si>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</si>
  <si>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</si>
  <si>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</si>
  <si>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</si>
  <si>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</si>
  <si>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</si>
  <si>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</si>
  <si>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</si>
  <si>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</si>
  <si>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</si>
  <si>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</si>
  <si>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</si>
  <si>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</si>
  <si>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</si>
  <si>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</si>
  <si>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</si>
  <si>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</si>
  <si>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</si>
  <si>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</si>
  <si>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</si>
  <si>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</si>
  <si>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</si>
  <si>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</si>
  <si>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</si>
  <si>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</si>
  <si>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</si>
  <si>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</si>
  <si>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</si>
  <si>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</si>
  <si>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</si>
  <si>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</si>
  <si>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</si>
  <si>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</si>
  <si>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</si>
  <si>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</si>
  <si>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</si>
  <si>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</si>
  <si>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</si>
  <si>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</si>
  <si>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</si>
  <si>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</si>
  <si>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</si>
  <si>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</si>
  <si>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</si>
  <si>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</si>
  <si>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</si>
  <si>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</si>
  <si>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</si>
  <si>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</si>
  <si>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</si>
  <si>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</si>
  <si>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</si>
  <si>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</si>
  <si>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</si>
  <si>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</si>
  <si>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</si>
  <si>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</si>
  <si>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</si>
  <si>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</si>
  <si>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</si>
  <si>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</si>
  <si>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</si>
  <si>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</si>
  <si>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</si>
  <si>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</si>
  <si>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</si>
  <si>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</si>
  <si>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</si>
  <si>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</si>
  <si>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</si>
  <si>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</si>
  <si>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</si>
  <si>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</si>
  <si>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</si>
  <si>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</si>
  <si>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</si>
  <si>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</si>
  <si>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</si>
  <si>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</si>
  <si>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</si>
  <si>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</si>
  <si>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</si>
  <si>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</si>
  <si>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</si>
  <si>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</si>
  <si>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</si>
  <si>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</si>
  <si>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</si>
  <si>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</si>
  <si>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</si>
  <si>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</si>
  <si>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</si>
  <si>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</si>
  <si>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</si>
  <si>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</si>
  <si>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</si>
  <si>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</si>
  <si>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</si>
  <si>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</si>
  <si>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</si>
  <si>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</si>
  <si>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</si>
  <si>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</si>
  <si>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</si>
  <si>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</si>
  <si>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</si>
  <si>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</si>
  <si>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</si>
  <si>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</si>
  <si>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</si>
  <si>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</si>
  <si>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</si>
  <si>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</si>
  <si>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</si>
  <si>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</si>
  <si>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</si>
  <si>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</si>
  <si>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</si>
  <si>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</si>
  <si>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</si>
  <si>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</si>
  <si>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</si>
  <si>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</si>
  <si>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</si>
  <si>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</si>
  <si>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</si>
  <si>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</si>
  <si>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</si>
  <si>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</si>
  <si>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</si>
  <si>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</si>
  <si>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</si>
  <si>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</si>
  <si>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</si>
  <si>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</si>
  <si>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</si>
  <si>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</si>
  <si>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</si>
  <si>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</si>
  <si>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</si>
  <si>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</si>
  <si>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</si>
  <si>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</si>
  <si>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</si>
  <si>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</si>
  <si>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</si>
  <si>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</si>
  <si>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</si>
  <si>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</si>
  <si>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</si>
  <si>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</si>
  <si>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</si>
  <si>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</si>
  <si>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</si>
  <si>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</si>
  <si>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</si>
  <si>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</si>
  <si>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</si>
  <si>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</si>
  <si>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</si>
  <si>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</si>
  <si>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</si>
  <si>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</si>
  <si>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</si>
  <si>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</si>
  <si>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</si>
  <si>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</si>
  <si>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</si>
  <si>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</si>
  <si>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</si>
  <si>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</si>
  <si>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</si>
  <si>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</si>
  <si>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</si>
  <si>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</si>
  <si>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</si>
  <si>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</si>
  <si>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</si>
  <si>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</si>
  <si>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</si>
  <si>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</si>
  <si>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</si>
  <si>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</si>
  <si>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</si>
  <si>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</si>
  <si>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</si>
  <si>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</si>
  <si>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</si>
  <si>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</si>
  <si>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</si>
  <si>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</si>
  <si>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</si>
  <si>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</si>
  <si>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</si>
  <si>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</si>
  <si>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</si>
  <si>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</si>
  <si>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</si>
  <si>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</si>
  <si>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</si>
  <si>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</si>
  <si>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</si>
  <si>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</si>
  <si>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</si>
  <si>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</si>
  <si>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</si>
  <si>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</si>
  <si>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</si>
  <si>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</si>
  <si>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</si>
  <si>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</si>
  <si>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</si>
  <si>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</si>
  <si>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</si>
  <si>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</si>
  <si>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</si>
  <si>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</si>
  <si>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</si>
  <si>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</si>
  <si>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</si>
  <si>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</si>
  <si>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</si>
  <si>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</si>
  <si>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</si>
  <si>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</si>
  <si>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</si>
  <si>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</si>
  <si>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</si>
  <si>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</si>
  <si>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</si>
  <si>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</si>
  <si>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</si>
  <si>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</si>
  <si>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</si>
  <si>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</si>
  <si>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</si>
  <si>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</si>
  <si>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</si>
  <si>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</si>
  <si>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</si>
  <si>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</si>
  <si>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</si>
  <si>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</si>
  <si>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</si>
  <si>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</si>
  <si>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</si>
  <si>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</si>
  <si>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</si>
  <si>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</si>
  <si>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</si>
  <si>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</si>
  <si>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</si>
  <si>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</si>
  <si>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</si>
  <si>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</si>
  <si>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</si>
  <si>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</si>
  <si>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</si>
  <si>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</si>
  <si>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</si>
  <si>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</si>
  <si>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</si>
  <si>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</si>
  <si>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</si>
  <si>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</si>
  <si>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</si>
  <si>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</si>
  <si>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</si>
  <si>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</si>
  <si>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</si>
  <si>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</si>
  <si>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</si>
  <si>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</si>
  <si>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</si>
  <si>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</si>
  <si>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</si>
  <si>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</si>
  <si>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</si>
  <si>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</si>
  <si>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</si>
  <si>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</si>
  <si>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</si>
  <si>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</si>
  <si>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</si>
  <si>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</si>
  <si>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</si>
  <si>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</si>
  <si>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</si>
  <si>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</si>
  <si>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</si>
  <si>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</si>
  <si>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</si>
  <si>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</si>
  <si>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</si>
  <si>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</si>
  <si>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</si>
  <si>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</si>
  <si>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</si>
  <si>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</si>
  <si>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</si>
  <si>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</si>
  <si>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</si>
  <si>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</si>
  <si>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</si>
  <si>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</si>
  <si>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</si>
  <si>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</si>
  <si>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</si>
  <si>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</si>
  <si>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</si>
  <si>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</si>
  <si>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</si>
  <si>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</si>
  <si>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</si>
  <si>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</si>
  <si>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</si>
  <si>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</si>
  <si>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</si>
  <si>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</si>
  <si>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</si>
  <si>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</si>
  <si>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</si>
  <si>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</si>
  <si>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</si>
  <si>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</si>
  <si>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</si>
  <si>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</si>
  <si>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</si>
  <si>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</si>
  <si>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</si>
  <si>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</si>
  <si>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</si>
  <si>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</si>
  <si>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</si>
  <si>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</si>
  <si>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</si>
  <si>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</si>
  <si>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</si>
  <si>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</si>
  <si>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</si>
  <si>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</si>
  <si>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</si>
  <si>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</si>
  <si>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</si>
  <si>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</si>
  <si>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</si>
  <si>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</si>
  <si>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</si>
  <si>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</si>
  <si>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</si>
  <si>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</si>
  <si>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</si>
  <si>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</si>
  <si>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</si>
  <si>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</si>
  <si>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</si>
  <si>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</si>
  <si>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</si>
  <si>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</si>
  <si>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</si>
  <si>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</si>
  <si>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</si>
  <si>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</si>
  <si>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</si>
  <si>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</si>
  <si>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</si>
  <si>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</si>
  <si>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</si>
  <si>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</si>
  <si>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</si>
  <si>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</si>
  <si>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</si>
  <si>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</si>
  <si>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</si>
  <si>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</si>
  <si>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</si>
  <si>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</si>
  <si>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</si>
  <si>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</si>
  <si>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</si>
  <si>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</si>
  <si>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</si>
  <si>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</si>
  <si>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</si>
  <si>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</si>
  <si>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</si>
  <si>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</si>
  <si>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</si>
  <si>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</si>
  <si>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</si>
  <si>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</si>
  <si>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</si>
  <si>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</si>
  <si>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</si>
  <si>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</si>
  <si>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</si>
  <si>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</si>
  <si>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</si>
  <si>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</si>
  <si>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</si>
  <si>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</si>
  <si>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</si>
  <si>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</si>
  <si>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</si>
  <si>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</si>
  <si>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</si>
  <si>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</si>
  <si>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</si>
  <si>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</si>
  <si>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</si>
  <si>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</si>
  <si>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</si>
  <si>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</si>
  <si>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</si>
  <si>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</si>
  <si>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</si>
  <si>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</si>
  <si>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</si>
  <si>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</si>
  <si>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</si>
  <si>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</si>
  <si>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</si>
  <si>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</si>
  <si>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</si>
  <si>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</si>
  <si>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</si>
  <si>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</si>
  <si>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</si>
  <si>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</si>
  <si>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</si>
  <si>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</si>
  <si>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</si>
  <si>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</si>
  <si>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</si>
  <si>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</si>
  <si>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</si>
  <si>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</si>
  <si>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</si>
  <si>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</si>
  <si>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</si>
  <si>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</si>
  <si>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</si>
  <si>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</si>
  <si>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</si>
  <si>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</si>
  <si>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</si>
  <si>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</si>
  <si>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</si>
  <si>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</si>
  <si>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</si>
  <si>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</si>
  <si>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>Остаток на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</si>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</sst>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 style="thin">
        <color auto="1"/>
      </left>
      <right/>
      <top style="thin">
        <color theme="6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6"/>
      </bottom>
      <diagonal/>
    </border>
    <border>
      <left style="thin">
        <color auto="1"/>
      </left>
      <right style="medium">
        <color indexed="64"/>
      </right>
      <top style="thin">
        <color theme="6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19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1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49" fontId="36" fillId="12" borderId="55" xfId="0" applyNumberFormat="1" applyFont="1" applyFill="1" applyBorder="1" applyAlignment="1"/>
    <xf numFmtId="49" fontId="36" fillId="12" borderId="56" xfId="0" applyNumberFormat="1" applyFont="1" applyFill="1" applyBorder="1"/>
    <xf numFmtId="49" fontId="36" fillId="12" borderId="57" xfId="0" applyNumberFormat="1" applyFont="1" applyFill="1" applyBorder="1"/>
    <xf numFmtId="49" fontId="36" fillId="12" borderId="58" xfId="0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49" fontId="36" fillId="2" borderId="48" xfId="0" applyNumberFormat="1" applyFont="1" applyFill="1" applyBorder="1" applyAlignment="1"/>
    <xf numFmtId="49" fontId="36" fillId="2" borderId="49" xfId="0" applyNumberFormat="1" applyFont="1" applyFill="1" applyBorder="1" applyAlignment="1"/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8" xfId="6" applyNumberFormat="1" applyFont="1" applyFill="1" applyBorder="1"/>
    <xf numFmtId="4" fontId="36" fillId="15" borderId="53" xfId="6" applyNumberFormat="1" applyFont="1" applyFill="1" applyBorder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4" fontId="36" fillId="15" borderId="5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2" fontId="43" fillId="0" borderId="0" xfId="9" applyNumberFormat="1" applyFont="1" applyFill="1" applyAlignment="1">
      <alignment horizontal="left" vertical="top"/>
    </xf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310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43"/>
  <sheetViews>
    <sheetView zoomScale="50" zoomScaleNormal="50" workbookViewId="0">
      <pane xSplit="3" ySplit="2" topLeftCell="D19" activePane="bottomRight" state="frozen"/>
      <selection pane="topRight" activeCell="D1" sqref="D1"/>
      <selection pane="bottomLeft" activeCell="A3" sqref="A3"/>
      <selection pane="bottomRight" activeCell="J35" sqref="J35"/>
    </sheetView>
  </sheetViews>
  <sheetFormatPr defaultColWidth="12.08984375" defaultRowHeight="13.5" outlineLevelCol="1"/>
  <cols>
    <col min="1" max="1" width="12.453125" style="226" customWidth="1"/>
    <col min="2" max="2" width="13.81640625" style="226" customWidth="1"/>
    <col min="3" max="3" width="5.7265625" style="227" customWidth="1"/>
    <col min="4" max="4" width="17" style="228" customWidth="1"/>
    <col min="5" max="5" width="10.453125" style="228" customWidth="1"/>
    <col min="6" max="6" width="11.1796875" style="228" customWidth="1"/>
    <col min="7" max="7" width="12.08984375" style="228"/>
    <col min="8" max="8" width="18.36328125" style="228" customWidth="1"/>
    <col min="9" max="9" width="15.54296875" style="228" customWidth="1"/>
    <col min="10" max="10" width="17.90625" style="228" customWidth="1"/>
    <col min="11" max="13" width="16.54296875" style="228" customWidth="1"/>
    <col min="14" max="14" width="11.36328125" style="228" hidden="1" customWidth="1" outlineLevel="1"/>
    <col min="15" max="15" width="19.7265625" style="228" hidden="1" customWidth="1" outlineLevel="1"/>
    <col min="16" max="16" width="10.26953125" style="228" hidden="1" customWidth="1" outlineLevel="1"/>
    <col min="17" max="17" width="15.81640625" style="228" bestFit="1" customWidth="1" collapsed="1"/>
    <col min="18" max="18" width="14.453125" style="228" customWidth="1"/>
    <col min="19" max="20" width="17.36328125" style="228" customWidth="1"/>
    <col min="21" max="21" width="22.81640625" style="228" customWidth="1"/>
    <col min="22" max="22" width="17.1796875" style="228" customWidth="1"/>
    <col min="23" max="23" width="16.81640625" style="228" customWidth="1"/>
    <col min="24" max="24" width="15.7265625" style="228" customWidth="1"/>
    <col min="25" max="27" width="16.90625" style="228" customWidth="1"/>
    <col min="28" max="28" width="18.26953125" style="228" customWidth="1"/>
    <col min="29" max="29" width="22.08984375" style="198" customWidth="1"/>
    <col min="30" max="31" width="18.26953125" style="198" customWidth="1"/>
    <col min="32" max="16384" width="12.08984375" style="228"/>
  </cols>
  <sheetData>
    <row r="1" spans="1:36" s="180" customFormat="1" ht="19.25" customHeight="1" thickBot="1">
      <c r="A1" s="358" t="s">
        <v>289</v>
      </c>
      <c r="B1" s="359"/>
      <c r="C1" s="359"/>
      <c r="D1" s="360" t="s">
        <v>290</v>
      </c>
      <c r="E1" s="362" t="s">
        <v>291</v>
      </c>
      <c r="F1" s="363"/>
      <c r="G1" s="364"/>
      <c r="H1" s="365" t="s">
        <v>128</v>
      </c>
      <c r="I1" s="365"/>
      <c r="J1" s="365"/>
      <c r="K1" s="356" t="s">
        <v>21</v>
      </c>
      <c r="L1" s="354" t="s">
        <v>292</v>
      </c>
      <c r="M1" s="354" t="s">
        <v>293</v>
      </c>
      <c r="N1" s="354" t="s">
        <v>294</v>
      </c>
      <c r="O1" s="354" t="s">
        <v>295</v>
      </c>
      <c r="P1" s="354" t="s">
        <v>27</v>
      </c>
      <c r="Q1" s="354" t="s">
        <v>296</v>
      </c>
      <c r="R1" s="369" t="s">
        <v>1315</v>
      </c>
      <c r="S1" s="366" t="s">
        <v>115</v>
      </c>
      <c r="T1" s="366" t="s">
        <v>123</v>
      </c>
      <c r="U1" s="369" t="s">
        <v>297</v>
      </c>
      <c r="V1" s="366" t="s">
        <v>749</v>
      </c>
      <c r="W1" s="366" t="s">
        <v>942</v>
      </c>
      <c r="X1" s="356" t="s">
        <v>298</v>
      </c>
      <c r="Y1" s="376" t="s">
        <v>998</v>
      </c>
      <c r="Z1" s="371" t="s">
        <v>999</v>
      </c>
      <c r="AA1" s="373" t="s">
        <v>300</v>
      </c>
      <c r="AB1" s="375" t="s">
        <v>301</v>
      </c>
      <c r="AC1" s="368" t="s">
        <v>35</v>
      </c>
      <c r="AD1" s="368" t="s">
        <v>36</v>
      </c>
      <c r="AE1" s="368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183" t="s">
        <v>306</v>
      </c>
      <c r="D2" s="361"/>
      <c r="E2" s="184" t="s">
        <v>307</v>
      </c>
      <c r="F2" s="184" t="s">
        <v>127</v>
      </c>
      <c r="G2" s="184" t="s">
        <v>308</v>
      </c>
      <c r="H2" s="185" t="s">
        <v>127</v>
      </c>
      <c r="I2" s="185" t="s">
        <v>308</v>
      </c>
      <c r="J2" s="185" t="s">
        <v>309</v>
      </c>
      <c r="K2" s="357"/>
      <c r="L2" s="355"/>
      <c r="M2" s="355"/>
      <c r="N2" s="355"/>
      <c r="O2" s="355"/>
      <c r="P2" s="355"/>
      <c r="Q2" s="355"/>
      <c r="R2" s="370"/>
      <c r="S2" s="367"/>
      <c r="T2" s="367"/>
      <c r="U2" s="370"/>
      <c r="V2" s="367"/>
      <c r="W2" s="367"/>
      <c r="X2" s="357"/>
      <c r="Y2" s="377"/>
      <c r="Z2" s="372"/>
      <c r="AA2" s="374"/>
      <c r="AB2" s="375"/>
      <c r="AC2" s="368"/>
      <c r="AD2" s="368"/>
      <c r="AE2" s="368"/>
      <c r="AG2" s="186" t="s">
        <v>306</v>
      </c>
      <c r="AH2" s="187" t="s">
        <v>310</v>
      </c>
      <c r="AI2" s="188" t="s">
        <v>311</v>
      </c>
      <c r="AJ2" s="189" t="s">
        <v>312</v>
      </c>
    </row>
    <row r="3" spans="1:36" s="199" customFormat="1" ht="27" customHeight="1">
      <c r="A3" s="348" t="s">
        <v>314</v>
      </c>
      <c r="B3" s="261" t="s">
        <v>315</v>
      </c>
      <c r="C3" s="200"/>
      <c r="D3" s="216">
        <f>J3-SUM(L3:T3)+U3+V3</f>
        <v>8693.5829319999975</v>
      </c>
      <c r="E3" s="270">
        <f>'Юнит 01-04.01'!K$26</f>
        <v>44</v>
      </c>
      <c r="F3" s="270">
        <f>'Юнит 01-04.01'!P$26</f>
        <v>28</v>
      </c>
      <c r="G3" s="270">
        <f>'Юнит 01-04.01'!Q$26</f>
        <v>0</v>
      </c>
      <c r="H3" s="271">
        <f>'Юнит 01-04.01'!S$26</f>
        <v>45978</v>
      </c>
      <c r="I3" s="272">
        <f>'Юнит 01-04.01'!T$26</f>
        <v>0</v>
      </c>
      <c r="J3" s="272">
        <f>H3+I3</f>
        <v>45978</v>
      </c>
      <c r="K3" s="273">
        <f>'Юнит 01-04.01'!W$26</f>
        <v>4528.66</v>
      </c>
      <c r="L3" s="274">
        <f>'Юнит 01-04.01'!Z$26</f>
        <v>3709.3399999999997</v>
      </c>
      <c r="M3" s="273">
        <f>'Юнит 01-04.01'!X$26</f>
        <v>19770.54</v>
      </c>
      <c r="N3" s="273"/>
      <c r="O3" s="275"/>
      <c r="P3" s="273"/>
      <c r="Q3" s="402">
        <f>'Юнит 01-04.01'!AA$26</f>
        <v>12383.647068</v>
      </c>
      <c r="R3" s="274"/>
      <c r="S3" s="274">
        <v>808.39</v>
      </c>
      <c r="T3" s="274">
        <v>612.5</v>
      </c>
      <c r="U3" s="274"/>
      <c r="V3" s="274"/>
      <c r="W3" s="331">
        <v>2545</v>
      </c>
      <c r="X3" s="321">
        <f>2656.15*J3/SUM($J$3:$J$12)</f>
        <v>193.86959000271457</v>
      </c>
      <c r="Y3" s="296">
        <f>J3-SUM(L3:T3)-K3-V3+U3+W3</f>
        <v>6709.9229319999977</v>
      </c>
      <c r="Z3" s="292">
        <f>Y3-X3</f>
        <v>6516.0533419972835</v>
      </c>
      <c r="AA3" s="351">
        <f>SUM(Z3:Z12)</f>
        <v>53230.010000000031</v>
      </c>
      <c r="AB3" s="198">
        <f t="shared" ref="AB3:AB12" si="0">K3/J3</f>
        <v>9.8496237330897379E-2</v>
      </c>
      <c r="AC3" s="198">
        <f t="shared" ref="AC3:AC12" si="1">Z3/K3</f>
        <v>1.4388479907957947</v>
      </c>
      <c r="AD3" s="198">
        <f t="shared" ref="AD3:AD12" si="2">Z3/J3</f>
        <v>0.14172111318450745</v>
      </c>
      <c r="AE3" s="198">
        <f t="shared" ref="AE3:AE27" si="3">Q3/J3</f>
        <v>0.26933853295054155</v>
      </c>
    </row>
    <row r="4" spans="1:36" s="199" customFormat="1" ht="27" customHeight="1">
      <c r="A4" s="349"/>
      <c r="B4" s="211" t="s">
        <v>316</v>
      </c>
      <c r="C4" s="202"/>
      <c r="D4" s="219">
        <f t="shared" ref="D4:D12" si="4">J4-SUM(L4:T4)+U4+V4+W4</f>
        <v>-283.08293199999935</v>
      </c>
      <c r="E4" s="203">
        <f>'Юнит 01-04.01'!K$49</f>
        <v>5</v>
      </c>
      <c r="F4" s="203">
        <f>'Юнит 01-04.01'!P$49</f>
        <v>1</v>
      </c>
      <c r="G4" s="203">
        <f>'Юнит 01-04.01'!Q$49</f>
        <v>0</v>
      </c>
      <c r="H4" s="204">
        <f>'Юнит 01-04.01'!S$49</f>
        <v>4247</v>
      </c>
      <c r="I4" s="205">
        <f>'Юнит 01-04.01'!T$49</f>
        <v>0</v>
      </c>
      <c r="J4" s="205">
        <f t="shared" ref="J4:J12" si="5">H4+I4</f>
        <v>4247</v>
      </c>
      <c r="K4" s="206">
        <f>'Юнит 01-04.01'!W$49</f>
        <v>597</v>
      </c>
      <c r="L4" s="207">
        <f>'Юнит 01-04.01'!Z$49</f>
        <v>186.2</v>
      </c>
      <c r="M4" s="206">
        <f>'Юнит 01-04.01'!X$49</f>
        <v>1826.21</v>
      </c>
      <c r="N4" s="206"/>
      <c r="O4" s="208"/>
      <c r="P4" s="206"/>
      <c r="Q4" s="405">
        <f>'Юнит 01-04.01'!AA$49</f>
        <v>2517.6729319999995</v>
      </c>
      <c r="R4" s="207"/>
      <c r="S4" s="207"/>
      <c r="T4" s="207"/>
      <c r="U4" s="207"/>
      <c r="V4" s="207"/>
      <c r="W4" s="207"/>
      <c r="X4" s="322">
        <f t="shared" ref="X4:X12" si="6">2656.15*J4/SUM($J$3:$J$12)</f>
        <v>17.907785217746071</v>
      </c>
      <c r="Y4" s="295">
        <f t="shared" ref="Y4:Y14" si="7">J4-SUM(L4:T4)-K4-V4+U4+W4</f>
        <v>-880.08293199999935</v>
      </c>
      <c r="Z4" s="289">
        <f t="shared" ref="Z4:Z12" si="8">Y4-X4</f>
        <v>-897.99071721774544</v>
      </c>
      <c r="AA4" s="352"/>
      <c r="AB4" s="198">
        <f t="shared" si="0"/>
        <v>0.1405698139863433</v>
      </c>
      <c r="AC4" s="198">
        <f t="shared" si="1"/>
        <v>-1.5041720556411147</v>
      </c>
      <c r="AD4" s="198">
        <f t="shared" si="2"/>
        <v>-0.21144118606492712</v>
      </c>
      <c r="AE4" s="198">
        <f t="shared" si="3"/>
        <v>0.59281208664939944</v>
      </c>
    </row>
    <row r="5" spans="1:36" s="199" customFormat="1" ht="27" customHeight="1">
      <c r="A5" s="349"/>
      <c r="B5" s="210" t="s">
        <v>317</v>
      </c>
      <c r="C5" s="213"/>
      <c r="D5" s="190">
        <f t="shared" si="4"/>
        <v>15399.170902999991</v>
      </c>
      <c r="E5" s="191">
        <f>'Юнит 05-11.01'!K$26</f>
        <v>74</v>
      </c>
      <c r="F5" s="191">
        <f>'Юнит 05-11.01'!P$26</f>
        <v>58</v>
      </c>
      <c r="G5" s="191">
        <f>'Юнит 05-11.01'!Q$26</f>
        <v>4</v>
      </c>
      <c r="H5" s="192">
        <f>'Юнит 05-11.01'!S$26</f>
        <v>92160.000000000015</v>
      </c>
      <c r="I5" s="193">
        <f>'Юнит 05-11.01'!T$26</f>
        <v>-6799</v>
      </c>
      <c r="J5" s="193">
        <f t="shared" si="5"/>
        <v>85361.000000000015</v>
      </c>
      <c r="K5" s="194">
        <f>'Юнит 05-11.01'!W$26</f>
        <v>7651.7999999999993</v>
      </c>
      <c r="L5" s="195">
        <f>'Юнит 05-11.01'!Z$26</f>
        <v>9950.2700000000059</v>
      </c>
      <c r="M5" s="194">
        <f>'Юнит 05-11.01'!X$26</f>
        <v>36705.23000000001</v>
      </c>
      <c r="N5" s="194"/>
      <c r="O5" s="196"/>
      <c r="P5" s="194"/>
      <c r="Q5" s="404">
        <f>'Юнит 05-11.01'!AA$26</f>
        <v>20067.069097000003</v>
      </c>
      <c r="R5" s="195">
        <v>5</v>
      </c>
      <c r="S5" s="195">
        <v>1918.46</v>
      </c>
      <c r="T5" s="195">
        <v>1315.8</v>
      </c>
      <c r="U5" s="195"/>
      <c r="V5" s="195"/>
      <c r="W5" s="195"/>
      <c r="X5" s="323">
        <f t="shared" si="6"/>
        <v>359.930881556869</v>
      </c>
      <c r="Y5" s="296">
        <f t="shared" si="7"/>
        <v>7747.3709029999918</v>
      </c>
      <c r="Z5" s="290">
        <f t="shared" si="8"/>
        <v>7387.4400214431225</v>
      </c>
      <c r="AA5" s="352"/>
      <c r="AB5" s="198">
        <f t="shared" si="0"/>
        <v>8.9640468129473627E-2</v>
      </c>
      <c r="AC5" s="198">
        <f t="shared" si="1"/>
        <v>0.96545126917106083</v>
      </c>
      <c r="AD5" s="198">
        <f t="shared" si="2"/>
        <v>8.6543503724688345E-2</v>
      </c>
      <c r="AE5" s="198">
        <f t="shared" si="3"/>
        <v>0.2350847470976207</v>
      </c>
    </row>
    <row r="6" spans="1:36" s="199" customFormat="1" ht="27" customHeight="1">
      <c r="A6" s="349"/>
      <c r="B6" s="201" t="s">
        <v>318</v>
      </c>
      <c r="C6" s="202"/>
      <c r="D6" s="219">
        <f t="shared" si="4"/>
        <v>4110.639097000002</v>
      </c>
      <c r="E6" s="203">
        <f>'Юнит 05-11.01'!K$49</f>
        <v>4</v>
      </c>
      <c r="F6" s="203">
        <f>'Юнит 05-11.01'!P$49</f>
        <v>2</v>
      </c>
      <c r="G6" s="203">
        <f>'Юнит 05-11.01'!Q$49</f>
        <v>0</v>
      </c>
      <c r="H6" s="204">
        <f>'Юнит 05-11.01'!S$49</f>
        <v>10524</v>
      </c>
      <c r="I6" s="205">
        <f>'Юнит 05-11.01'!T$49</f>
        <v>0</v>
      </c>
      <c r="J6" s="205">
        <f t="shared" si="5"/>
        <v>10524</v>
      </c>
      <c r="K6" s="206">
        <f>'Юнит 05-11.01'!W$49</f>
        <v>1329</v>
      </c>
      <c r="L6" s="207">
        <f>'Юнит 05-11.01'!Z$49</f>
        <v>907.30000000000007</v>
      </c>
      <c r="M6" s="206">
        <f>'Юнит 05-11.01'!X$49</f>
        <v>4525.32</v>
      </c>
      <c r="N6" s="206"/>
      <c r="O6" s="208"/>
      <c r="P6" s="206"/>
      <c r="Q6" s="405">
        <f>'Юнит 05-11.01'!AA$49</f>
        <v>980.74090299999807</v>
      </c>
      <c r="R6" s="207"/>
      <c r="S6" s="207"/>
      <c r="T6" s="207"/>
      <c r="U6" s="207"/>
      <c r="V6" s="207"/>
      <c r="W6" s="207"/>
      <c r="X6" s="324">
        <f t="shared" si="6"/>
        <v>44.375213475761633</v>
      </c>
      <c r="Y6" s="295">
        <f t="shared" si="7"/>
        <v>2781.639097000002</v>
      </c>
      <c r="Z6" s="291">
        <f t="shared" si="8"/>
        <v>2737.2638835242406</v>
      </c>
      <c r="AA6" s="352"/>
      <c r="AB6" s="308">
        <f t="shared" si="0"/>
        <v>0.12628278221208666</v>
      </c>
      <c r="AC6" s="308">
        <f t="shared" si="1"/>
        <v>2.0596417483252374</v>
      </c>
      <c r="AD6" s="308">
        <f t="shared" si="2"/>
        <v>0.26009729033867734</v>
      </c>
      <c r="AE6" s="308">
        <f t="shared" si="3"/>
        <v>9.3190887780311482E-2</v>
      </c>
    </row>
    <row r="7" spans="1:36" s="199" customFormat="1" ht="27" customHeight="1">
      <c r="A7" s="349"/>
      <c r="B7" s="217" t="s">
        <v>319</v>
      </c>
      <c r="C7" s="218"/>
      <c r="D7" s="190">
        <f t="shared" si="4"/>
        <v>29545.798137999998</v>
      </c>
      <c r="E7" s="191">
        <f>'Юнит 12-18.01'!K$26</f>
        <v>96</v>
      </c>
      <c r="F7" s="191">
        <f>'Юнит 12-18.01'!P$26</f>
        <v>56</v>
      </c>
      <c r="G7" s="191">
        <f>'Юнит 12-18.01'!Q$26</f>
        <v>0</v>
      </c>
      <c r="H7" s="192">
        <f>'Юнит 12-18.01'!S$26</f>
        <v>91762.000000000015</v>
      </c>
      <c r="I7" s="193">
        <f>'Юнит 12-18.01'!T$26</f>
        <v>0</v>
      </c>
      <c r="J7" s="193">
        <f>H7+I7</f>
        <v>91762.000000000015</v>
      </c>
      <c r="K7" s="194">
        <f>'Юнит 12-18.01'!W$26</f>
        <v>7841.91</v>
      </c>
      <c r="L7" s="195">
        <f>'Юнит 12-18.01'!Z$26</f>
        <v>9811.6400000000031</v>
      </c>
      <c r="M7" s="194">
        <f>'Юнит 12-18.01'!X$26</f>
        <v>39457.660000000011</v>
      </c>
      <c r="N7" s="194"/>
      <c r="O7" s="196"/>
      <c r="P7" s="194"/>
      <c r="Q7" s="404">
        <f>'Юнит 12-18.01'!AA$26</f>
        <v>18818.031862</v>
      </c>
      <c r="R7" s="195"/>
      <c r="S7" s="195">
        <v>2168.87</v>
      </c>
      <c r="T7" s="195">
        <v>800</v>
      </c>
      <c r="U7" s="195"/>
      <c r="V7" s="195">
        <v>7000</v>
      </c>
      <c r="W7" s="330">
        <v>1840</v>
      </c>
      <c r="X7" s="323">
        <f t="shared" si="6"/>
        <v>386.92116485773846</v>
      </c>
      <c r="Y7" s="296">
        <f t="shared" si="7"/>
        <v>7703.8881379999984</v>
      </c>
      <c r="Z7" s="290">
        <f t="shared" si="8"/>
        <v>7316.96697314226</v>
      </c>
      <c r="AA7" s="352"/>
      <c r="AB7" s="308">
        <f t="shared" si="0"/>
        <v>8.5459231490159313E-2</v>
      </c>
      <c r="AC7" s="308">
        <f t="shared" si="1"/>
        <v>0.93305928952796702</v>
      </c>
      <c r="AD7" s="308">
        <f t="shared" si="2"/>
        <v>7.9738529817814111E-2</v>
      </c>
      <c r="AE7" s="308">
        <f t="shared" si="3"/>
        <v>0.20507434299601138</v>
      </c>
    </row>
    <row r="8" spans="1:36" s="199" customFormat="1" ht="27" customHeight="1">
      <c r="A8" s="349"/>
      <c r="B8" s="211" t="s">
        <v>320</v>
      </c>
      <c r="C8" s="202"/>
      <c r="D8" s="219">
        <f t="shared" si="4"/>
        <v>4732.6118619999997</v>
      </c>
      <c r="E8" s="203">
        <f>'Юнит 12-18.01'!K$49</f>
        <v>30</v>
      </c>
      <c r="F8" s="203">
        <f>'Юнит 12-18.01'!P$49</f>
        <v>5</v>
      </c>
      <c r="G8" s="203">
        <f>'Юнит 12-18.01'!Q$49</f>
        <v>0</v>
      </c>
      <c r="H8" s="204">
        <f>'Юнит 12-18.01'!S$49</f>
        <v>21020</v>
      </c>
      <c r="I8" s="205">
        <f>'Юнит 12-18.01'!T$49</f>
        <v>0</v>
      </c>
      <c r="J8" s="205">
        <f t="shared" si="5"/>
        <v>21020</v>
      </c>
      <c r="K8" s="206">
        <f>'Юнит 12-18.01'!W$49</f>
        <v>3435</v>
      </c>
      <c r="L8" s="207">
        <f>'Юнит 12-18.01'!Z$49</f>
        <v>1528.99</v>
      </c>
      <c r="M8" s="206">
        <f>'Юнит 12-18.01'!X$49</f>
        <v>9038.5999999999985</v>
      </c>
      <c r="N8" s="206"/>
      <c r="O8" s="208"/>
      <c r="P8" s="206"/>
      <c r="Q8" s="405">
        <f>'Юнит 12-18.01'!AA$49</f>
        <v>5719.7981380000019</v>
      </c>
      <c r="R8" s="207"/>
      <c r="S8" s="207"/>
      <c r="T8" s="207"/>
      <c r="U8" s="207"/>
      <c r="V8" s="207"/>
      <c r="W8" s="207"/>
      <c r="X8" s="324">
        <f t="shared" si="6"/>
        <v>88.632362909588508</v>
      </c>
      <c r="Y8" s="295">
        <f t="shared" si="7"/>
        <v>1297.6118619999997</v>
      </c>
      <c r="Z8" s="291">
        <f t="shared" si="8"/>
        <v>1208.9794990904113</v>
      </c>
      <c r="AA8" s="352"/>
      <c r="AB8" s="308">
        <f t="shared" si="0"/>
        <v>0.16341579448144625</v>
      </c>
      <c r="AC8" s="308">
        <f t="shared" si="1"/>
        <v>0.35195909726067287</v>
      </c>
      <c r="AD8" s="308">
        <f t="shared" si="2"/>
        <v>5.751567550382547E-2</v>
      </c>
      <c r="AE8" s="308">
        <f t="shared" si="3"/>
        <v>0.27211218544243587</v>
      </c>
    </row>
    <row r="9" spans="1:36" s="199" customFormat="1" ht="27" customHeight="1">
      <c r="A9" s="349"/>
      <c r="B9" s="210" t="s">
        <v>321</v>
      </c>
      <c r="C9" s="213"/>
      <c r="D9" s="190">
        <f t="shared" si="4"/>
        <v>21740.787191000054</v>
      </c>
      <c r="E9" s="191">
        <f>'Юнит 19-25.01'!K$26</f>
        <v>119</v>
      </c>
      <c r="F9" s="191">
        <f>'Юнит 19-25.01'!P$26</f>
        <v>64</v>
      </c>
      <c r="G9" s="191">
        <f>'Юнит 19-25.01'!Q$26</f>
        <v>1</v>
      </c>
      <c r="H9" s="192">
        <f>'Юнит 19-25.01'!S$26</f>
        <v>104586.00000000003</v>
      </c>
      <c r="I9" s="193">
        <f>'Юнит 19-25.01'!T$26</f>
        <v>-1670</v>
      </c>
      <c r="J9" s="193">
        <f t="shared" si="5"/>
        <v>102916.00000000003</v>
      </c>
      <c r="K9" s="194">
        <f>'Юнит 19-25.01'!W$26</f>
        <v>9494.9799999999977</v>
      </c>
      <c r="L9" s="195">
        <f>'Юнит 19-25.01'!Z$26</f>
        <v>12870.130000000006</v>
      </c>
      <c r="M9" s="194">
        <f>'Юнит 19-25.01'!X$26</f>
        <v>44253.879999999983</v>
      </c>
      <c r="N9" s="194"/>
      <c r="O9" s="196"/>
      <c r="P9" s="194"/>
      <c r="Q9" s="404">
        <f>'Юнит 19-25.01'!AA$26</f>
        <v>25263.882808999999</v>
      </c>
      <c r="R9" s="195">
        <v>15</v>
      </c>
      <c r="S9" s="195">
        <v>3536.42</v>
      </c>
      <c r="T9" s="195">
        <v>2235.9</v>
      </c>
      <c r="U9" s="195"/>
      <c r="V9" s="195">
        <v>7000</v>
      </c>
      <c r="W9" s="195"/>
      <c r="X9" s="323">
        <f t="shared" si="6"/>
        <v>433.95281927703206</v>
      </c>
      <c r="Y9" s="296">
        <f t="shared" si="7"/>
        <v>-1754.1928089999437</v>
      </c>
      <c r="Z9" s="290">
        <f t="shared" si="8"/>
        <v>-2188.1456282769759</v>
      </c>
      <c r="AA9" s="352"/>
      <c r="AB9" s="308">
        <f t="shared" si="0"/>
        <v>9.2259512612227396E-2</v>
      </c>
      <c r="AC9" s="308">
        <f t="shared" si="1"/>
        <v>-0.23045289492731702</v>
      </c>
      <c r="AD9" s="308">
        <f t="shared" si="2"/>
        <v>-2.126147176607112E-2</v>
      </c>
      <c r="AE9" s="308">
        <f t="shared" si="3"/>
        <v>0.24548061340316366</v>
      </c>
    </row>
    <row r="10" spans="1:36" s="199" customFormat="1" ht="27" customHeight="1">
      <c r="A10" s="349"/>
      <c r="B10" s="201" t="s">
        <v>322</v>
      </c>
      <c r="C10" s="212"/>
      <c r="D10" s="219">
        <f t="shared" si="4"/>
        <v>13844.32280899999</v>
      </c>
      <c r="E10" s="203">
        <f>'Юнит 19-25.01'!K$49</f>
        <v>66</v>
      </c>
      <c r="F10" s="203">
        <f>'Юнит 19-25.01'!P$49</f>
        <v>18</v>
      </c>
      <c r="G10" s="203">
        <f>'Юнит 19-25.01'!Q$49</f>
        <v>4</v>
      </c>
      <c r="H10" s="204">
        <f>'Юнит 19-25.01'!S$49</f>
        <v>80413</v>
      </c>
      <c r="I10" s="205">
        <f>'Юнит 19-25.01'!T$49</f>
        <v>-17932</v>
      </c>
      <c r="J10" s="205">
        <f t="shared" si="5"/>
        <v>62481</v>
      </c>
      <c r="K10" s="206">
        <f>'Юнит 19-25.01'!W$49</f>
        <v>9468</v>
      </c>
      <c r="L10" s="207">
        <f>'Юнит 19-25.01'!Z$49</f>
        <v>6390.8700000000008</v>
      </c>
      <c r="M10" s="206">
        <f>'Юнит 19-25.01'!X$49</f>
        <v>26866.83</v>
      </c>
      <c r="N10" s="206"/>
      <c r="O10" s="208"/>
      <c r="P10" s="206"/>
      <c r="Q10" s="405">
        <f>'Юнит 19-25.01'!AA$49</f>
        <v>15378.977191000002</v>
      </c>
      <c r="R10" s="207"/>
      <c r="S10" s="207"/>
      <c r="T10" s="207"/>
      <c r="U10" s="207"/>
      <c r="V10" s="207"/>
      <c r="W10" s="207"/>
      <c r="X10" s="324">
        <f t="shared" si="6"/>
        <v>263.45569300447193</v>
      </c>
      <c r="Y10" s="295">
        <f t="shared" si="7"/>
        <v>4376.3228089999902</v>
      </c>
      <c r="Z10" s="291">
        <f t="shared" si="8"/>
        <v>4112.8671159955184</v>
      </c>
      <c r="AA10" s="352"/>
      <c r="AB10" s="308">
        <f t="shared" si="0"/>
        <v>0.15153406635617228</v>
      </c>
      <c r="AC10" s="308">
        <f t="shared" si="1"/>
        <v>0.43439661132187563</v>
      </c>
      <c r="AD10" s="308">
        <f t="shared" si="2"/>
        <v>6.5825884924945482E-2</v>
      </c>
      <c r="AE10" s="308">
        <f t="shared" si="3"/>
        <v>0.24613846114818907</v>
      </c>
    </row>
    <row r="11" spans="1:36" s="199" customFormat="1" ht="27" customHeight="1">
      <c r="A11" s="349"/>
      <c r="B11" s="210" t="s">
        <v>323</v>
      </c>
      <c r="C11" s="213"/>
      <c r="D11" s="262">
        <f>J11-SUM(L11:T11)+U11+V11+W11</f>
        <v>23967.429124999995</v>
      </c>
      <c r="E11" s="263">
        <f>'Юнит 26-31.01'!K$26</f>
        <v>100</v>
      </c>
      <c r="F11" s="263">
        <f>'Юнит 26-31.01'!P$26</f>
        <v>72</v>
      </c>
      <c r="G11" s="263">
        <f>'Юнит 26-31.01'!Q$26</f>
        <v>3</v>
      </c>
      <c r="H11" s="264">
        <f>'Юнит 26-31.01'!S$26</f>
        <v>120331</v>
      </c>
      <c r="I11" s="265">
        <f>'Юнит 26-31.01'!T$26</f>
        <v>-4419</v>
      </c>
      <c r="J11" s="265">
        <f t="shared" si="5"/>
        <v>115912</v>
      </c>
      <c r="K11" s="266">
        <f>'Юнит 26-31.01'!W$26</f>
        <v>10470.939999999999</v>
      </c>
      <c r="L11" s="267">
        <f>'Юнит 26-31.01'!Z$26</f>
        <v>13196.610000000011</v>
      </c>
      <c r="M11" s="266">
        <f>'Юнит 26-31.01'!X$26</f>
        <v>49842.16</v>
      </c>
      <c r="N11" s="266"/>
      <c r="O11" s="268"/>
      <c r="P11" s="266"/>
      <c r="Q11" s="413">
        <f>'Юнит 26-31.01'!AA$26</f>
        <v>19493.870875000001</v>
      </c>
      <c r="R11" s="267">
        <v>25</v>
      </c>
      <c r="S11" s="267">
        <v>2141.4299999999998</v>
      </c>
      <c r="T11" s="267">
        <v>7245.5</v>
      </c>
      <c r="U11" s="269"/>
      <c r="V11" s="269"/>
      <c r="W11" s="267"/>
      <c r="X11" s="325">
        <f t="shared" si="6"/>
        <v>488.75140102646162</v>
      </c>
      <c r="Y11" s="296">
        <f t="shared" si="7"/>
        <v>13496.489124999996</v>
      </c>
      <c r="Z11" s="293">
        <f t="shared" si="8"/>
        <v>13007.737723973534</v>
      </c>
      <c r="AA11" s="352"/>
      <c r="AB11" s="308">
        <f t="shared" si="0"/>
        <v>9.0335254330871681E-2</v>
      </c>
      <c r="AC11" s="308">
        <f t="shared" si="1"/>
        <v>1.2422702951190185</v>
      </c>
      <c r="AD11" s="308">
        <f t="shared" si="2"/>
        <v>0.11222080305726356</v>
      </c>
      <c r="AE11" s="308">
        <f t="shared" si="3"/>
        <v>0.16817819444923734</v>
      </c>
    </row>
    <row r="12" spans="1:36" s="199" customFormat="1" ht="27" customHeight="1" thickBot="1">
      <c r="A12" s="350"/>
      <c r="B12" s="214" t="s">
        <v>324</v>
      </c>
      <c r="C12" s="215"/>
      <c r="D12" s="277">
        <f t="shared" si="4"/>
        <v>27742.190875</v>
      </c>
      <c r="E12" s="278">
        <f>'Юнит 26-31.01'!K$49</f>
        <v>60</v>
      </c>
      <c r="F12" s="278">
        <f>'Юнит 26-31.01'!P$49</f>
        <v>20</v>
      </c>
      <c r="G12" s="278">
        <f>'Юнит 26-31.01'!Q$49</f>
        <v>0</v>
      </c>
      <c r="H12" s="279">
        <f>'Юнит 26-31.01'!S$49</f>
        <v>89730</v>
      </c>
      <c r="I12" s="280">
        <f>'Юнит 26-31.01'!T$49</f>
        <v>0</v>
      </c>
      <c r="J12" s="280">
        <f t="shared" si="5"/>
        <v>89730</v>
      </c>
      <c r="K12" s="255">
        <f>'Юнит 26-31.01'!W$49</f>
        <v>13335</v>
      </c>
      <c r="L12" s="281">
        <f>'Юнит 26-31.01'!Z$49</f>
        <v>8653.99</v>
      </c>
      <c r="M12" s="260">
        <f>'Юнит 26-31.01'!X$49</f>
        <v>38583.9</v>
      </c>
      <c r="N12" s="260"/>
      <c r="O12" s="282"/>
      <c r="P12" s="260"/>
      <c r="Q12" s="414">
        <f>'Юнит 26-31.01'!AA$49</f>
        <v>13258.459125000001</v>
      </c>
      <c r="R12" s="281"/>
      <c r="S12" s="281">
        <v>1491.46</v>
      </c>
      <c r="T12" s="281"/>
      <c r="U12" s="283"/>
      <c r="V12" s="283"/>
      <c r="W12" s="281"/>
      <c r="X12" s="325">
        <f t="shared" si="6"/>
        <v>378.35308867161643</v>
      </c>
      <c r="Y12" s="297">
        <f t="shared" si="7"/>
        <v>14407.190875</v>
      </c>
      <c r="Z12" s="294">
        <f t="shared" si="8"/>
        <v>14028.837786328384</v>
      </c>
      <c r="AA12" s="353"/>
      <c r="AB12" s="308">
        <f t="shared" si="0"/>
        <v>0.14861250417920427</v>
      </c>
      <c r="AC12" s="308">
        <f t="shared" si="1"/>
        <v>1.0520313300583715</v>
      </c>
      <c r="AD12" s="308">
        <f t="shared" si="2"/>
        <v>0.15634501043495358</v>
      </c>
      <c r="AE12" s="308">
        <f t="shared" si="3"/>
        <v>0.14775949097291877</v>
      </c>
    </row>
    <row r="13" spans="1:36" s="199" customFormat="1" ht="27" customHeight="1">
      <c r="A13" s="349" t="s">
        <v>1009</v>
      </c>
      <c r="B13" s="346" t="s">
        <v>943</v>
      </c>
      <c r="C13" s="347"/>
      <c r="D13" s="216">
        <f>J13-SUM(L13:T13)+U13+V13</f>
        <v>1221.3768899999995</v>
      </c>
      <c r="E13" s="270">
        <f>'Юнит 01.02'!K$26</f>
        <v>19</v>
      </c>
      <c r="F13" s="270">
        <f>'Юнит 01.02'!P$26</f>
        <v>8</v>
      </c>
      <c r="G13" s="270">
        <f>'Юнит 01.02'!Q$26</f>
        <v>1</v>
      </c>
      <c r="H13" s="271">
        <f>'Юнит 01.02'!S$26</f>
        <v>13169</v>
      </c>
      <c r="I13" s="272">
        <f>'Юнит 01.02'!T$26</f>
        <v>-1655</v>
      </c>
      <c r="J13" s="272">
        <f>H13+I13</f>
        <v>11514</v>
      </c>
      <c r="K13" s="273">
        <f>'Юнит 01.02'!W$26</f>
        <v>1054.6799999999998</v>
      </c>
      <c r="L13" s="274">
        <f>'Юнит 01.02'!Z$26</f>
        <v>1614.84</v>
      </c>
      <c r="M13" s="273">
        <f>'Юнит 01.02'!X$26</f>
        <v>4951.0199999999995</v>
      </c>
      <c r="N13" s="273"/>
      <c r="O13" s="275"/>
      <c r="P13" s="273"/>
      <c r="Q13" s="402">
        <f>'Юнит 01.02'!AA$26</f>
        <v>3338.9931099999999</v>
      </c>
      <c r="R13" s="274"/>
      <c r="S13" s="274">
        <v>387.77</v>
      </c>
      <c r="T13" s="274"/>
      <c r="U13" s="276"/>
      <c r="V13" s="276"/>
      <c r="W13" s="331">
        <v>902</v>
      </c>
      <c r="X13" s="387">
        <f>'Юнит 01.02'!AD26</f>
        <v>52.608637413394916</v>
      </c>
      <c r="Y13" s="416">
        <f>J13-SUM(L13:T13)-K13-V13+U13+W13</f>
        <v>1068.6968899999997</v>
      </c>
      <c r="Z13" s="292">
        <f>J13-SUM(L13:T13)-K13-X13+U13+W13-V13</f>
        <v>1016.0882525866048</v>
      </c>
      <c r="AA13" s="351">
        <f>SUM(Z13:Z22)</f>
        <v>147232.46999999986</v>
      </c>
      <c r="AB13" s="308">
        <f t="shared" ref="AB13:AB18" si="9">K13/J13</f>
        <v>9.1599791558103161E-2</v>
      </c>
      <c r="AC13" s="308">
        <f t="shared" ref="AC13:AC14" si="10">Z13/K13</f>
        <v>0.96340904595384846</v>
      </c>
      <c r="AD13" s="308">
        <f t="shared" ref="AD13:AD16" si="11">Z13/J13</f>
        <v>8.8248067794563553E-2</v>
      </c>
      <c r="AE13" s="308">
        <f t="shared" ref="AE13:AE16" si="12">Q13/J13</f>
        <v>0.28999419055063402</v>
      </c>
    </row>
    <row r="14" spans="1:36" s="199" customFormat="1" ht="27" customHeight="1">
      <c r="A14" s="349"/>
      <c r="B14" s="211" t="s">
        <v>944</v>
      </c>
      <c r="C14" s="202"/>
      <c r="D14" s="219">
        <f t="shared" ref="D14" si="13">J14-SUM(L14:T14)+U14+V14+W14</f>
        <v>-3647.3768899999995</v>
      </c>
      <c r="E14" s="300">
        <f>'Юнит 01.02'!K$49</f>
        <v>7</v>
      </c>
      <c r="F14" s="300">
        <f>'Юнит 01.02'!P$49</f>
        <v>1</v>
      </c>
      <c r="G14" s="300">
        <f>'Юнит 01.02'!Q$49</f>
        <v>0</v>
      </c>
      <c r="H14" s="301">
        <f>'Юнит 01.02'!S$49</f>
        <v>4940</v>
      </c>
      <c r="I14" s="302">
        <f>'Юнит 01.02'!T$49</f>
        <v>0</v>
      </c>
      <c r="J14" s="302">
        <f t="shared" ref="J14" si="14">H14+I14</f>
        <v>4940</v>
      </c>
      <c r="K14" s="303">
        <f>'Юнит 01.02'!W$49</f>
        <v>687</v>
      </c>
      <c r="L14" s="304">
        <f>'Юнит 01.02'!Z$49</f>
        <v>1483.67</v>
      </c>
      <c r="M14" s="303">
        <f>'Юнит 01.02'!X$49</f>
        <v>2124.1999999999998</v>
      </c>
      <c r="N14" s="303"/>
      <c r="O14" s="305"/>
      <c r="P14" s="303"/>
      <c r="Q14" s="403">
        <f>'Юнит 01.02'!AA$49</f>
        <v>4567.9468899999993</v>
      </c>
      <c r="R14" s="304">
        <v>5</v>
      </c>
      <c r="S14" s="304">
        <v>406.56</v>
      </c>
      <c r="T14" s="304"/>
      <c r="U14" s="306"/>
      <c r="V14" s="306"/>
      <c r="W14" s="304"/>
      <c r="X14" s="388">
        <f>'Юнит 01.02'!AD49</f>
        <v>22.57136258660508</v>
      </c>
      <c r="Y14" s="295">
        <f t="shared" si="7"/>
        <v>-4334.3768899999995</v>
      </c>
      <c r="Z14" s="291">
        <f t="shared" ref="Z14" si="15">J14-SUM(L14:T14)-K14-X14+U14+W14-V14</f>
        <v>-4356.9482525866042</v>
      </c>
      <c r="AA14" s="352"/>
      <c r="AB14" s="308">
        <f t="shared" si="9"/>
        <v>0.13906882591093117</v>
      </c>
      <c r="AC14" s="308">
        <f t="shared" si="10"/>
        <v>-6.3419916340416362</v>
      </c>
      <c r="AD14" s="308">
        <f t="shared" si="11"/>
        <v>-0.88197333048311821</v>
      </c>
      <c r="AE14" s="308">
        <f t="shared" si="12"/>
        <v>0.92468560526315779</v>
      </c>
    </row>
    <row r="15" spans="1:36" s="199" customFormat="1" ht="27" customHeight="1">
      <c r="A15" s="349"/>
      <c r="B15" s="210" t="s">
        <v>945</v>
      </c>
      <c r="C15" s="213"/>
      <c r="D15" s="190">
        <f>J15-SUM(L15:T15)+U15+V15</f>
        <v>19261.797926999978</v>
      </c>
      <c r="E15" s="191">
        <f>'Юнит 02-08.02'!K$26</f>
        <v>131</v>
      </c>
      <c r="F15" s="191">
        <f>'Юнит 02-08.02'!P$26</f>
        <v>65</v>
      </c>
      <c r="G15" s="191">
        <f>'Юнит 02-08.02'!Q$26</f>
        <v>5</v>
      </c>
      <c r="H15" s="192">
        <f>'Юнит 02-08.02'!S$26</f>
        <v>119817.99999999999</v>
      </c>
      <c r="I15" s="193">
        <f>'Юнит 02-08.02'!T$26</f>
        <v>-9187</v>
      </c>
      <c r="J15" s="193">
        <f>H15+I15</f>
        <v>110630.99999999999</v>
      </c>
      <c r="K15" s="194">
        <f>'Юнит 02-08.02'!W$26</f>
        <v>9043.7200000000012</v>
      </c>
      <c r="L15" s="195">
        <f>'Юнит 02-08.02'!Z$26</f>
        <v>13862.810000000014</v>
      </c>
      <c r="M15" s="194">
        <f>'Юнит 02-08.02'!X$26</f>
        <v>47571.33</v>
      </c>
      <c r="N15" s="194"/>
      <c r="O15" s="196"/>
      <c r="P15" s="194"/>
      <c r="Q15" s="404">
        <f>'Юнит 02-08.02'!AA$26</f>
        <v>26854.642072999999</v>
      </c>
      <c r="R15" s="195"/>
      <c r="S15" s="195">
        <v>3080.42</v>
      </c>
      <c r="T15" s="195"/>
      <c r="U15" s="197"/>
      <c r="V15" s="197"/>
      <c r="W15" s="195"/>
      <c r="X15" s="389">
        <f>'Юнит 02-08.02'!AD26</f>
        <v>495.41892476678106</v>
      </c>
      <c r="Y15" s="415">
        <f>J15-SUM(L15:T15)-K15-V15+U15+W15</f>
        <v>10218.077926999977</v>
      </c>
      <c r="Z15" s="299">
        <f>J15-SUM(L15:T15)-K15-X15+U15+W15-V15</f>
        <v>9722.6590022331948</v>
      </c>
      <c r="AA15" s="352"/>
      <c r="AB15" s="308">
        <f t="shared" si="9"/>
        <v>8.1746707523207798E-2</v>
      </c>
      <c r="AC15" s="308">
        <f>Z15/K15</f>
        <v>1.0750729790653839</v>
      </c>
      <c r="AD15" s="308">
        <f>Z15/J15</f>
        <v>8.7883676385761639E-2</v>
      </c>
      <c r="AE15" s="308">
        <f t="shared" si="12"/>
        <v>0.24274066105341183</v>
      </c>
    </row>
    <row r="16" spans="1:36" s="199" customFormat="1" ht="27" customHeight="1">
      <c r="A16" s="349"/>
      <c r="B16" s="201" t="s">
        <v>946</v>
      </c>
      <c r="C16" s="202"/>
      <c r="D16" s="219">
        <f t="shared" ref="D16:D18" si="16">J16-SUM(L16:T16)+U16+V16+W16</f>
        <v>28854.102073000002</v>
      </c>
      <c r="E16" s="203">
        <f>'Юнит 02-08.02'!K$49</f>
        <v>68</v>
      </c>
      <c r="F16" s="203">
        <f>'Юнит 02-08.02'!P$49</f>
        <v>24</v>
      </c>
      <c r="G16" s="203">
        <f>'Юнит 02-08.02'!Q$49</f>
        <v>1</v>
      </c>
      <c r="H16" s="204">
        <f>'Юнит 02-08.02'!S$49</f>
        <v>114048</v>
      </c>
      <c r="I16" s="205">
        <f>'Юнит 02-08.02'!T$49</f>
        <v>-4178</v>
      </c>
      <c r="J16" s="205">
        <f t="shared" ref="J16" si="17">H16+I16</f>
        <v>109870</v>
      </c>
      <c r="K16" s="206">
        <f>'Юнит 02-08.02'!W$49</f>
        <v>14496</v>
      </c>
      <c r="L16" s="207">
        <f>'Юнит 02-08.02'!Z$49</f>
        <v>11481.360000000002</v>
      </c>
      <c r="M16" s="206">
        <f>'Юнит 02-08.02'!X$49</f>
        <v>47244.100000000006</v>
      </c>
      <c r="N16" s="206"/>
      <c r="O16" s="208"/>
      <c r="P16" s="206"/>
      <c r="Q16" s="405">
        <f>'Юнит 02-08.02'!AA$49</f>
        <v>20002.457926999999</v>
      </c>
      <c r="R16" s="207">
        <v>20</v>
      </c>
      <c r="S16" s="207">
        <v>2267.98</v>
      </c>
      <c r="T16" s="207"/>
      <c r="U16" s="209"/>
      <c r="V16" s="209"/>
      <c r="W16" s="207"/>
      <c r="X16" s="390">
        <f>'Юнит 02-08.02'!AD49</f>
        <v>492.01107523321889</v>
      </c>
      <c r="Y16" s="295">
        <f t="shared" ref="Y16" si="18">J16-SUM(L16:T16)-K16-V16+U16+W16</f>
        <v>14358.102073000002</v>
      </c>
      <c r="Z16" s="289">
        <f t="shared" ref="Z16" si="19">J16-SUM(L16:T16)-K16-X16+U16+W16-V16</f>
        <v>13866.090997766783</v>
      </c>
      <c r="AA16" s="352"/>
      <c r="AB16" s="308">
        <f t="shared" si="9"/>
        <v>0.13193774460726312</v>
      </c>
      <c r="AC16" s="308">
        <f>Z16/K16</f>
        <v>0.95654601253909932</v>
      </c>
      <c r="AD16" s="308">
        <f t="shared" si="11"/>
        <v>0.1262045235074796</v>
      </c>
      <c r="AE16" s="308">
        <f t="shared" si="12"/>
        <v>0.18205568332574862</v>
      </c>
    </row>
    <row r="17" spans="1:31" s="199" customFormat="1" ht="27" customHeight="1">
      <c r="A17" s="349"/>
      <c r="B17" s="217" t="s">
        <v>947</v>
      </c>
      <c r="C17" s="218"/>
      <c r="D17" s="190">
        <f>J17-SUM(L17:T17)+U17+V17</f>
        <v>22441.752280658548</v>
      </c>
      <c r="E17" s="191">
        <f>'Юнит 09-15.02'!K$26</f>
        <v>121</v>
      </c>
      <c r="F17" s="191">
        <f>'Юнит 09-15.02'!P$26</f>
        <v>60</v>
      </c>
      <c r="G17" s="191">
        <f>'Юнит 09-15.02'!Q$26</f>
        <v>2</v>
      </c>
      <c r="H17" s="192">
        <f>'Юнит 09-15.02'!S$26</f>
        <v>125456.00000000003</v>
      </c>
      <c r="I17" s="193">
        <f>'Юнит 09-15.02'!T$26</f>
        <v>-4877</v>
      </c>
      <c r="J17" s="193">
        <f>H17+I17</f>
        <v>120579.00000000003</v>
      </c>
      <c r="K17" s="194">
        <f>'Юнит 09-15.02'!W$26</f>
        <v>7423.19</v>
      </c>
      <c r="L17" s="195">
        <f>'Юнит 09-15.02'!Z$26</f>
        <v>13659.900000000018</v>
      </c>
      <c r="M17" s="194">
        <f>'Юнит 09-15.02'!X$26</f>
        <v>51848.97</v>
      </c>
      <c r="N17" s="194"/>
      <c r="O17" s="196"/>
      <c r="P17" s="194"/>
      <c r="Q17" s="404">
        <f>'Юнит 09-15.02'!AA$26</f>
        <v>26940.333573</v>
      </c>
      <c r="R17" s="195"/>
      <c r="S17" s="195">
        <v>3309.41</v>
      </c>
      <c r="T17" s="195">
        <f>3250.8*F17/(F17+F18)</f>
        <v>2378.6341463414633</v>
      </c>
      <c r="U17" s="197"/>
      <c r="V17" s="197"/>
      <c r="W17" s="195"/>
      <c r="X17" s="389">
        <f>'Юнит 09-15.02'!AD26</f>
        <v>529.24793636514926</v>
      </c>
      <c r="Y17" s="415">
        <f>J17-SUM(L17:T17)-K17-V17+U17+W17</f>
        <v>15018.562280658549</v>
      </c>
      <c r="Z17" s="299">
        <f>J17-SUM(L17:T17)-K17-X17+U17+W17-V17</f>
        <v>14489.3143442934</v>
      </c>
      <c r="AA17" s="352"/>
      <c r="AB17" s="308">
        <f t="shared" si="9"/>
        <v>6.1562875790975191E-2</v>
      </c>
      <c r="AC17" s="308">
        <f>Z17/K17</f>
        <v>1.9518986236770715</v>
      </c>
      <c r="AD17" s="308">
        <f>Z17/J17</f>
        <v>0.12016449252600699</v>
      </c>
      <c r="AE17" s="308">
        <f t="shared" ref="AE17:AE18" si="20">Q17/J17</f>
        <v>0.22342475533053013</v>
      </c>
    </row>
    <row r="18" spans="1:31" s="199" customFormat="1" ht="27" customHeight="1">
      <c r="A18" s="349"/>
      <c r="B18" s="211" t="s">
        <v>948</v>
      </c>
      <c r="C18" s="202"/>
      <c r="D18" s="219">
        <f t="shared" si="16"/>
        <v>28836.777719341466</v>
      </c>
      <c r="E18" s="203">
        <f>'Юнит 09-15.02'!K$49</f>
        <v>54</v>
      </c>
      <c r="F18" s="203">
        <f>'Юнит 09-15.02'!P$49</f>
        <v>22</v>
      </c>
      <c r="G18" s="203">
        <f>'Юнит 09-15.02'!Q$49</f>
        <v>2</v>
      </c>
      <c r="H18" s="204">
        <f>'Юнит 09-15.02'!S$49</f>
        <v>110799</v>
      </c>
      <c r="I18" s="205">
        <f>'Юнит 09-15.02'!T$49</f>
        <v>-9047</v>
      </c>
      <c r="J18" s="205">
        <f t="shared" ref="J18" si="21">H18+I18</f>
        <v>101752</v>
      </c>
      <c r="K18" s="206">
        <f>'Юнит 09-15.02'!W$49</f>
        <v>13275</v>
      </c>
      <c r="L18" s="207">
        <f>'Юнит 09-15.02'!Z$49</f>
        <v>8720.9900000000016</v>
      </c>
      <c r="M18" s="206">
        <f>'Юнит 09-15.02'!X$49</f>
        <v>43753.36</v>
      </c>
      <c r="N18" s="206"/>
      <c r="O18" s="208"/>
      <c r="P18" s="206"/>
      <c r="Q18" s="405">
        <f>'Юнит 09-15.02'!AA$49</f>
        <v>17681.836426999998</v>
      </c>
      <c r="R18" s="207">
        <v>25</v>
      </c>
      <c r="S18" s="207">
        <v>1861.87</v>
      </c>
      <c r="T18" s="207">
        <f>3250.8*F18/(F17+F18)</f>
        <v>872.16585365853666</v>
      </c>
      <c r="U18" s="209"/>
      <c r="V18" s="209"/>
      <c r="W18" s="207"/>
      <c r="X18" s="390">
        <f>'Юнит 09-15.02'!AD49</f>
        <v>446.61206363485064</v>
      </c>
      <c r="Y18" s="295">
        <f t="shared" ref="Y18" si="22">J18-SUM(L18:T18)-K18-V18+U18+W18</f>
        <v>15561.777719341466</v>
      </c>
      <c r="Z18" s="289">
        <f t="shared" ref="Z18" si="23">J18-SUM(L18:T18)-K18-X18+U18+W18-V18</f>
        <v>15115.165655706614</v>
      </c>
      <c r="AA18" s="352"/>
      <c r="AB18" s="308">
        <f t="shared" si="9"/>
        <v>0.13046426605865241</v>
      </c>
      <c r="AC18" s="308">
        <f t="shared" ref="AC18" si="24">Z18/K18</f>
        <v>1.1386188817858089</v>
      </c>
      <c r="AD18" s="308">
        <f t="shared" ref="AD18" si="25">Z18/J18</f>
        <v>0.14854907673270909</v>
      </c>
      <c r="AE18" s="308">
        <f t="shared" si="20"/>
        <v>0.17377384647967606</v>
      </c>
    </row>
    <row r="19" spans="1:31" s="199" customFormat="1" ht="27" customHeight="1">
      <c r="A19" s="349"/>
      <c r="B19" s="210" t="s">
        <v>949</v>
      </c>
      <c r="C19" s="213"/>
      <c r="D19" s="190">
        <f>J19-SUM(L19:T19)+U19+V19</f>
        <v>37691.629143999977</v>
      </c>
      <c r="E19" s="191">
        <f>'Юнит 16-22.02'!K$26</f>
        <v>172</v>
      </c>
      <c r="F19" s="191">
        <f>'Юнит 16-22.02'!P$26</f>
        <v>79</v>
      </c>
      <c r="G19" s="191">
        <f>'Юнит 16-22.02'!Q$26</f>
        <v>2</v>
      </c>
      <c r="H19" s="192">
        <f>'Юнит 16-22.02'!S$26</f>
        <v>173410</v>
      </c>
      <c r="I19" s="193">
        <f>'Юнит 16-22.02'!T$26</f>
        <v>-4800</v>
      </c>
      <c r="J19" s="193">
        <f>H19+I19</f>
        <v>168610</v>
      </c>
      <c r="K19" s="194">
        <f>'Юнит 16-22.02'!W$26</f>
        <v>11163.539999999999</v>
      </c>
      <c r="L19" s="195">
        <f>'Юнит 16-22.02'!Z$26</f>
        <v>17063.860000000011</v>
      </c>
      <c r="M19" s="194">
        <f>'Юнит 16-22.02'!X$26</f>
        <v>72502.3</v>
      </c>
      <c r="N19" s="194"/>
      <c r="O19" s="196"/>
      <c r="P19" s="194"/>
      <c r="Q19" s="404">
        <f>'Юнит 16-22.02'!AA$26</f>
        <v>37347.300856000002</v>
      </c>
      <c r="R19" s="195"/>
      <c r="S19" s="195">
        <v>4004.91</v>
      </c>
      <c r="T19" s="195"/>
      <c r="U19" s="197"/>
      <c r="V19" s="197"/>
      <c r="W19" s="406">
        <v>972</v>
      </c>
      <c r="X19" s="389">
        <f>'Юнит 16-22.02'!AD$26</f>
        <v>745.37031981279256</v>
      </c>
      <c r="Y19" s="415">
        <f>J19-SUM(L19:T19)-K19-V19+U19+W19</f>
        <v>27500.089143999976</v>
      </c>
      <c r="Z19" s="299">
        <f>J19-SUM(L19:T19)-K19-X19+U19+W19-V19</f>
        <v>26754.718824187185</v>
      </c>
      <c r="AA19" s="352"/>
      <c r="AB19" s="308">
        <f t="shared" ref="AB19:AB20" si="26">K19/J19</f>
        <v>6.6209240258584892E-2</v>
      </c>
      <c r="AC19" s="308">
        <f t="shared" ref="AC19:AC20" si="27">Z19/K19</f>
        <v>2.3966160218163042</v>
      </c>
      <c r="AD19" s="308">
        <f t="shared" ref="AD19:AD20" si="28">Z19/J19</f>
        <v>0.15867812599600964</v>
      </c>
      <c r="AE19" s="308">
        <f t="shared" ref="AE19:AE20" si="29">Q19/J19</f>
        <v>0.22150110228337586</v>
      </c>
    </row>
    <row r="20" spans="1:31" s="199" customFormat="1" ht="27" customHeight="1">
      <c r="A20" s="349"/>
      <c r="B20" s="201" t="s">
        <v>950</v>
      </c>
      <c r="C20" s="212"/>
      <c r="D20" s="219">
        <f t="shared" ref="D20" si="30">J20-SUM(L20:T20)+U20+V20+W20</f>
        <v>43858.250855999984</v>
      </c>
      <c r="E20" s="203">
        <f>'Юнит 16-22.02'!K$49</f>
        <v>78</v>
      </c>
      <c r="F20" s="203">
        <f>'Юнит 16-22.02'!P$49</f>
        <v>27</v>
      </c>
      <c r="G20" s="203">
        <f>'Юнит 16-22.02'!Q$49</f>
        <v>2</v>
      </c>
      <c r="H20" s="204">
        <f>'Юнит 16-22.02'!S$49</f>
        <v>141378</v>
      </c>
      <c r="I20" s="205">
        <f>'Юнит 16-22.02'!T$49</f>
        <v>-10000</v>
      </c>
      <c r="J20" s="205">
        <f t="shared" ref="J20" si="31">H20+I20</f>
        <v>131378</v>
      </c>
      <c r="K20" s="206">
        <f>'Юнит 16-22.02'!W$49</f>
        <v>15420</v>
      </c>
      <c r="L20" s="207">
        <f>'Юнит 16-22.02'!Z$49</f>
        <v>10936.380000000003</v>
      </c>
      <c r="M20" s="206">
        <f>'Юнит 16-22.02'!X$49</f>
        <v>56492.540000000008</v>
      </c>
      <c r="N20" s="206"/>
      <c r="O20" s="208"/>
      <c r="P20" s="206"/>
      <c r="Q20" s="405">
        <f>'Юнит 16-22.02'!AA$49</f>
        <v>21117.479143999997</v>
      </c>
      <c r="R20" s="207">
        <v>20</v>
      </c>
      <c r="S20" s="207">
        <v>2139.35</v>
      </c>
      <c r="T20" s="207"/>
      <c r="U20" s="209"/>
      <c r="V20" s="209"/>
      <c r="W20" s="407">
        <v>3186</v>
      </c>
      <c r="X20" s="390">
        <f>'Юнит 16-22.02'!AD$49</f>
        <v>580.77968018720753</v>
      </c>
      <c r="Y20" s="295">
        <f t="shared" ref="Y20" si="32">J20-SUM(L20:T20)-K20-V20+U20+W20</f>
        <v>28438.250855999984</v>
      </c>
      <c r="Z20" s="289">
        <f t="shared" ref="Z20" si="33">J20-SUM(L20:T20)-K20-X20+U20+W20-V20</f>
        <v>27857.471175812778</v>
      </c>
      <c r="AA20" s="352"/>
      <c r="AB20" s="308">
        <f t="shared" si="26"/>
        <v>0.11737124937204098</v>
      </c>
      <c r="AC20" s="308">
        <f t="shared" si="27"/>
        <v>1.8065804912978456</v>
      </c>
      <c r="AD20" s="308">
        <f t="shared" si="28"/>
        <v>0.21204060935478375</v>
      </c>
      <c r="AE20" s="308">
        <f t="shared" si="29"/>
        <v>0.16073832105832025</v>
      </c>
    </row>
    <row r="21" spans="1:31" s="199" customFormat="1" ht="27" customHeight="1">
      <c r="A21" s="349"/>
      <c r="B21" s="217" t="s">
        <v>951</v>
      </c>
      <c r="C21" s="218"/>
      <c r="D21" s="190">
        <f>J21-SUM(L21:T21)+U21+V21</f>
        <v>51268.242913999915</v>
      </c>
      <c r="E21" s="191">
        <f>'Юнит 23-28.02'!K$26</f>
        <v>200</v>
      </c>
      <c r="F21" s="191">
        <f>'Юнит 23-28.02'!P$26</f>
        <v>104</v>
      </c>
      <c r="G21" s="191">
        <f>'Юнит 23-28.02'!Q$26</f>
        <v>6</v>
      </c>
      <c r="H21" s="192">
        <f>'Юнит 23-28.02'!S$26</f>
        <v>230455.99999999991</v>
      </c>
      <c r="I21" s="193">
        <f>'Юнит 23-28.02'!T$26</f>
        <v>-14068</v>
      </c>
      <c r="J21" s="193">
        <f>H21+I21</f>
        <v>216387.99999999991</v>
      </c>
      <c r="K21" s="194">
        <f>'Юнит 23-28.02'!W$26</f>
        <v>14285.64</v>
      </c>
      <c r="L21" s="195">
        <f>'Юнит 23-28.02'!Z$26</f>
        <v>18630.990000000005</v>
      </c>
      <c r="M21" s="194">
        <f>'Юнит 23-28.02'!X$26</f>
        <v>93046.84</v>
      </c>
      <c r="N21" s="194"/>
      <c r="O21" s="196"/>
      <c r="P21" s="194"/>
      <c r="Q21" s="197">
        <f>'Юнит 23-28.02'!AA$26</f>
        <v>49038.397085999997</v>
      </c>
      <c r="R21" s="195"/>
      <c r="S21" s="195">
        <v>4403.53</v>
      </c>
      <c r="T21" s="195"/>
      <c r="U21" s="197"/>
      <c r="V21" s="197"/>
      <c r="W21" s="332"/>
      <c r="X21" s="389">
        <f>'Юнит 23-28.02'!AD$26</f>
        <v>980.47314948459882</v>
      </c>
      <c r="Y21" s="298">
        <f>J21-SUM(L21:T21)-K21-V21+U21+W21</f>
        <v>36982.602913999915</v>
      </c>
      <c r="Z21" s="299">
        <f>J21-SUM(L21:T21)-K21-X21+U21+W21-V21</f>
        <v>36002.129764515317</v>
      </c>
      <c r="AA21" s="352"/>
      <c r="AB21" s="308">
        <f t="shared" ref="AB21:AB24" si="34">K21/J21</f>
        <v>6.6018633195925866E-2</v>
      </c>
      <c r="AC21" s="308">
        <f t="shared" ref="AC21:AC24" si="35">Z21/K21</f>
        <v>2.5201621883594516</v>
      </c>
      <c r="AD21" s="308">
        <f t="shared" ref="AD21:AD24" si="36">Z21/J21</f>
        <v>0.16637766310754445</v>
      </c>
      <c r="AE21" s="308">
        <f t="shared" ref="AE21:AE24" si="37">Q21/J21</f>
        <v>0.22662253491875711</v>
      </c>
    </row>
    <row r="22" spans="1:31" s="199" customFormat="1" ht="27" customHeight="1" thickBot="1">
      <c r="A22" s="350"/>
      <c r="B22" s="214" t="s">
        <v>952</v>
      </c>
      <c r="C22" s="215"/>
      <c r="D22" s="333">
        <f t="shared" ref="D22" si="38">J22-SUM(L22:T22)+U22+V22+W22</f>
        <v>20741.567085999995</v>
      </c>
      <c r="E22" s="334">
        <f>'Юнит 23-28.02'!K$49</f>
        <v>73</v>
      </c>
      <c r="F22" s="334">
        <f>'Юнит 23-28.02'!P$49</f>
        <v>22</v>
      </c>
      <c r="G22" s="334">
        <f>'Юнит 23-28.02'!Q$49</f>
        <v>1</v>
      </c>
      <c r="H22" s="335">
        <f>'Юнит 23-28.02'!S$49</f>
        <v>118788</v>
      </c>
      <c r="I22" s="336">
        <f>'Юнит 23-28.02'!T$49</f>
        <v>-6500</v>
      </c>
      <c r="J22" s="336">
        <f t="shared" ref="J22" si="39">H22+I22</f>
        <v>112288</v>
      </c>
      <c r="K22" s="255">
        <f>'Юнит 23-28.02'!W$49</f>
        <v>13467</v>
      </c>
      <c r="L22" s="337">
        <f>'Юнит 23-28.02'!Z$49</f>
        <v>9725.3200000000015</v>
      </c>
      <c r="M22" s="255">
        <f>'Юнит 23-28.02'!X$49</f>
        <v>48283.839999999997</v>
      </c>
      <c r="N22" s="255"/>
      <c r="O22" s="338"/>
      <c r="P22" s="255"/>
      <c r="Q22" s="339">
        <f>'Юнит 23-28.02'!AA$49</f>
        <v>30882.492914000002</v>
      </c>
      <c r="R22" s="337">
        <v>10</v>
      </c>
      <c r="S22" s="337">
        <v>2644.78</v>
      </c>
      <c r="T22" s="337"/>
      <c r="U22" s="339"/>
      <c r="V22" s="339"/>
      <c r="W22" s="337"/>
      <c r="X22" s="391">
        <f>'Юнит 23-28.02'!AD$49</f>
        <v>508.78685051540134</v>
      </c>
      <c r="Y22" s="297">
        <f t="shared" ref="Y22" si="40">J22-SUM(L22:T22)-K22-V22+U22+W22</f>
        <v>7274.5670859999955</v>
      </c>
      <c r="Z22" s="340">
        <f t="shared" ref="Z22" si="41">J22-SUM(L22:T22)-K22-X22+U22+W22-V22</f>
        <v>6765.7802354845944</v>
      </c>
      <c r="AA22" s="353"/>
      <c r="AB22" s="308">
        <f t="shared" si="34"/>
        <v>0.11993267312624679</v>
      </c>
      <c r="AC22" s="308">
        <f t="shared" si="35"/>
        <v>0.50239698785806741</v>
      </c>
      <c r="AD22" s="308">
        <f t="shared" si="36"/>
        <v>6.0253813724392584E-2</v>
      </c>
      <c r="AE22" s="308">
        <f t="shared" si="37"/>
        <v>0.27502932560914795</v>
      </c>
    </row>
    <row r="23" spans="1:31" s="199" customFormat="1" ht="27" customHeight="1">
      <c r="A23" s="348" t="s">
        <v>1756</v>
      </c>
      <c r="B23" s="346" t="s">
        <v>1757</v>
      </c>
      <c r="C23" s="347"/>
      <c r="D23" s="190">
        <f>J23-SUM(L23:T23)+U23+V23</f>
        <v>9573.6927820000019</v>
      </c>
      <c r="E23" s="191">
        <f>'Юнит 01.03'!K$26</f>
        <v>33</v>
      </c>
      <c r="F23" s="191">
        <f>'Юнит 01.03'!P$26</f>
        <v>19</v>
      </c>
      <c r="G23" s="191">
        <f>'Юнит 01.03'!Q$26</f>
        <v>0</v>
      </c>
      <c r="H23" s="192">
        <f>'Юнит 01.03'!S$26</f>
        <v>40846</v>
      </c>
      <c r="I23" s="193">
        <f>'Юнит 01.03'!T$26</f>
        <v>0</v>
      </c>
      <c r="J23" s="193">
        <f>H23+I23</f>
        <v>40846</v>
      </c>
      <c r="K23" s="194">
        <f>'Юнит 01.03'!W$26</f>
        <v>2795.01</v>
      </c>
      <c r="L23" s="195">
        <f>'Юнит 01.03'!Z$26</f>
        <v>4137.97</v>
      </c>
      <c r="M23" s="194">
        <f>'Юнит 01.03'!X$26</f>
        <v>17563.78</v>
      </c>
      <c r="N23" s="194"/>
      <c r="O23" s="196"/>
      <c r="P23" s="194"/>
      <c r="Q23" s="197">
        <f>'Юнит 01.03'!AA$26</f>
        <v>8589.2572180000006</v>
      </c>
      <c r="R23" s="195"/>
      <c r="S23" s="195">
        <v>981.3</v>
      </c>
      <c r="T23" s="195"/>
      <c r="U23" s="197"/>
      <c r="V23" s="197"/>
      <c r="W23" s="330">
        <v>2592</v>
      </c>
      <c r="X23" s="389">
        <f>'Юнит 01.03'!AD$26</f>
        <v>174.86670148081345</v>
      </c>
      <c r="Y23" s="298">
        <f>J23-SUM(L23:T23)-K23-V23+U23+W23</f>
        <v>9370.6827820000017</v>
      </c>
      <c r="Z23" s="299">
        <f>J23-SUM(L23:T23)-K23-X23+U23+W23-V23</f>
        <v>9195.8160805191874</v>
      </c>
      <c r="AA23" s="341"/>
      <c r="AB23" s="308">
        <f t="shared" si="34"/>
        <v>6.8427997845566274E-2</v>
      </c>
      <c r="AC23" s="308">
        <f t="shared" si="35"/>
        <v>3.2900834274364623</v>
      </c>
      <c r="AD23" s="308">
        <f t="shared" si="36"/>
        <v>0.22513382168435556</v>
      </c>
      <c r="AE23" s="308">
        <f t="shared" si="37"/>
        <v>0.21028392542721444</v>
      </c>
    </row>
    <row r="24" spans="1:31" s="199" customFormat="1" ht="27" customHeight="1">
      <c r="A24" s="349"/>
      <c r="B24" s="211" t="s">
        <v>1758</v>
      </c>
      <c r="C24" s="202"/>
      <c r="D24" s="219">
        <f t="shared" ref="D24" si="42">J24-SUM(L24:T24)+U24+V24+W24</f>
        <v>11464.637217999996</v>
      </c>
      <c r="E24" s="203">
        <f>'Юнит 01.03'!K$49</f>
        <v>10</v>
      </c>
      <c r="F24" s="203">
        <f>'Юнит 01.03'!P$49</f>
        <v>5</v>
      </c>
      <c r="G24" s="203">
        <f>'Юнит 01.03'!Q$49</f>
        <v>0</v>
      </c>
      <c r="H24" s="204">
        <f>'Юнит 01.03'!S$49</f>
        <v>27900</v>
      </c>
      <c r="I24" s="205">
        <f>'Юнит 01.03'!T$49</f>
        <v>0</v>
      </c>
      <c r="J24" s="205">
        <f t="shared" ref="J24" si="43">H24+I24</f>
        <v>27900</v>
      </c>
      <c r="K24" s="206">
        <f>'Юнит 01.03'!W$49</f>
        <v>3240</v>
      </c>
      <c r="L24" s="207">
        <f>'Юнит 01.03'!Z$49</f>
        <v>1772.6100000000001</v>
      </c>
      <c r="M24" s="206">
        <f>'Юнит 01.03'!X$49</f>
        <v>11997.000000000002</v>
      </c>
      <c r="N24" s="206"/>
      <c r="O24" s="208"/>
      <c r="P24" s="206"/>
      <c r="Q24" s="209">
        <f>'Юнит 01.03'!AA$49</f>
        <v>2452.0327820000002</v>
      </c>
      <c r="R24" s="207"/>
      <c r="S24" s="207">
        <v>213.72</v>
      </c>
      <c r="T24" s="207"/>
      <c r="U24" s="209"/>
      <c r="V24" s="209"/>
      <c r="W24" s="207"/>
      <c r="X24" s="390">
        <f>'Юнит 01.03'!AD$49</f>
        <v>119.44329851918657</v>
      </c>
      <c r="Y24" s="295">
        <f t="shared" ref="Y24" si="44">J24-SUM(L24:T24)-K24-V24+U24+W24</f>
        <v>8224.6372179999962</v>
      </c>
      <c r="Z24" s="289">
        <f t="shared" ref="Z24" si="45">J24-SUM(L24:T24)-K24-X24+U24+W24-V24</f>
        <v>8105.1939194808092</v>
      </c>
      <c r="AA24" s="342"/>
      <c r="AB24" s="308">
        <f t="shared" si="34"/>
        <v>0.11612903225806452</v>
      </c>
      <c r="AC24" s="308">
        <f t="shared" si="35"/>
        <v>2.5016030615681508</v>
      </c>
      <c r="AD24" s="308">
        <f t="shared" si="36"/>
        <v>0.29050874263372078</v>
      </c>
      <c r="AE24" s="308">
        <f t="shared" si="37"/>
        <v>8.7886479641577073E-2</v>
      </c>
    </row>
    <row r="25" spans="1:31" s="199" customFormat="1" ht="27" customHeight="1">
      <c r="A25" s="349"/>
      <c r="B25" s="210"/>
      <c r="C25" s="213"/>
      <c r="D25" s="190"/>
      <c r="E25" s="191"/>
      <c r="F25" s="191"/>
      <c r="G25" s="191"/>
      <c r="H25" s="192"/>
      <c r="I25" s="193"/>
      <c r="J25" s="193"/>
      <c r="K25" s="194"/>
      <c r="L25" s="195"/>
      <c r="M25" s="194"/>
      <c r="N25" s="194"/>
      <c r="O25" s="196"/>
      <c r="P25" s="194"/>
      <c r="Q25" s="197"/>
      <c r="R25" s="195"/>
      <c r="S25" s="195"/>
      <c r="T25" s="195"/>
      <c r="U25" s="197"/>
      <c r="V25" s="197"/>
      <c r="W25" s="195"/>
      <c r="X25" s="389"/>
      <c r="Y25" s="298"/>
      <c r="Z25" s="299"/>
      <c r="AA25" s="343"/>
      <c r="AB25" s="198"/>
      <c r="AC25" s="198"/>
      <c r="AD25" s="198"/>
      <c r="AE25" s="198"/>
    </row>
    <row r="26" spans="1:31" s="199" customFormat="1" ht="27" customHeight="1" thickBot="1">
      <c r="A26" s="350"/>
      <c r="B26" s="201"/>
      <c r="C26" s="202"/>
      <c r="D26" s="219"/>
      <c r="E26" s="203"/>
      <c r="F26" s="203"/>
      <c r="G26" s="203"/>
      <c r="H26" s="204"/>
      <c r="I26" s="205"/>
      <c r="J26" s="205"/>
      <c r="K26" s="206"/>
      <c r="L26" s="207"/>
      <c r="M26" s="206"/>
      <c r="N26" s="206"/>
      <c r="O26" s="208"/>
      <c r="P26" s="206"/>
      <c r="Q26" s="209"/>
      <c r="R26" s="207"/>
      <c r="S26" s="207"/>
      <c r="T26" s="207"/>
      <c r="U26" s="209"/>
      <c r="V26" s="209"/>
      <c r="W26" s="207"/>
      <c r="X26" s="390"/>
      <c r="Y26" s="295"/>
      <c r="Z26" s="340"/>
      <c r="AA26" s="344"/>
      <c r="AB26" s="198"/>
      <c r="AC26" s="198"/>
      <c r="AD26" s="198"/>
      <c r="AE26" s="198"/>
    </row>
    <row r="27" spans="1:31" s="225" customFormat="1" ht="22" customHeight="1" thickBot="1">
      <c r="A27" s="220" t="s">
        <v>299</v>
      </c>
      <c r="B27" s="221"/>
      <c r="C27" s="222"/>
      <c r="D27" s="223">
        <f t="shared" ref="D27:AA27" si="46">SUM(D3:D22)</f>
        <v>400021.56999999995</v>
      </c>
      <c r="E27" s="223">
        <f t="shared" si="46"/>
        <v>1521</v>
      </c>
      <c r="F27" s="223">
        <f t="shared" si="46"/>
        <v>736</v>
      </c>
      <c r="G27" s="223">
        <f t="shared" si="46"/>
        <v>34</v>
      </c>
      <c r="H27" s="223">
        <f t="shared" si="46"/>
        <v>1813013</v>
      </c>
      <c r="I27" s="223">
        <f t="shared" si="46"/>
        <v>-95132</v>
      </c>
      <c r="J27" s="223">
        <f t="shared" si="46"/>
        <v>1717881</v>
      </c>
      <c r="K27" s="223">
        <f t="shared" si="46"/>
        <v>168468.06</v>
      </c>
      <c r="L27" s="223">
        <f t="shared" si="46"/>
        <v>174385.46000000008</v>
      </c>
      <c r="M27" s="223">
        <f t="shared" si="46"/>
        <v>738688.83000000007</v>
      </c>
      <c r="N27" s="223">
        <f t="shared" si="46"/>
        <v>0</v>
      </c>
      <c r="O27" s="223">
        <f t="shared" si="46"/>
        <v>0</v>
      </c>
      <c r="P27" s="223">
        <f t="shared" si="46"/>
        <v>0</v>
      </c>
      <c r="Q27" s="223">
        <f>SUM(Q3:Q22)</f>
        <v>371654.03</v>
      </c>
      <c r="R27" s="223">
        <f t="shared" si="46"/>
        <v>125</v>
      </c>
      <c r="S27" s="223">
        <f>SUM(S3:S22)</f>
        <v>36571.609999999993</v>
      </c>
      <c r="T27" s="223">
        <f>SUM(T3:T24)</f>
        <v>15460.5</v>
      </c>
      <c r="U27" s="223">
        <f t="shared" si="46"/>
        <v>0</v>
      </c>
      <c r="V27" s="223">
        <f t="shared" si="46"/>
        <v>14000</v>
      </c>
      <c r="W27" s="223">
        <f>SUM(W3:W22)</f>
        <v>9445</v>
      </c>
      <c r="X27" s="223">
        <f>SUM(X3:X22)</f>
        <v>7510.03</v>
      </c>
      <c r="Y27" s="223">
        <f t="shared" si="46"/>
        <v>207972.50999999989</v>
      </c>
      <c r="Z27" s="259">
        <f>SUM(Z3:Z22)</f>
        <v>200462.47999999989</v>
      </c>
      <c r="AA27" s="256">
        <f>SUM(AA3:AA22)</f>
        <v>200462.47999999989</v>
      </c>
      <c r="AB27" s="224">
        <f>K27/J27</f>
        <v>9.8067363222481649E-2</v>
      </c>
      <c r="AC27" s="224">
        <f>Z27/K27</f>
        <v>1.1899138626039849</v>
      </c>
      <c r="AD27" s="224">
        <f>Z27/J27</f>
        <v>0.11669171496745112</v>
      </c>
      <c r="AE27" s="224">
        <f t="shared" si="3"/>
        <v>0.21634445575683067</v>
      </c>
    </row>
    <row r="28" spans="1:31">
      <c r="H28" s="229" t="s">
        <v>313</v>
      </c>
      <c r="J28" s="230"/>
      <c r="M28" s="230"/>
      <c r="R28" s="230"/>
      <c r="S28" s="230"/>
      <c r="T28" s="230"/>
      <c r="X28" s="230"/>
      <c r="Z28" s="228" t="s">
        <v>35</v>
      </c>
      <c r="AA28" s="228" t="s">
        <v>36</v>
      </c>
    </row>
    <row r="29" spans="1:31" s="227" customFormat="1">
      <c r="A29" s="231"/>
      <c r="B29" s="231"/>
      <c r="D29" s="232"/>
      <c r="E29" s="232"/>
      <c r="F29" s="232"/>
      <c r="G29" s="232"/>
      <c r="I29" s="233">
        <f>-I27/H27</f>
        <v>5.2471769369552231E-2</v>
      </c>
      <c r="J29" s="234">
        <v>0</v>
      </c>
      <c r="K29" s="258">
        <f>K27/$J$27</f>
        <v>9.8067363222481649E-2</v>
      </c>
      <c r="L29" s="258">
        <f>L27/$J$27</f>
        <v>0.1015119557175381</v>
      </c>
      <c r="M29" s="258">
        <f>M27/$J$27</f>
        <v>0.43000000000000005</v>
      </c>
      <c r="N29" s="258"/>
      <c r="O29" s="258"/>
      <c r="P29" s="258"/>
      <c r="Q29" s="258">
        <f>Q27/$J$27</f>
        <v>0.21634445575683067</v>
      </c>
      <c r="R29" s="258">
        <f t="shared" ref="R29:V29" si="47">R27/$J$27</f>
        <v>7.2764062237139823E-5</v>
      </c>
      <c r="S29" s="258">
        <f t="shared" si="47"/>
        <v>2.1288791249219237E-2</v>
      </c>
      <c r="T29" s="258">
        <f t="shared" si="47"/>
        <v>8.9997502737384025E-3</v>
      </c>
      <c r="U29" s="258">
        <f t="shared" si="47"/>
        <v>0</v>
      </c>
      <c r="V29" s="258">
        <f t="shared" si="47"/>
        <v>8.1495749705596601E-3</v>
      </c>
      <c r="W29" s="225"/>
      <c r="X29" s="233">
        <f>X27/$J$27</f>
        <v>4.3716823225822977E-3</v>
      </c>
      <c r="Y29" s="233"/>
      <c r="Z29" s="233">
        <f>Z27/K27</f>
        <v>1.1899138626039849</v>
      </c>
      <c r="AA29" s="181"/>
      <c r="AB29" s="225"/>
      <c r="AC29" s="235"/>
      <c r="AD29" s="235"/>
      <c r="AE29" s="235"/>
    </row>
    <row r="31" spans="1:31">
      <c r="A31" s="226" t="s">
        <v>940</v>
      </c>
      <c r="D31" s="257">
        <f>D3+D5+D7+D9+D11</f>
        <v>99346.768289000029</v>
      </c>
      <c r="E31" s="257">
        <f t="shared" ref="E31:X31" si="48">E3+E5+E7+E9+E11</f>
        <v>433</v>
      </c>
      <c r="F31" s="257">
        <f t="shared" si="48"/>
        <v>278</v>
      </c>
      <c r="G31" s="257">
        <f t="shared" si="48"/>
        <v>8</v>
      </c>
      <c r="H31" s="257">
        <f t="shared" si="48"/>
        <v>454817</v>
      </c>
      <c r="I31" s="257">
        <f t="shared" si="48"/>
        <v>-12888</v>
      </c>
      <c r="J31" s="257">
        <f>J3+J5+J7+J9+J11</f>
        <v>441929</v>
      </c>
      <c r="K31" s="257">
        <f>K3+K5+K7+K9+K11</f>
        <v>39988.289999999994</v>
      </c>
      <c r="L31" s="257">
        <f t="shared" si="48"/>
        <v>49537.99000000002</v>
      </c>
      <c r="M31" s="257">
        <f t="shared" si="48"/>
        <v>190029.47</v>
      </c>
      <c r="N31" s="257">
        <f t="shared" ref="N31:Q31" si="49">N3+N5+N7+N9+N11</f>
        <v>0</v>
      </c>
      <c r="O31" s="257">
        <f t="shared" si="49"/>
        <v>0</v>
      </c>
      <c r="P31" s="257">
        <f t="shared" si="49"/>
        <v>0</v>
      </c>
      <c r="Q31" s="257">
        <f t="shared" si="49"/>
        <v>96026.501711000019</v>
      </c>
      <c r="R31" s="257">
        <f t="shared" si="48"/>
        <v>45</v>
      </c>
      <c r="S31" s="257">
        <f t="shared" si="48"/>
        <v>10573.57</v>
      </c>
      <c r="T31" s="257">
        <f t="shared" si="48"/>
        <v>12209.7</v>
      </c>
      <c r="U31" s="257">
        <f t="shared" si="48"/>
        <v>0</v>
      </c>
      <c r="V31" s="257">
        <f t="shared" si="48"/>
        <v>14000</v>
      </c>
      <c r="W31" s="257">
        <f t="shared" si="48"/>
        <v>4385</v>
      </c>
      <c r="X31" s="257">
        <f t="shared" si="48"/>
        <v>1863.4258567208158</v>
      </c>
      <c r="Y31" s="257">
        <f>Y3+Y5+Y7+Y9+Y11</f>
        <v>33903.478289000035</v>
      </c>
      <c r="Z31" s="257">
        <f>Z3+Z5+Z7+Z9+Z11</f>
        <v>32040.052432279226</v>
      </c>
      <c r="AA31" s="258"/>
    </row>
    <row r="32" spans="1:31">
      <c r="A32" s="226" t="s">
        <v>941</v>
      </c>
      <c r="D32" s="257">
        <f>D4+D6+D8+D10+D12</f>
        <v>50146.681710999997</v>
      </c>
      <c r="E32" s="257">
        <f>E4+E6+E8+E10+E12</f>
        <v>165</v>
      </c>
      <c r="F32" s="257">
        <f>F4+F6+F8+F10+F12</f>
        <v>46</v>
      </c>
      <c r="G32" s="257">
        <f>G4+G6+G8+G10+G12</f>
        <v>4</v>
      </c>
      <c r="H32" s="257">
        <f>H4+H6+H8+H10+H12</f>
        <v>205934</v>
      </c>
      <c r="I32" s="257">
        <f>I4+I6+I8+I10+I12</f>
        <v>-17932</v>
      </c>
      <c r="J32" s="257">
        <f>J4+J6+J8+J10+J12</f>
        <v>188002</v>
      </c>
      <c r="K32" s="257">
        <f>K4+K6+K8+K10+K12</f>
        <v>28164</v>
      </c>
      <c r="L32" s="257">
        <f t="shared" ref="L32:X32" si="50">L4+L6+L8+L10+L12</f>
        <v>17667.349999999999</v>
      </c>
      <c r="M32" s="257">
        <f t="shared" si="50"/>
        <v>80840.86</v>
      </c>
      <c r="N32" s="257">
        <f t="shared" si="50"/>
        <v>0</v>
      </c>
      <c r="O32" s="257">
        <f t="shared" si="50"/>
        <v>0</v>
      </c>
      <c r="P32" s="257">
        <f t="shared" si="50"/>
        <v>0</v>
      </c>
      <c r="Q32" s="257">
        <f t="shared" si="50"/>
        <v>37855.648289000004</v>
      </c>
      <c r="R32" s="257">
        <f t="shared" si="50"/>
        <v>0</v>
      </c>
      <c r="S32" s="257">
        <f t="shared" si="50"/>
        <v>1491.46</v>
      </c>
      <c r="T32" s="257">
        <f t="shared" si="50"/>
        <v>0</v>
      </c>
      <c r="U32" s="257">
        <f t="shared" si="50"/>
        <v>0</v>
      </c>
      <c r="V32" s="257">
        <f t="shared" si="50"/>
        <v>0</v>
      </c>
      <c r="W32" s="257">
        <f t="shared" si="50"/>
        <v>0</v>
      </c>
      <c r="X32" s="257">
        <f t="shared" si="50"/>
        <v>792.72414327918455</v>
      </c>
      <c r="Y32" s="257">
        <f>Y4+Y6+Y8+Y10+Y12</f>
        <v>21982.681710999994</v>
      </c>
      <c r="Z32" s="257">
        <f>Z4+Z6+Z8+Z10+Z12</f>
        <v>21189.957567720809</v>
      </c>
    </row>
    <row r="33" spans="1:31">
      <c r="A33" s="286" t="s">
        <v>997</v>
      </c>
      <c r="B33" s="286"/>
      <c r="C33" s="287"/>
      <c r="D33" s="288">
        <f t="shared" ref="D33:Z33" si="51">D31+D32</f>
        <v>149493.45000000001</v>
      </c>
      <c r="E33" s="288">
        <f t="shared" si="51"/>
        <v>598</v>
      </c>
      <c r="F33" s="288">
        <f t="shared" si="51"/>
        <v>324</v>
      </c>
      <c r="G33" s="288">
        <f t="shared" si="51"/>
        <v>12</v>
      </c>
      <c r="H33" s="288">
        <f t="shared" si="51"/>
        <v>660751</v>
      </c>
      <c r="I33" s="288">
        <f t="shared" si="51"/>
        <v>-30820</v>
      </c>
      <c r="J33" s="288">
        <f t="shared" si="51"/>
        <v>629931</v>
      </c>
      <c r="K33" s="288">
        <f t="shared" si="51"/>
        <v>68152.289999999994</v>
      </c>
      <c r="L33" s="288">
        <f t="shared" si="51"/>
        <v>67205.340000000026</v>
      </c>
      <c r="M33" s="288">
        <f t="shared" si="51"/>
        <v>270870.33</v>
      </c>
      <c r="N33" s="288">
        <f t="shared" si="51"/>
        <v>0</v>
      </c>
      <c r="O33" s="288">
        <f t="shared" si="51"/>
        <v>0</v>
      </c>
      <c r="P33" s="288">
        <f t="shared" si="51"/>
        <v>0</v>
      </c>
      <c r="Q33" s="288">
        <f t="shared" si="51"/>
        <v>133882.15000000002</v>
      </c>
      <c r="R33" s="288">
        <f t="shared" si="51"/>
        <v>45</v>
      </c>
      <c r="S33" s="288">
        <f t="shared" si="51"/>
        <v>12065.029999999999</v>
      </c>
      <c r="T33" s="288">
        <f t="shared" si="51"/>
        <v>12209.7</v>
      </c>
      <c r="U33" s="288">
        <f t="shared" si="51"/>
        <v>0</v>
      </c>
      <c r="V33" s="288">
        <f t="shared" si="51"/>
        <v>14000</v>
      </c>
      <c r="W33" s="288">
        <f t="shared" si="51"/>
        <v>4385</v>
      </c>
      <c r="X33" s="288">
        <f t="shared" si="51"/>
        <v>2656.1500000000005</v>
      </c>
      <c r="Y33" s="288">
        <f t="shared" si="51"/>
        <v>55886.160000000033</v>
      </c>
      <c r="Z33" s="288">
        <f t="shared" si="51"/>
        <v>53230.010000000038</v>
      </c>
    </row>
    <row r="35" spans="1:31">
      <c r="A35" s="226" t="s">
        <v>1752</v>
      </c>
      <c r="D35" s="257">
        <f>D13+D15+D17+D19+D21</f>
        <v>131884.7991556584</v>
      </c>
      <c r="E35" s="257">
        <f t="shared" ref="E35:Z35" si="52">E13+E15+E17+E19+E21</f>
        <v>643</v>
      </c>
      <c r="F35" s="257">
        <f t="shared" si="52"/>
        <v>316</v>
      </c>
      <c r="G35" s="257">
        <f t="shared" si="52"/>
        <v>16</v>
      </c>
      <c r="H35" s="257">
        <f t="shared" si="52"/>
        <v>662308.99999999988</v>
      </c>
      <c r="I35" s="257">
        <f t="shared" si="52"/>
        <v>-34587</v>
      </c>
      <c r="J35" s="257">
        <f t="shared" si="52"/>
        <v>627721.99999999988</v>
      </c>
      <c r="K35" s="257">
        <f t="shared" si="52"/>
        <v>42970.77</v>
      </c>
      <c r="L35" s="257">
        <f t="shared" si="52"/>
        <v>64832.400000000052</v>
      </c>
      <c r="M35" s="257">
        <f t="shared" si="52"/>
        <v>269920.45999999996</v>
      </c>
      <c r="N35" s="257">
        <f t="shared" si="52"/>
        <v>0</v>
      </c>
      <c r="O35" s="257">
        <f t="shared" si="52"/>
        <v>0</v>
      </c>
      <c r="P35" s="257">
        <f t="shared" si="52"/>
        <v>0</v>
      </c>
      <c r="Q35" s="257">
        <f t="shared" si="52"/>
        <v>143519.66669799999</v>
      </c>
      <c r="R35" s="257">
        <f t="shared" si="52"/>
        <v>0</v>
      </c>
      <c r="S35" s="257">
        <f t="shared" si="52"/>
        <v>15186.04</v>
      </c>
      <c r="T35" s="257">
        <f t="shared" si="52"/>
        <v>2378.6341463414633</v>
      </c>
      <c r="U35" s="257">
        <f t="shared" si="52"/>
        <v>0</v>
      </c>
      <c r="V35" s="257">
        <f t="shared" si="52"/>
        <v>0</v>
      </c>
      <c r="W35" s="257">
        <f t="shared" si="52"/>
        <v>1874</v>
      </c>
      <c r="X35" s="257">
        <f t="shared" si="52"/>
        <v>2803.1189678427168</v>
      </c>
      <c r="Y35" s="257">
        <f t="shared" si="52"/>
        <v>90788.029155658412</v>
      </c>
      <c r="Z35" s="257">
        <f t="shared" si="52"/>
        <v>87984.910187815694</v>
      </c>
      <c r="AA35" s="258"/>
    </row>
    <row r="36" spans="1:31">
      <c r="A36" s="226" t="s">
        <v>1753</v>
      </c>
      <c r="D36" s="257">
        <f>D14+D16+D18+D20+D22</f>
        <v>118643.32084434145</v>
      </c>
      <c r="E36" s="257">
        <f t="shared" ref="E36:Y36" si="53">E14+E16+E18+E20+E22</f>
        <v>280</v>
      </c>
      <c r="F36" s="257">
        <f t="shared" si="53"/>
        <v>96</v>
      </c>
      <c r="G36" s="257">
        <f t="shared" si="53"/>
        <v>6</v>
      </c>
      <c r="H36" s="257">
        <f t="shared" si="53"/>
        <v>489953</v>
      </c>
      <c r="I36" s="257">
        <f t="shared" si="53"/>
        <v>-29725</v>
      </c>
      <c r="J36" s="257">
        <f t="shared" si="53"/>
        <v>460228</v>
      </c>
      <c r="K36" s="257">
        <f t="shared" si="53"/>
        <v>57345</v>
      </c>
      <c r="L36" s="257">
        <f t="shared" si="53"/>
        <v>42347.720000000008</v>
      </c>
      <c r="M36" s="257">
        <f t="shared" si="53"/>
        <v>197898.04</v>
      </c>
      <c r="N36" s="257">
        <f t="shared" si="53"/>
        <v>0</v>
      </c>
      <c r="O36" s="257">
        <f t="shared" si="53"/>
        <v>0</v>
      </c>
      <c r="P36" s="257">
        <f t="shared" si="53"/>
        <v>0</v>
      </c>
      <c r="Q36" s="257">
        <f t="shared" si="53"/>
        <v>94252.213301999989</v>
      </c>
      <c r="R36" s="257">
        <f t="shared" si="53"/>
        <v>80</v>
      </c>
      <c r="S36" s="257">
        <f t="shared" si="53"/>
        <v>9320.5400000000009</v>
      </c>
      <c r="T36" s="257">
        <f t="shared" si="53"/>
        <v>872.16585365853666</v>
      </c>
      <c r="U36" s="257">
        <f t="shared" si="53"/>
        <v>0</v>
      </c>
      <c r="V36" s="257">
        <f t="shared" si="53"/>
        <v>0</v>
      </c>
      <c r="W36" s="257">
        <f t="shared" si="53"/>
        <v>3186</v>
      </c>
      <c r="X36" s="257">
        <f t="shared" si="53"/>
        <v>2050.7610321572838</v>
      </c>
      <c r="Y36" s="257">
        <f t="shared" si="53"/>
        <v>61298.320844341448</v>
      </c>
      <c r="Z36" s="257">
        <f>Z14+Z16+Z18+Z20+Z22</f>
        <v>59247.559812184161</v>
      </c>
    </row>
    <row r="37" spans="1:31">
      <c r="A37" s="286" t="s">
        <v>1754</v>
      </c>
      <c r="B37" s="286"/>
      <c r="C37" s="287"/>
      <c r="D37" s="288">
        <f t="shared" ref="D37:Y37" si="54">D35+D36</f>
        <v>250528.11999999985</v>
      </c>
      <c r="E37" s="288">
        <f t="shared" si="54"/>
        <v>923</v>
      </c>
      <c r="F37" s="288">
        <f t="shared" si="54"/>
        <v>412</v>
      </c>
      <c r="G37" s="288">
        <f t="shared" si="54"/>
        <v>22</v>
      </c>
      <c r="H37" s="288">
        <f t="shared" si="54"/>
        <v>1152262</v>
      </c>
      <c r="I37" s="288">
        <f t="shared" si="54"/>
        <v>-64312</v>
      </c>
      <c r="J37" s="288">
        <f t="shared" si="54"/>
        <v>1087950</v>
      </c>
      <c r="K37" s="288">
        <f t="shared" si="54"/>
        <v>100315.76999999999</v>
      </c>
      <c r="L37" s="288">
        <f t="shared" si="54"/>
        <v>107180.12000000005</v>
      </c>
      <c r="M37" s="288">
        <f t="shared" si="54"/>
        <v>467818.5</v>
      </c>
      <c r="N37" s="288">
        <f t="shared" si="54"/>
        <v>0</v>
      </c>
      <c r="O37" s="288">
        <f t="shared" si="54"/>
        <v>0</v>
      </c>
      <c r="P37" s="288">
        <f t="shared" si="54"/>
        <v>0</v>
      </c>
      <c r="Q37" s="288">
        <f t="shared" si="54"/>
        <v>237771.87999999998</v>
      </c>
      <c r="R37" s="288">
        <f t="shared" si="54"/>
        <v>80</v>
      </c>
      <c r="S37" s="288">
        <f t="shared" si="54"/>
        <v>24506.58</v>
      </c>
      <c r="T37" s="288">
        <f t="shared" si="54"/>
        <v>3250.8</v>
      </c>
      <c r="U37" s="288">
        <f t="shared" si="54"/>
        <v>0</v>
      </c>
      <c r="V37" s="288">
        <f t="shared" si="54"/>
        <v>0</v>
      </c>
      <c r="W37" s="288">
        <f t="shared" si="54"/>
        <v>5060</v>
      </c>
      <c r="X37" s="288">
        <f t="shared" si="54"/>
        <v>4853.880000000001</v>
      </c>
      <c r="Y37" s="288">
        <f t="shared" si="54"/>
        <v>152086.34999999986</v>
      </c>
      <c r="Z37" s="288">
        <f>Z35+Z36</f>
        <v>147232.46999999986</v>
      </c>
    </row>
    <row r="39" spans="1:31">
      <c r="A39" s="226" t="s">
        <v>1258</v>
      </c>
      <c r="I39" s="258"/>
      <c r="J39" s="258"/>
      <c r="K39" s="258">
        <f t="shared" ref="K39:Q39" si="55">(K11+K13)/($J$11+$J$13)</f>
        <v>9.044951579740397E-2</v>
      </c>
      <c r="L39" s="258">
        <f t="shared" si="55"/>
        <v>0.11623569758134142</v>
      </c>
      <c r="M39" s="258">
        <f t="shared" si="55"/>
        <v>0.43</v>
      </c>
      <c r="N39" s="258">
        <f t="shared" si="55"/>
        <v>0</v>
      </c>
      <c r="O39" s="258">
        <f t="shared" si="55"/>
        <v>0</v>
      </c>
      <c r="P39" s="258">
        <f t="shared" si="55"/>
        <v>0</v>
      </c>
      <c r="Q39" s="258">
        <f t="shared" si="55"/>
        <v>0.17918528389025787</v>
      </c>
      <c r="R39" s="258">
        <f>(R11+S11+T11+R13+S13+T13)/($J$11+$J$13)</f>
        <v>7.690502723149123E-2</v>
      </c>
      <c r="S39" s="258"/>
      <c r="T39" s="258"/>
      <c r="U39" s="258">
        <f t="shared" ref="U39:Z39" si="56">(U11+U13)/($J$11+$J$13)</f>
        <v>0</v>
      </c>
      <c r="V39" s="258">
        <f t="shared" si="56"/>
        <v>0</v>
      </c>
      <c r="W39" s="258">
        <f t="shared" si="56"/>
        <v>7.0786181783937347E-3</v>
      </c>
      <c r="X39" s="258">
        <f t="shared" si="56"/>
        <v>4.2484268394194008E-3</v>
      </c>
      <c r="Y39" s="258">
        <f t="shared" si="56"/>
        <v>0.1143030936778993</v>
      </c>
      <c r="Z39" s="258">
        <f>(Z11+Z13)/($J$11+$J$13)</f>
        <v>0.11005466683847991</v>
      </c>
    </row>
    <row r="40" spans="1:31" s="227" customFormat="1">
      <c r="A40" s="309" t="s">
        <v>1257</v>
      </c>
      <c r="B40" s="231"/>
      <c r="D40" s="232"/>
      <c r="E40" s="232"/>
      <c r="F40" s="232"/>
      <c r="G40" s="232"/>
      <c r="I40" s="258"/>
      <c r="J40" s="258"/>
      <c r="K40" s="258">
        <f>K15/$J$15</f>
        <v>8.1746707523207798E-2</v>
      </c>
      <c r="L40" s="258">
        <f>L15/$J$15</f>
        <v>0.1253067404253782</v>
      </c>
      <c r="M40" s="258">
        <f>M15/$J$15</f>
        <v>0.43000000000000005</v>
      </c>
      <c r="N40" s="258"/>
      <c r="O40" s="258"/>
      <c r="P40" s="258"/>
      <c r="Q40" s="258">
        <f>Q15/$J$15</f>
        <v>0.24274066105341183</v>
      </c>
      <c r="R40" s="258">
        <f>(R15+S15+T15)/$J$15</f>
        <v>2.7844094331606877E-2</v>
      </c>
      <c r="S40" s="258"/>
      <c r="T40" s="258"/>
      <c r="U40" s="258">
        <f>U15/$J$15</f>
        <v>0</v>
      </c>
      <c r="V40" s="258">
        <f>V15/$J$15</f>
        <v>0</v>
      </c>
      <c r="W40" s="258"/>
      <c r="X40" s="258">
        <f>X15/$J$15</f>
        <v>4.4781202806336478E-3</v>
      </c>
      <c r="Y40" s="258"/>
      <c r="Z40" s="258">
        <f>Z15/K15</f>
        <v>1.0750729790653839</v>
      </c>
      <c r="AA40" s="181"/>
      <c r="AB40" s="225"/>
      <c r="AC40" s="235"/>
      <c r="AD40" s="235"/>
      <c r="AE40" s="235"/>
    </row>
    <row r="41" spans="1:31">
      <c r="A41" s="309" t="s">
        <v>1261</v>
      </c>
      <c r="K41" s="258">
        <f>K17/$J$17</f>
        <v>6.1562875790975191E-2</v>
      </c>
      <c r="L41" s="258">
        <f>L17/$J$17</f>
        <v>0.1132858955539523</v>
      </c>
      <c r="M41" s="258">
        <f>M17/$J$17</f>
        <v>0.42999999999999988</v>
      </c>
      <c r="N41" s="258"/>
      <c r="O41" s="258"/>
      <c r="P41" s="258"/>
      <c r="Q41" s="258">
        <f>Q17/$J$17</f>
        <v>0.22342475533053013</v>
      </c>
      <c r="R41" s="258">
        <f>(R17+S17+T17)/$J$17</f>
        <v>4.7172759322448035E-2</v>
      </c>
      <c r="S41" s="258"/>
      <c r="T41" s="258"/>
      <c r="U41" s="258">
        <f>U17/$J$17</f>
        <v>0</v>
      </c>
      <c r="V41" s="258">
        <f>V17/$J$17</f>
        <v>0</v>
      </c>
      <c r="W41" s="258"/>
      <c r="X41" s="258">
        <f>X17/$J$17</f>
        <v>4.3892214760874538E-3</v>
      </c>
      <c r="Y41" s="258"/>
      <c r="Z41" s="258">
        <f>Z17/K17</f>
        <v>1.9518986236770715</v>
      </c>
    </row>
    <row r="42" spans="1:31">
      <c r="A42" s="309" t="s">
        <v>1751</v>
      </c>
      <c r="I42" s="258"/>
      <c r="J42" s="258"/>
      <c r="K42" s="258">
        <f>K19/$J$19</f>
        <v>6.6209240258584892E-2</v>
      </c>
      <c r="L42" s="258">
        <f>L19/$J$19</f>
        <v>0.10120313148686325</v>
      </c>
      <c r="M42" s="258">
        <f>M19/$J$19</f>
        <v>0.43</v>
      </c>
      <c r="N42" s="258"/>
      <c r="O42" s="258"/>
      <c r="P42" s="258"/>
      <c r="Q42" s="258">
        <f>Q19/$J$19</f>
        <v>0.22150110228337586</v>
      </c>
      <c r="R42" s="258">
        <f>(R19+S19+T19)/$J$19</f>
        <v>2.3752505782575171E-2</v>
      </c>
      <c r="S42" s="258"/>
      <c r="T42" s="258"/>
      <c r="U42" s="258">
        <f>U19/$J$19</f>
        <v>0</v>
      </c>
      <c r="V42" s="258">
        <f>V19/$J$19</f>
        <v>0</v>
      </c>
      <c r="W42" s="258"/>
      <c r="X42" s="258">
        <f>X19/$J$19</f>
        <v>4.4206768270730829E-3</v>
      </c>
      <c r="Y42" s="258"/>
      <c r="Z42" s="258">
        <f>Z19/K19</f>
        <v>2.3966160218163042</v>
      </c>
    </row>
    <row r="43" spans="1:31">
      <c r="A43" s="309" t="s">
        <v>2112</v>
      </c>
      <c r="I43" s="258"/>
      <c r="J43" s="258"/>
      <c r="K43" s="258">
        <f>(K21+K23)/($J$21+$J$23)</f>
        <v>6.6401214458430877E-2</v>
      </c>
      <c r="L43" s="258">
        <f>(L21+L23)/($J$21+$J$23)</f>
        <v>8.8514582053694363E-2</v>
      </c>
      <c r="M43" s="258">
        <f t="shared" ref="M43:Q43" si="57">(M21+M23)/($J$21+$J$23)</f>
        <v>0.4300000000000001</v>
      </c>
      <c r="N43" s="258">
        <f t="shared" si="57"/>
        <v>0</v>
      </c>
      <c r="O43" s="258">
        <f t="shared" si="57"/>
        <v>0</v>
      </c>
      <c r="P43" s="258">
        <f t="shared" si="57"/>
        <v>0</v>
      </c>
      <c r="Q43" s="258">
        <f t="shared" si="57"/>
        <v>0.2240281389862927</v>
      </c>
      <c r="R43" s="258">
        <f>(R21+S21+T21+R23+S23+T23)/($J$21+$J$23)</f>
        <v>2.0933585762379785E-2</v>
      </c>
      <c r="S43" s="258"/>
      <c r="T43" s="258"/>
      <c r="U43" s="258">
        <f>(U21+U23)/($J$21+$J$23)</f>
        <v>0</v>
      </c>
      <c r="V43" s="258">
        <f t="shared" ref="V43:X43" si="58">(V21+V23)/($J$21+$J$23)</f>
        <v>0</v>
      </c>
      <c r="W43" s="258"/>
      <c r="X43" s="258">
        <f>(X21+X23)/($J$21+$J$23)</f>
        <v>4.4913963588227553E-3</v>
      </c>
      <c r="Y43" s="258"/>
      <c r="Z43" s="258">
        <f>(Z21+Z23)/(K21+K23)</f>
        <v>2.6461490543412869</v>
      </c>
      <c r="AA43" s="417">
        <f>(Z21+Z23)/(J21+J23)</f>
        <v>0.17570751084628983</v>
      </c>
    </row>
  </sheetData>
  <mergeCells count="32">
    <mergeCell ref="AA3:AA12"/>
    <mergeCell ref="B13:C13"/>
    <mergeCell ref="Q1:Q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Y1:Y2"/>
    <mergeCell ref="B23:C23"/>
    <mergeCell ref="A23:A26"/>
    <mergeCell ref="A13:A22"/>
    <mergeCell ref="AA13:AA22"/>
    <mergeCell ref="P1:P2"/>
    <mergeCell ref="K1:K2"/>
    <mergeCell ref="L1:L2"/>
    <mergeCell ref="M1:M2"/>
    <mergeCell ref="N1:N2"/>
    <mergeCell ref="O1:O2"/>
    <mergeCell ref="A1:C1"/>
    <mergeCell ref="D1:D2"/>
    <mergeCell ref="E1:G1"/>
    <mergeCell ref="H1:J1"/>
    <mergeCell ref="V1:V2"/>
    <mergeCell ref="A3:A12"/>
  </mergeCells>
  <conditionalFormatting sqref="J2">
    <cfRule type="dataBar" priority="1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27">
    <cfRule type="dataBar" priority="1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27">
    <cfRule type="dataBar" priority="1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27">
    <cfRule type="dataBar" priority="1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9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9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9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9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9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9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8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26">
    <cfRule type="dataBar" priority="1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26">
    <cfRule type="dataBar" priority="1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26">
    <cfRule type="dataBar" priority="1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7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7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7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7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7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6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6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5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3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2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2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25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25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25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25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25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2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2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25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2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25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25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25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25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2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25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25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2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25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25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25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25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26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2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26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26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2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26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26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2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2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26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2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26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26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26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26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2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2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2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26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26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26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AC27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AD27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AE27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AC3:AC26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AD3:AD26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AE3:AE26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D5" sqref="D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/>
      <c r="D4" s="242" t="e">
        <f>C4/C$26</f>
        <v>#DIV/0!</v>
      </c>
      <c r="E4" s="242" t="e">
        <f>D4</f>
        <v>#DIV/0!</v>
      </c>
      <c r="F4" s="243" t="e">
        <f t="shared" ref="F4:F12" si="0">IF(AND(E4&lt;=0),"C",IF(E4&lt;=0.8,"A",IF(E4&lt;=0.95,"B","C")))</f>
        <v>#DIV/0!</v>
      </c>
      <c r="G4" s="243" t="e">
        <f>VLOOKUP(B$4:B$25,I$4:M$25,5,0)</f>
        <v>#DIV/0!</v>
      </c>
      <c r="I4" s="240" t="s">
        <v>38</v>
      </c>
      <c r="J4" s="241"/>
      <c r="K4" s="242" t="e">
        <f>J4/J$26</f>
        <v>#DIV/0!</v>
      </c>
      <c r="L4" s="242" t="e">
        <f>K4</f>
        <v>#DIV/0!</v>
      </c>
      <c r="M4" s="243" t="e">
        <f t="shared" ref="M4:M12" si="1">_xlfn.IFS(L4&lt;80%,"A",L4&lt;=95%,"B",L4&gt;95%,"C")</f>
        <v>#DIV/0!</v>
      </c>
    </row>
    <row r="5" spans="2:17" ht="28.5" customHeight="1" outlineLevel="1" thickBot="1">
      <c r="B5" s="240" t="s">
        <v>39</v>
      </c>
      <c r="C5" s="241"/>
      <c r="D5" s="242" t="e">
        <f>C5/C$26</f>
        <v>#DIV/0!</v>
      </c>
      <c r="E5" s="242" t="e">
        <f>D5+E4</f>
        <v>#DIV/0!</v>
      </c>
      <c r="F5" s="243" t="e">
        <f t="shared" si="0"/>
        <v>#DIV/0!</v>
      </c>
      <c r="G5" s="243" t="e">
        <f>VLOOKUP(B$4:B$25,I$4:M$25,5,0)</f>
        <v>#DIV/0!</v>
      </c>
      <c r="I5" s="240" t="s">
        <v>39</v>
      </c>
      <c r="J5" s="241"/>
      <c r="K5" s="242" t="e">
        <f>J5/J$26</f>
        <v>#DIV/0!</v>
      </c>
      <c r="L5" s="242" t="e">
        <f>K5+L4</f>
        <v>#DIV/0!</v>
      </c>
      <c r="M5" s="243" t="e">
        <f t="shared" si="1"/>
        <v>#DIV/0!</v>
      </c>
    </row>
    <row r="6" spans="2:17" ht="28.5" customHeight="1" outlineLevel="1" thickBot="1">
      <c r="B6" s="240" t="s">
        <v>40</v>
      </c>
      <c r="C6" s="241"/>
      <c r="D6" s="242" t="e">
        <f>C6/C$26</f>
        <v>#DIV/0!</v>
      </c>
      <c r="E6" s="242" t="e">
        <f t="shared" ref="E6:E25" si="2">D6+E5</f>
        <v>#DIV/0!</v>
      </c>
      <c r="F6" s="243" t="e">
        <f t="shared" si="0"/>
        <v>#DIV/0!</v>
      </c>
      <c r="G6" s="243" t="e">
        <f>VLOOKUP(B$4:B$25,I$4:M$25,5,0)</f>
        <v>#DIV/0!</v>
      </c>
      <c r="I6" s="240" t="s">
        <v>40</v>
      </c>
      <c r="J6" s="241"/>
      <c r="K6" s="242" t="e">
        <f>J6/J$26</f>
        <v>#DIV/0!</v>
      </c>
      <c r="L6" s="242" t="e">
        <f t="shared" ref="L6:L25" si="3">K6+L5</f>
        <v>#DIV/0!</v>
      </c>
      <c r="M6" s="243" t="e">
        <f t="shared" si="1"/>
        <v>#DIV/0!</v>
      </c>
    </row>
    <row r="7" spans="2:17" ht="28.5" customHeight="1" outlineLevel="1" thickBot="1">
      <c r="B7" s="240" t="s">
        <v>41</v>
      </c>
      <c r="C7" s="241"/>
      <c r="D7" s="242" t="e">
        <f>C7/C$26</f>
        <v>#DIV/0!</v>
      </c>
      <c r="E7" s="242" t="e">
        <f t="shared" si="2"/>
        <v>#DIV/0!</v>
      </c>
      <c r="F7" s="243" t="e">
        <f t="shared" si="0"/>
        <v>#DIV/0!</v>
      </c>
      <c r="G7" s="243" t="e">
        <f>VLOOKUP(B$4:B$25,I$4:M$25,5,0)</f>
        <v>#DIV/0!</v>
      </c>
      <c r="I7" s="240" t="s">
        <v>41</v>
      </c>
      <c r="J7" s="241"/>
      <c r="K7" s="242" t="e">
        <f>J7/J$26</f>
        <v>#DIV/0!</v>
      </c>
      <c r="L7" s="242" t="e">
        <f t="shared" si="3"/>
        <v>#DIV/0!</v>
      </c>
      <c r="M7" s="243" t="e">
        <f t="shared" si="1"/>
        <v>#DIV/0!</v>
      </c>
    </row>
    <row r="8" spans="2:17" ht="28.5" customHeight="1" outlineLevel="1" thickBot="1">
      <c r="B8" s="240" t="s">
        <v>42</v>
      </c>
      <c r="C8" s="241"/>
      <c r="D8" s="242" t="e">
        <f>C8/C$26</f>
        <v>#DIV/0!</v>
      </c>
      <c r="E8" s="242" t="e">
        <f t="shared" si="2"/>
        <v>#DIV/0!</v>
      </c>
      <c r="F8" s="243" t="e">
        <f t="shared" si="0"/>
        <v>#DIV/0!</v>
      </c>
      <c r="G8" s="243" t="e">
        <f>VLOOKUP(B$4:B$25,I$4:M$25,5,0)</f>
        <v>#DIV/0!</v>
      </c>
      <c r="I8" s="240" t="s">
        <v>42</v>
      </c>
      <c r="J8" s="241"/>
      <c r="K8" s="242" t="e">
        <f>J8/J$26</f>
        <v>#DIV/0!</v>
      </c>
      <c r="L8" s="242" t="e">
        <f t="shared" si="3"/>
        <v>#DIV/0!</v>
      </c>
      <c r="M8" s="243" t="e">
        <f t="shared" si="1"/>
        <v>#DIV/0!</v>
      </c>
    </row>
    <row r="9" spans="2:17" ht="28.5" customHeight="1" outlineLevel="1" thickBot="1">
      <c r="B9" s="240" t="s">
        <v>43</v>
      </c>
      <c r="C9" s="241"/>
      <c r="D9" s="242" t="e">
        <f t="shared" ref="D9:D25" si="4">C9/C$26</f>
        <v>#DIV/0!</v>
      </c>
      <c r="E9" s="242" t="e">
        <f t="shared" si="2"/>
        <v>#DIV/0!</v>
      </c>
      <c r="F9" s="243" t="e">
        <f t="shared" si="0"/>
        <v>#DIV/0!</v>
      </c>
      <c r="G9" s="243" t="e">
        <f t="shared" ref="G9:G25" si="5">VLOOKUP(B$4:B$25,I$4:M$25,5,0)</f>
        <v>#DIV/0!</v>
      </c>
      <c r="I9" s="240" t="s">
        <v>43</v>
      </c>
      <c r="J9" s="241"/>
      <c r="K9" s="242" t="e">
        <f t="shared" ref="K9:K25" si="6">J9/J$26</f>
        <v>#DIV/0!</v>
      </c>
      <c r="L9" s="242" t="e">
        <f t="shared" si="3"/>
        <v>#DIV/0!</v>
      </c>
      <c r="M9" s="243" t="e">
        <f t="shared" si="1"/>
        <v>#DIV/0!</v>
      </c>
    </row>
    <row r="10" spans="2:17" ht="28.5" customHeight="1" outlineLevel="1" thickBot="1">
      <c r="B10" s="240" t="s">
        <v>44</v>
      </c>
      <c r="C10" s="241"/>
      <c r="D10" s="242" t="e">
        <f t="shared" si="4"/>
        <v>#DIV/0!</v>
      </c>
      <c r="E10" s="242" t="e">
        <f t="shared" si="2"/>
        <v>#DIV/0!</v>
      </c>
      <c r="F10" s="243" t="e">
        <f t="shared" si="0"/>
        <v>#DIV/0!</v>
      </c>
      <c r="G10" s="243" t="e">
        <f t="shared" si="5"/>
        <v>#DIV/0!</v>
      </c>
      <c r="I10" s="240" t="s">
        <v>44</v>
      </c>
      <c r="J10" s="241"/>
      <c r="K10" s="242" t="e">
        <f t="shared" si="6"/>
        <v>#DIV/0!</v>
      </c>
      <c r="L10" s="242" t="e">
        <f t="shared" si="3"/>
        <v>#DIV/0!</v>
      </c>
      <c r="M10" s="243" t="e">
        <f t="shared" si="1"/>
        <v>#DIV/0!</v>
      </c>
    </row>
    <row r="11" spans="2:17" ht="28.5" customHeight="1" outlineLevel="1" thickBot="1">
      <c r="B11" s="240" t="s">
        <v>45</v>
      </c>
      <c r="C11" s="241"/>
      <c r="D11" s="242" t="e">
        <f t="shared" si="4"/>
        <v>#DIV/0!</v>
      </c>
      <c r="E11" s="242" t="e">
        <f>D11+E8</f>
        <v>#DIV/0!</v>
      </c>
      <c r="F11" s="243" t="e">
        <f t="shared" si="0"/>
        <v>#DIV/0!</v>
      </c>
      <c r="G11" s="243" t="e">
        <f t="shared" si="5"/>
        <v>#DIV/0!</v>
      </c>
      <c r="I11" s="240" t="s">
        <v>45</v>
      </c>
      <c r="J11" s="241"/>
      <c r="K11" s="242" t="e">
        <f t="shared" si="6"/>
        <v>#DIV/0!</v>
      </c>
      <c r="L11" s="242" t="e">
        <f>K11+L8</f>
        <v>#DIV/0!</v>
      </c>
      <c r="M11" s="243" t="e">
        <f t="shared" si="1"/>
        <v>#DIV/0!</v>
      </c>
    </row>
    <row r="12" spans="2:17" ht="28.5" customHeight="1" outlineLevel="1" thickBot="1">
      <c r="B12" s="240" t="s">
        <v>46</v>
      </c>
      <c r="C12" s="241"/>
      <c r="D12" s="242" t="e">
        <f t="shared" si="4"/>
        <v>#DIV/0!</v>
      </c>
      <c r="E12" s="242" t="e">
        <f t="shared" si="2"/>
        <v>#DIV/0!</v>
      </c>
      <c r="F12" s="243" t="e">
        <f t="shared" si="0"/>
        <v>#DIV/0!</v>
      </c>
      <c r="G12" s="243" t="e">
        <f t="shared" si="5"/>
        <v>#DIV/0!</v>
      </c>
      <c r="I12" s="240" t="s">
        <v>46</v>
      </c>
      <c r="J12" s="241"/>
      <c r="K12" s="242" t="e">
        <f t="shared" si="6"/>
        <v>#DIV/0!</v>
      </c>
      <c r="L12" s="242" t="e">
        <f t="shared" si="3"/>
        <v>#DIV/0!</v>
      </c>
      <c r="M12" s="243" t="e">
        <f t="shared" si="1"/>
        <v>#DIV/0!</v>
      </c>
    </row>
    <row r="13" spans="2:17" ht="15" outlineLevel="1" thickBot="1">
      <c r="B13" s="240" t="s">
        <v>47</v>
      </c>
      <c r="C13" s="241"/>
      <c r="D13" s="242" t="e">
        <f t="shared" si="4"/>
        <v>#DIV/0!</v>
      </c>
      <c r="E13" s="242" t="e">
        <f t="shared" si="2"/>
        <v>#DIV/0!</v>
      </c>
      <c r="F13" s="243" t="e">
        <f>IF(AND(E13&lt;=0),"C",IF(E13&lt;=0.8,"A",IF(E13&lt;=0.95,"B","C")))</f>
        <v>#DIV/0!</v>
      </c>
      <c r="G13" s="243" t="e">
        <f t="shared" si="5"/>
        <v>#DIV/0!</v>
      </c>
      <c r="I13" s="240" t="s">
        <v>47</v>
      </c>
      <c r="J13" s="241"/>
      <c r="K13" s="242" t="e">
        <f t="shared" si="6"/>
        <v>#DIV/0!</v>
      </c>
      <c r="L13" s="242" t="e">
        <f t="shared" si="3"/>
        <v>#DIV/0!</v>
      </c>
      <c r="M13" s="243" t="e">
        <f>_xlfn.IFS(L13&lt;80%,"A",L13&lt;=95%,"B",L13&gt;95%,"C")</f>
        <v>#DIV/0!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/>
      <c r="D14" s="242" t="e">
        <f t="shared" si="4"/>
        <v>#DIV/0!</v>
      </c>
      <c r="E14" s="242" t="e">
        <f t="shared" si="2"/>
        <v>#DIV/0!</v>
      </c>
      <c r="F14" s="243" t="e">
        <f t="shared" ref="F14:F25" si="7">IF(AND(E14&lt;=0),"C",IF(E14&lt;=0.8,"A",IF(E14&lt;=0.95,"B","C")))</f>
        <v>#DIV/0!</v>
      </c>
      <c r="G14" s="243" t="e">
        <f t="shared" si="5"/>
        <v>#DIV/0!</v>
      </c>
      <c r="I14" s="240" t="s">
        <v>48</v>
      </c>
      <c r="J14" s="241"/>
      <c r="K14" s="242" t="e">
        <f t="shared" si="6"/>
        <v>#DIV/0!</v>
      </c>
      <c r="L14" s="242" t="e">
        <f t="shared" si="3"/>
        <v>#DIV/0!</v>
      </c>
      <c r="M14" s="243" t="e">
        <f t="shared" ref="M14:M25" si="8">_xlfn.IFS(L14&lt;80%,"A",L14&lt;=95%,"B",L14&gt;95%,"C")</f>
        <v>#DIV/0!</v>
      </c>
      <c r="P14" s="246" t="s">
        <v>333</v>
      </c>
      <c r="Q14" s="245">
        <v>0.15</v>
      </c>
    </row>
    <row r="15" spans="2:17" ht="15" outlineLevel="1" thickBot="1">
      <c r="B15" s="240" t="s">
        <v>49</v>
      </c>
      <c r="C15" s="241"/>
      <c r="D15" s="242" t="e">
        <f t="shared" si="4"/>
        <v>#DIV/0!</v>
      </c>
      <c r="E15" s="242" t="e">
        <f t="shared" si="2"/>
        <v>#DIV/0!</v>
      </c>
      <c r="F15" s="243" t="e">
        <f t="shared" si="7"/>
        <v>#DIV/0!</v>
      </c>
      <c r="G15" s="243" t="e">
        <f t="shared" si="5"/>
        <v>#DIV/0!</v>
      </c>
      <c r="I15" s="240" t="s">
        <v>49</v>
      </c>
      <c r="J15" s="241"/>
      <c r="K15" s="242" t="e">
        <f t="shared" si="6"/>
        <v>#DIV/0!</v>
      </c>
      <c r="L15" s="242" t="e">
        <f t="shared" si="3"/>
        <v>#DIV/0!</v>
      </c>
      <c r="M15" s="243" t="e">
        <f t="shared" si="8"/>
        <v>#DIV/0!</v>
      </c>
      <c r="P15" s="247" t="s">
        <v>334</v>
      </c>
      <c r="Q15" s="245">
        <v>0.05</v>
      </c>
    </row>
    <row r="16" spans="2:17" ht="26.5" outlineLevel="1" thickBot="1">
      <c r="B16" s="240" t="s">
        <v>50</v>
      </c>
      <c r="C16" s="241"/>
      <c r="D16" s="242" t="e">
        <f t="shared" si="4"/>
        <v>#DIV/0!</v>
      </c>
      <c r="E16" s="242" t="e">
        <f t="shared" si="2"/>
        <v>#DIV/0!</v>
      </c>
      <c r="F16" s="243" t="e">
        <f t="shared" si="7"/>
        <v>#DIV/0!</v>
      </c>
      <c r="G16" s="243" t="e">
        <f t="shared" si="5"/>
        <v>#DIV/0!</v>
      </c>
      <c r="I16" s="240" t="s">
        <v>50</v>
      </c>
      <c r="J16" s="241"/>
      <c r="K16" s="242" t="e">
        <f t="shared" si="6"/>
        <v>#DIV/0!</v>
      </c>
      <c r="L16" s="242" t="e">
        <f t="shared" si="3"/>
        <v>#DIV/0!</v>
      </c>
      <c r="M16" s="243" t="e">
        <f t="shared" si="8"/>
        <v>#DIV/0!</v>
      </c>
      <c r="P16" s="248"/>
      <c r="Q16" s="242"/>
    </row>
    <row r="17" spans="2:17" ht="15" outlineLevel="1" thickBot="1">
      <c r="B17" s="240" t="s">
        <v>51</v>
      </c>
      <c r="C17" s="241"/>
      <c r="D17" s="242" t="e">
        <f t="shared" si="4"/>
        <v>#DIV/0!</v>
      </c>
      <c r="E17" s="242" t="e">
        <f t="shared" si="2"/>
        <v>#DIV/0!</v>
      </c>
      <c r="F17" s="243" t="e">
        <f t="shared" si="7"/>
        <v>#DIV/0!</v>
      </c>
      <c r="G17" s="243" t="e">
        <f t="shared" si="5"/>
        <v>#DIV/0!</v>
      </c>
      <c r="I17" s="240" t="s">
        <v>51</v>
      </c>
      <c r="J17" s="241"/>
      <c r="K17" s="242" t="e">
        <f t="shared" si="6"/>
        <v>#DIV/0!</v>
      </c>
      <c r="L17" s="242" t="e">
        <f t="shared" si="3"/>
        <v>#DIV/0!</v>
      </c>
      <c r="M17" s="243" t="e">
        <f t="shared" si="8"/>
        <v>#DIV/0!</v>
      </c>
      <c r="P17" s="248"/>
      <c r="Q17" s="242"/>
    </row>
    <row r="18" spans="2:17" ht="15" outlineLevel="1" thickBot="1">
      <c r="B18" s="240" t="s">
        <v>52</v>
      </c>
      <c r="C18" s="241"/>
      <c r="D18" s="242" t="e">
        <f t="shared" si="4"/>
        <v>#DIV/0!</v>
      </c>
      <c r="E18" s="242" t="e">
        <f t="shared" si="2"/>
        <v>#DIV/0!</v>
      </c>
      <c r="F18" s="243" t="e">
        <f t="shared" si="7"/>
        <v>#DIV/0!</v>
      </c>
      <c r="G18" s="243" t="e">
        <f t="shared" si="5"/>
        <v>#DIV/0!</v>
      </c>
      <c r="I18" s="240" t="s">
        <v>52</v>
      </c>
      <c r="J18" s="241"/>
      <c r="K18" s="242" t="e">
        <f t="shared" si="6"/>
        <v>#DIV/0!</v>
      </c>
      <c r="L18" s="242" t="e">
        <f t="shared" si="3"/>
        <v>#DIV/0!</v>
      </c>
      <c r="M18" s="243" t="e">
        <f t="shared" si="8"/>
        <v>#DIV/0!</v>
      </c>
      <c r="P18" s="248"/>
      <c r="Q18" s="242"/>
    </row>
    <row r="19" spans="2:17" ht="15" outlineLevel="1" thickBot="1">
      <c r="B19" s="240" t="s">
        <v>53</v>
      </c>
      <c r="C19" s="241"/>
      <c r="D19" s="242" t="e">
        <f t="shared" si="4"/>
        <v>#DIV/0!</v>
      </c>
      <c r="E19" s="242" t="e">
        <f t="shared" si="2"/>
        <v>#DIV/0!</v>
      </c>
      <c r="F19" s="243" t="e">
        <f t="shared" si="7"/>
        <v>#DIV/0!</v>
      </c>
      <c r="G19" s="243" t="e">
        <f t="shared" si="5"/>
        <v>#DIV/0!</v>
      </c>
      <c r="I19" s="240" t="s">
        <v>53</v>
      </c>
      <c r="J19" s="241"/>
      <c r="K19" s="242" t="e">
        <f t="shared" si="6"/>
        <v>#DIV/0!</v>
      </c>
      <c r="L19" s="242" t="e">
        <f t="shared" si="3"/>
        <v>#DIV/0!</v>
      </c>
      <c r="M19" s="243" t="e">
        <f t="shared" si="8"/>
        <v>#DIV/0!</v>
      </c>
      <c r="P19" s="248"/>
      <c r="Q19" s="242"/>
    </row>
    <row r="20" spans="2:17" ht="15" outlineLevel="1" thickBot="1">
      <c r="B20" s="240" t="s">
        <v>54</v>
      </c>
      <c r="C20" s="241"/>
      <c r="D20" s="242" t="e">
        <f t="shared" si="4"/>
        <v>#DIV/0!</v>
      </c>
      <c r="E20" s="242" t="e">
        <f t="shared" si="2"/>
        <v>#DIV/0!</v>
      </c>
      <c r="F20" s="243" t="e">
        <f t="shared" si="7"/>
        <v>#DIV/0!</v>
      </c>
      <c r="G20" s="243" t="e">
        <f t="shared" si="5"/>
        <v>#DIV/0!</v>
      </c>
      <c r="I20" s="240" t="s">
        <v>54</v>
      </c>
      <c r="J20" s="241"/>
      <c r="K20" s="242" t="e">
        <f t="shared" si="6"/>
        <v>#DIV/0!</v>
      </c>
      <c r="L20" s="242" t="e">
        <f t="shared" si="3"/>
        <v>#DIV/0!</v>
      </c>
      <c r="M20" s="243" t="e">
        <f t="shared" si="8"/>
        <v>#DIV/0!</v>
      </c>
      <c r="P20" s="248"/>
      <c r="Q20" s="242"/>
    </row>
    <row r="21" spans="2:17" ht="15" outlineLevel="1" thickBot="1">
      <c r="B21" s="240" t="s">
        <v>55</v>
      </c>
      <c r="C21" s="241"/>
      <c r="D21" s="242" t="e">
        <f t="shared" si="4"/>
        <v>#DIV/0!</v>
      </c>
      <c r="E21" s="242" t="e">
        <f t="shared" si="2"/>
        <v>#DIV/0!</v>
      </c>
      <c r="F21" s="243" t="e">
        <f t="shared" si="7"/>
        <v>#DIV/0!</v>
      </c>
      <c r="G21" s="243" t="e">
        <f t="shared" si="5"/>
        <v>#DIV/0!</v>
      </c>
      <c r="I21" s="240" t="s">
        <v>55</v>
      </c>
      <c r="J21" s="241"/>
      <c r="K21" s="242" t="e">
        <f t="shared" si="6"/>
        <v>#DIV/0!</v>
      </c>
      <c r="L21" s="242" t="e">
        <f t="shared" si="3"/>
        <v>#DIV/0!</v>
      </c>
      <c r="M21" s="243" t="e">
        <f t="shared" si="8"/>
        <v>#DIV/0!</v>
      </c>
      <c r="P21" s="248"/>
      <c r="Q21" s="242"/>
    </row>
    <row r="22" spans="2:17" ht="15" outlineLevel="1" thickBot="1">
      <c r="B22" s="240" t="s">
        <v>56</v>
      </c>
      <c r="C22" s="241"/>
      <c r="D22" s="242" t="e">
        <f t="shared" si="4"/>
        <v>#DIV/0!</v>
      </c>
      <c r="E22" s="242" t="e">
        <f t="shared" si="2"/>
        <v>#DIV/0!</v>
      </c>
      <c r="F22" s="243" t="e">
        <f t="shared" si="7"/>
        <v>#DIV/0!</v>
      </c>
      <c r="G22" s="243" t="e">
        <f t="shared" si="5"/>
        <v>#DIV/0!</v>
      </c>
      <c r="I22" s="240" t="s">
        <v>56</v>
      </c>
      <c r="J22" s="241"/>
      <c r="K22" s="242" t="e">
        <f t="shared" si="6"/>
        <v>#DIV/0!</v>
      </c>
      <c r="L22" s="242" t="e">
        <f t="shared" si="3"/>
        <v>#DIV/0!</v>
      </c>
      <c r="M22" s="243" t="e">
        <f t="shared" si="8"/>
        <v>#DIV/0!</v>
      </c>
      <c r="P22" s="248"/>
      <c r="Q22" s="242"/>
    </row>
    <row r="23" spans="2:17" ht="15" outlineLevel="1" thickBot="1">
      <c r="B23" s="240" t="s">
        <v>57</v>
      </c>
      <c r="C23" s="241"/>
      <c r="D23" s="242" t="e">
        <f t="shared" si="4"/>
        <v>#DIV/0!</v>
      </c>
      <c r="E23" s="242" t="e">
        <f t="shared" si="2"/>
        <v>#DIV/0!</v>
      </c>
      <c r="F23" s="243" t="e">
        <f t="shared" si="7"/>
        <v>#DIV/0!</v>
      </c>
      <c r="G23" s="243" t="e">
        <f t="shared" si="5"/>
        <v>#DIV/0!</v>
      </c>
      <c r="I23" s="240" t="s">
        <v>57</v>
      </c>
      <c r="J23" s="241"/>
      <c r="K23" s="242" t="e">
        <f t="shared" si="6"/>
        <v>#DIV/0!</v>
      </c>
      <c r="L23" s="242" t="e">
        <f t="shared" si="3"/>
        <v>#DIV/0!</v>
      </c>
      <c r="M23" s="243" t="e">
        <f t="shared" si="8"/>
        <v>#DIV/0!</v>
      </c>
      <c r="P23" s="248"/>
      <c r="Q23" s="242"/>
    </row>
    <row r="24" spans="2:17" ht="15" outlineLevel="1" thickBot="1">
      <c r="B24" s="240" t="s">
        <v>58</v>
      </c>
      <c r="C24" s="241"/>
      <c r="D24" s="242" t="e">
        <f t="shared" si="4"/>
        <v>#DIV/0!</v>
      </c>
      <c r="E24" s="242" t="e">
        <f t="shared" si="2"/>
        <v>#DIV/0!</v>
      </c>
      <c r="F24" s="243" t="e">
        <f t="shared" si="7"/>
        <v>#DIV/0!</v>
      </c>
      <c r="G24" s="243" t="e">
        <f t="shared" si="5"/>
        <v>#DIV/0!</v>
      </c>
      <c r="I24" s="240" t="s">
        <v>58</v>
      </c>
      <c r="J24" s="241"/>
      <c r="K24" s="242" t="e">
        <f t="shared" si="6"/>
        <v>#DIV/0!</v>
      </c>
      <c r="L24" s="242" t="e">
        <f t="shared" si="3"/>
        <v>#DIV/0!</v>
      </c>
      <c r="M24" s="243" t="e">
        <f t="shared" si="8"/>
        <v>#DIV/0!</v>
      </c>
      <c r="P24" s="248"/>
      <c r="Q24" s="242"/>
    </row>
    <row r="25" spans="2:17" ht="15" outlineLevel="1" thickBot="1">
      <c r="B25" s="240" t="s">
        <v>59</v>
      </c>
      <c r="C25" s="241"/>
      <c r="D25" s="242" t="e">
        <f t="shared" si="4"/>
        <v>#DIV/0!</v>
      </c>
      <c r="E25" s="242" t="e">
        <f t="shared" si="2"/>
        <v>#DIV/0!</v>
      </c>
      <c r="F25" s="243" t="e">
        <f t="shared" si="7"/>
        <v>#DIV/0!</v>
      </c>
      <c r="G25" s="243" t="e">
        <f t="shared" si="5"/>
        <v>#DIV/0!</v>
      </c>
      <c r="I25" s="240" t="s">
        <v>59</v>
      </c>
      <c r="J25" s="241"/>
      <c r="K25" s="242" t="e">
        <f t="shared" si="6"/>
        <v>#DIV/0!</v>
      </c>
      <c r="L25" s="242" t="e">
        <f t="shared" si="3"/>
        <v>#DIV/0!</v>
      </c>
      <c r="M25" s="243" t="e">
        <f t="shared" si="8"/>
        <v>#DIV/0!</v>
      </c>
      <c r="P25" s="248"/>
      <c r="Q25" s="242"/>
    </row>
    <row r="26" spans="2:17" outlineLevel="1">
      <c r="C26" s="249">
        <f>SUM(C4:C25)</f>
        <v>0</v>
      </c>
      <c r="D26" s="250" t="e">
        <f>SUM(D4:D25)</f>
        <v>#DIV/0!</v>
      </c>
      <c r="J26" s="249">
        <f>SUM(J4:J25)</f>
        <v>0</v>
      </c>
      <c r="K26" s="250" t="e">
        <f>SUM(K4:K25)</f>
        <v>#DIV/0!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61</v>
      </c>
      <c r="C30" s="241"/>
      <c r="D30" s="242" t="e">
        <f>C30/C$50</f>
        <v>#DIV/0!</v>
      </c>
      <c r="E30" s="242" t="e">
        <f>D30</f>
        <v>#DIV/0!</v>
      </c>
      <c r="F30" s="243" t="e">
        <f t="shared" ref="F30:F36" si="9">IF(AND(E30&lt;=0),"C",IF(E30&lt;=0.8,"A",IF(E30&lt;=0.95,"B","C")))</f>
        <v>#DIV/0!</v>
      </c>
      <c r="G30" s="243" t="e">
        <f>VLOOKUP(B$30:B$50,I$30:M$50,5,0)</f>
        <v>#DIV/0!</v>
      </c>
      <c r="I30" s="240" t="s">
        <v>61</v>
      </c>
      <c r="J30" s="241"/>
      <c r="K30" s="242" t="e">
        <f>J30/J$50</f>
        <v>#DIV/0!</v>
      </c>
      <c r="L30" s="242" t="e">
        <f>K30</f>
        <v>#DIV/0!</v>
      </c>
      <c r="M30" s="243" t="e">
        <f t="shared" ref="M30:M36" si="10">_xlfn.IFS(L30&lt;80%,"A",L30&lt;=95%,"B",L30&gt;95%,"C")</f>
        <v>#DIV/0!</v>
      </c>
    </row>
    <row r="31" spans="2:17" ht="26.5" thickBot="1">
      <c r="B31" s="240" t="s">
        <v>62</v>
      </c>
      <c r="C31" s="241"/>
      <c r="D31" s="242" t="e">
        <f t="shared" ref="D31:D49" si="11">C31/C$50</f>
        <v>#DIV/0!</v>
      </c>
      <c r="E31" s="242" t="e">
        <f>D31+E30</f>
        <v>#DIV/0!</v>
      </c>
      <c r="F31" s="243" t="e">
        <f t="shared" si="9"/>
        <v>#DIV/0!</v>
      </c>
      <c r="G31" s="243" t="e">
        <f t="shared" ref="G31:G49" si="12">VLOOKUP(B$30:B$50,I$30:M$50,5,0)</f>
        <v>#DIV/0!</v>
      </c>
      <c r="I31" s="240" t="s">
        <v>62</v>
      </c>
      <c r="J31" s="241"/>
      <c r="K31" s="242" t="e">
        <f t="shared" ref="K31:K49" si="13">J31/J$50</f>
        <v>#DIV/0!</v>
      </c>
      <c r="L31" s="242" t="e">
        <f>K31+L30</f>
        <v>#DIV/0!</v>
      </c>
      <c r="M31" s="243" t="e">
        <f t="shared" si="10"/>
        <v>#DIV/0!</v>
      </c>
    </row>
    <row r="32" spans="2:17" ht="26.5" thickBot="1">
      <c r="B32" s="240" t="s">
        <v>63</v>
      </c>
      <c r="C32" s="241"/>
      <c r="D32" s="242" t="e">
        <f t="shared" si="11"/>
        <v>#DIV/0!</v>
      </c>
      <c r="E32" s="242" t="e">
        <f t="shared" ref="E32:E49" si="14">D32+E31</f>
        <v>#DIV/0!</v>
      </c>
      <c r="F32" s="243" t="e">
        <f t="shared" si="9"/>
        <v>#DIV/0!</v>
      </c>
      <c r="G32" s="243" t="e">
        <f t="shared" si="12"/>
        <v>#DIV/0!</v>
      </c>
      <c r="I32" s="240" t="s">
        <v>63</v>
      </c>
      <c r="J32" s="241"/>
      <c r="K32" s="242" t="e">
        <f t="shared" si="13"/>
        <v>#DIV/0!</v>
      </c>
      <c r="L32" s="242" t="e">
        <f t="shared" ref="L32:L49" si="15">K32+L31</f>
        <v>#DIV/0!</v>
      </c>
      <c r="M32" s="243" t="e">
        <f t="shared" si="10"/>
        <v>#DIV/0!</v>
      </c>
    </row>
    <row r="33" spans="2:13" ht="15" thickBot="1">
      <c r="B33" s="240" t="s">
        <v>64</v>
      </c>
      <c r="C33" s="241"/>
      <c r="D33" s="242" t="e">
        <f t="shared" si="11"/>
        <v>#DIV/0!</v>
      </c>
      <c r="E33" s="242" t="e">
        <f t="shared" si="14"/>
        <v>#DIV/0!</v>
      </c>
      <c r="F33" s="243" t="e">
        <f t="shared" si="9"/>
        <v>#DIV/0!</v>
      </c>
      <c r="G33" s="243" t="e">
        <f t="shared" si="12"/>
        <v>#DIV/0!</v>
      </c>
      <c r="I33" s="240" t="s">
        <v>64</v>
      </c>
      <c r="J33" s="241"/>
      <c r="K33" s="242" t="e">
        <f t="shared" si="13"/>
        <v>#DIV/0!</v>
      </c>
      <c r="L33" s="242" t="e">
        <f t="shared" si="15"/>
        <v>#DIV/0!</v>
      </c>
      <c r="M33" s="243" t="e">
        <f t="shared" si="10"/>
        <v>#DIV/0!</v>
      </c>
    </row>
    <row r="34" spans="2:13" ht="15" thickBot="1">
      <c r="B34" s="240" t="s">
        <v>65</v>
      </c>
      <c r="C34" s="241"/>
      <c r="D34" s="242" t="e">
        <f t="shared" si="11"/>
        <v>#DIV/0!</v>
      </c>
      <c r="E34" s="242" t="e">
        <f t="shared" si="14"/>
        <v>#DIV/0!</v>
      </c>
      <c r="F34" s="243" t="e">
        <f t="shared" si="9"/>
        <v>#DIV/0!</v>
      </c>
      <c r="G34" s="243" t="e">
        <f t="shared" si="12"/>
        <v>#DIV/0!</v>
      </c>
      <c r="I34" s="240" t="s">
        <v>65</v>
      </c>
      <c r="J34" s="241"/>
      <c r="K34" s="242" t="e">
        <f t="shared" si="13"/>
        <v>#DIV/0!</v>
      </c>
      <c r="L34" s="242" t="e">
        <f t="shared" si="15"/>
        <v>#DIV/0!</v>
      </c>
      <c r="M34" s="243" t="e">
        <f t="shared" si="10"/>
        <v>#DIV/0!</v>
      </c>
    </row>
    <row r="35" spans="2:13" ht="15" thickBot="1">
      <c r="B35" s="240" t="s">
        <v>66</v>
      </c>
      <c r="C35" s="241"/>
      <c r="D35" s="242" t="e">
        <f t="shared" si="11"/>
        <v>#DIV/0!</v>
      </c>
      <c r="E35" s="242" t="e">
        <f t="shared" si="14"/>
        <v>#DIV/0!</v>
      </c>
      <c r="F35" s="243" t="e">
        <f t="shared" si="9"/>
        <v>#DIV/0!</v>
      </c>
      <c r="G35" s="243" t="e">
        <f t="shared" si="12"/>
        <v>#DIV/0!</v>
      </c>
      <c r="I35" s="240" t="s">
        <v>66</v>
      </c>
      <c r="J35" s="241"/>
      <c r="K35" s="242" t="e">
        <f t="shared" si="13"/>
        <v>#DIV/0!</v>
      </c>
      <c r="L35" s="242" t="e">
        <f t="shared" si="15"/>
        <v>#DIV/0!</v>
      </c>
      <c r="M35" s="243" t="e">
        <f t="shared" si="10"/>
        <v>#DIV/0!</v>
      </c>
    </row>
    <row r="36" spans="2:13" ht="15" thickBot="1">
      <c r="B36" s="240" t="s">
        <v>67</v>
      </c>
      <c r="C36" s="241"/>
      <c r="D36" s="242" t="e">
        <f t="shared" si="11"/>
        <v>#DIV/0!</v>
      </c>
      <c r="E36" s="242" t="e">
        <f t="shared" si="14"/>
        <v>#DIV/0!</v>
      </c>
      <c r="F36" s="243" t="e">
        <f t="shared" si="9"/>
        <v>#DIV/0!</v>
      </c>
      <c r="G36" s="243" t="e">
        <f t="shared" si="12"/>
        <v>#DIV/0!</v>
      </c>
      <c r="I36" s="240" t="s">
        <v>67</v>
      </c>
      <c r="J36" s="241"/>
      <c r="K36" s="242" t="e">
        <f t="shared" si="13"/>
        <v>#DIV/0!</v>
      </c>
      <c r="L36" s="242" t="e">
        <f t="shared" si="15"/>
        <v>#DIV/0!</v>
      </c>
      <c r="M36" s="243" t="e">
        <f t="shared" si="10"/>
        <v>#DIV/0!</v>
      </c>
    </row>
    <row r="37" spans="2:13" ht="15" thickBot="1">
      <c r="B37" s="240" t="s">
        <v>68</v>
      </c>
      <c r="C37" s="241"/>
      <c r="D37" s="242" t="e">
        <f t="shared" si="11"/>
        <v>#DIV/0!</v>
      </c>
      <c r="E37" s="242" t="e">
        <f t="shared" si="14"/>
        <v>#DIV/0!</v>
      </c>
      <c r="F37" s="243" t="e">
        <f>IF(AND(E37&lt;=0),"C",IF(E37&lt;=0.8,"A",IF(E37&lt;=0.95,"B","C")))</f>
        <v>#DIV/0!</v>
      </c>
      <c r="G37" s="243" t="e">
        <f t="shared" si="12"/>
        <v>#DIV/0!</v>
      </c>
      <c r="I37" s="240" t="s">
        <v>68</v>
      </c>
      <c r="J37" s="241"/>
      <c r="K37" s="242" t="e">
        <f t="shared" si="13"/>
        <v>#DIV/0!</v>
      </c>
      <c r="L37" s="242" t="e">
        <f t="shared" si="15"/>
        <v>#DIV/0!</v>
      </c>
      <c r="M37" s="243" t="e">
        <f>_xlfn.IFS(L37&lt;80%,"A",L37&lt;=95%,"B",L37&gt;95%,"C")</f>
        <v>#DIV/0!</v>
      </c>
    </row>
    <row r="38" spans="2:13" ht="15" thickBot="1">
      <c r="B38" s="240" t="s">
        <v>69</v>
      </c>
      <c r="C38" s="241"/>
      <c r="D38" s="242" t="e">
        <f t="shared" si="11"/>
        <v>#DIV/0!</v>
      </c>
      <c r="E38" s="242" t="e">
        <f t="shared" si="14"/>
        <v>#DIV/0!</v>
      </c>
      <c r="F38" s="243" t="e">
        <f t="shared" ref="F38:F49" si="16">IF(AND(E38&lt;=0),"C",IF(E38&lt;=0.8,"A",IF(E38&lt;=0.95,"B","C")))</f>
        <v>#DIV/0!</v>
      </c>
      <c r="G38" s="243" t="e">
        <f t="shared" si="12"/>
        <v>#DIV/0!</v>
      </c>
      <c r="I38" s="240" t="s">
        <v>69</v>
      </c>
      <c r="J38" s="241"/>
      <c r="K38" s="242" t="e">
        <f t="shared" si="13"/>
        <v>#DIV/0!</v>
      </c>
      <c r="L38" s="242" t="e">
        <f t="shared" si="15"/>
        <v>#DIV/0!</v>
      </c>
      <c r="M38" s="243" t="e">
        <f t="shared" ref="M38:M49" si="17">_xlfn.IFS(L38&lt;80%,"A",L38&lt;=95%,"B",L38&gt;95%,"C")</f>
        <v>#DIV/0!</v>
      </c>
    </row>
    <row r="39" spans="2:13" ht="15" thickBot="1">
      <c r="B39" s="240" t="s">
        <v>70</v>
      </c>
      <c r="C39" s="241"/>
      <c r="D39" s="242" t="e">
        <f t="shared" si="11"/>
        <v>#DIV/0!</v>
      </c>
      <c r="E39" s="242" t="e">
        <f t="shared" si="14"/>
        <v>#DIV/0!</v>
      </c>
      <c r="F39" s="243" t="e">
        <f t="shared" si="16"/>
        <v>#DIV/0!</v>
      </c>
      <c r="G39" s="243" t="e">
        <f t="shared" si="12"/>
        <v>#DIV/0!</v>
      </c>
      <c r="I39" s="240" t="s">
        <v>70</v>
      </c>
      <c r="J39" s="241"/>
      <c r="K39" s="242" t="e">
        <f t="shared" si="13"/>
        <v>#DIV/0!</v>
      </c>
      <c r="L39" s="242" t="e">
        <f t="shared" si="15"/>
        <v>#DIV/0!</v>
      </c>
      <c r="M39" s="243" t="e">
        <f t="shared" si="17"/>
        <v>#DIV/0!</v>
      </c>
    </row>
    <row r="40" spans="2:13" ht="15" thickBot="1">
      <c r="B40" s="240" t="s">
        <v>71</v>
      </c>
      <c r="C40" s="241"/>
      <c r="D40" s="242" t="e">
        <f t="shared" si="11"/>
        <v>#DIV/0!</v>
      </c>
      <c r="E40" s="242" t="e">
        <f t="shared" si="14"/>
        <v>#DIV/0!</v>
      </c>
      <c r="F40" s="243" t="e">
        <f t="shared" si="16"/>
        <v>#DIV/0!</v>
      </c>
      <c r="G40" s="243" t="e">
        <f t="shared" si="12"/>
        <v>#DIV/0!</v>
      </c>
      <c r="I40" s="240" t="s">
        <v>71</v>
      </c>
      <c r="J40" s="241"/>
      <c r="K40" s="242" t="e">
        <f t="shared" si="13"/>
        <v>#DIV/0!</v>
      </c>
      <c r="L40" s="242" t="e">
        <f t="shared" si="15"/>
        <v>#DIV/0!</v>
      </c>
      <c r="M40" s="243" t="e">
        <f t="shared" si="17"/>
        <v>#DIV/0!</v>
      </c>
    </row>
    <row r="41" spans="2:13" ht="26.5" thickBot="1">
      <c r="B41" s="240" t="s">
        <v>72</v>
      </c>
      <c r="C41" s="241"/>
      <c r="D41" s="242" t="e">
        <f t="shared" si="11"/>
        <v>#DIV/0!</v>
      </c>
      <c r="E41" s="242" t="e">
        <f t="shared" si="14"/>
        <v>#DIV/0!</v>
      </c>
      <c r="F41" s="243" t="e">
        <f t="shared" si="16"/>
        <v>#DIV/0!</v>
      </c>
      <c r="G41" s="243" t="e">
        <f t="shared" si="12"/>
        <v>#DIV/0!</v>
      </c>
      <c r="I41" s="240" t="s">
        <v>72</v>
      </c>
      <c r="J41" s="241"/>
      <c r="K41" s="242" t="e">
        <f t="shared" si="13"/>
        <v>#DIV/0!</v>
      </c>
      <c r="L41" s="242" t="e">
        <f t="shared" si="15"/>
        <v>#DIV/0!</v>
      </c>
      <c r="M41" s="243" t="e">
        <f t="shared" si="17"/>
        <v>#DIV/0!</v>
      </c>
    </row>
    <row r="42" spans="2:13" ht="15" thickBot="1">
      <c r="B42" s="240" t="s">
        <v>73</v>
      </c>
      <c r="C42" s="241"/>
      <c r="D42" s="242" t="e">
        <f t="shared" si="11"/>
        <v>#DIV/0!</v>
      </c>
      <c r="E42" s="242" t="e">
        <f t="shared" si="14"/>
        <v>#DIV/0!</v>
      </c>
      <c r="F42" s="243" t="e">
        <f t="shared" si="16"/>
        <v>#DIV/0!</v>
      </c>
      <c r="G42" s="243" t="e">
        <f t="shared" si="12"/>
        <v>#DIV/0!</v>
      </c>
      <c r="I42" s="240" t="s">
        <v>73</v>
      </c>
      <c r="J42" s="241"/>
      <c r="K42" s="242" t="e">
        <f t="shared" si="13"/>
        <v>#DIV/0!</v>
      </c>
      <c r="L42" s="242" t="e">
        <f t="shared" si="15"/>
        <v>#DIV/0!</v>
      </c>
      <c r="M42" s="243" t="e">
        <f t="shared" si="17"/>
        <v>#DIV/0!</v>
      </c>
    </row>
    <row r="43" spans="2:13" ht="26.5" thickBot="1">
      <c r="B43" s="240" t="s">
        <v>74</v>
      </c>
      <c r="C43" s="241"/>
      <c r="D43" s="242" t="e">
        <f t="shared" si="11"/>
        <v>#DIV/0!</v>
      </c>
      <c r="E43" s="242" t="e">
        <f t="shared" si="14"/>
        <v>#DIV/0!</v>
      </c>
      <c r="F43" s="243" t="e">
        <f t="shared" si="16"/>
        <v>#DIV/0!</v>
      </c>
      <c r="G43" s="243" t="e">
        <f t="shared" si="12"/>
        <v>#DIV/0!</v>
      </c>
      <c r="I43" s="240" t="s">
        <v>74</v>
      </c>
      <c r="J43" s="241"/>
      <c r="K43" s="242" t="e">
        <f t="shared" si="13"/>
        <v>#DIV/0!</v>
      </c>
      <c r="L43" s="242" t="e">
        <f t="shared" si="15"/>
        <v>#DIV/0!</v>
      </c>
      <c r="M43" s="243" t="e">
        <f t="shared" si="17"/>
        <v>#DIV/0!</v>
      </c>
    </row>
    <row r="44" spans="2:13" ht="26.5" thickBot="1">
      <c r="B44" s="240" t="s">
        <v>75</v>
      </c>
      <c r="C44" s="241"/>
      <c r="D44" s="242" t="e">
        <f t="shared" si="11"/>
        <v>#DIV/0!</v>
      </c>
      <c r="E44" s="242" t="e">
        <f t="shared" si="14"/>
        <v>#DIV/0!</v>
      </c>
      <c r="F44" s="243" t="e">
        <f t="shared" si="16"/>
        <v>#DIV/0!</v>
      </c>
      <c r="G44" s="243" t="e">
        <f t="shared" si="12"/>
        <v>#DIV/0!</v>
      </c>
      <c r="I44" s="240" t="s">
        <v>75</v>
      </c>
      <c r="J44" s="241"/>
      <c r="K44" s="242" t="e">
        <f t="shared" si="13"/>
        <v>#DIV/0!</v>
      </c>
      <c r="L44" s="242" t="e">
        <f t="shared" si="15"/>
        <v>#DIV/0!</v>
      </c>
      <c r="M44" s="243" t="e">
        <f t="shared" si="17"/>
        <v>#DIV/0!</v>
      </c>
    </row>
    <row r="45" spans="2:13" ht="26.5" thickBot="1">
      <c r="B45" s="240" t="s">
        <v>76</v>
      </c>
      <c r="C45" s="241"/>
      <c r="D45" s="242" t="e">
        <f t="shared" si="11"/>
        <v>#DIV/0!</v>
      </c>
      <c r="E45" s="242" t="e">
        <f t="shared" si="14"/>
        <v>#DIV/0!</v>
      </c>
      <c r="F45" s="243" t="e">
        <f t="shared" si="16"/>
        <v>#DIV/0!</v>
      </c>
      <c r="G45" s="243" t="e">
        <f t="shared" si="12"/>
        <v>#DIV/0!</v>
      </c>
      <c r="I45" s="240" t="s">
        <v>76</v>
      </c>
      <c r="J45" s="241"/>
      <c r="K45" s="242" t="e">
        <f t="shared" si="13"/>
        <v>#DIV/0!</v>
      </c>
      <c r="L45" s="242" t="e">
        <f t="shared" si="15"/>
        <v>#DIV/0!</v>
      </c>
      <c r="M45" s="243" t="e">
        <f t="shared" si="17"/>
        <v>#DIV/0!</v>
      </c>
    </row>
    <row r="46" spans="2:13" ht="26.5" thickBot="1">
      <c r="B46" s="240" t="s">
        <v>77</v>
      </c>
      <c r="C46" s="241"/>
      <c r="D46" s="242" t="e">
        <f t="shared" si="11"/>
        <v>#DIV/0!</v>
      </c>
      <c r="E46" s="242" t="e">
        <f t="shared" si="14"/>
        <v>#DIV/0!</v>
      </c>
      <c r="F46" s="243" t="e">
        <f t="shared" si="16"/>
        <v>#DIV/0!</v>
      </c>
      <c r="G46" s="243" t="e">
        <f t="shared" si="12"/>
        <v>#DIV/0!</v>
      </c>
      <c r="I46" s="240" t="s">
        <v>77</v>
      </c>
      <c r="J46" s="241"/>
      <c r="K46" s="242" t="e">
        <f t="shared" si="13"/>
        <v>#DIV/0!</v>
      </c>
      <c r="L46" s="242" t="e">
        <f t="shared" si="15"/>
        <v>#DIV/0!</v>
      </c>
      <c r="M46" s="243" t="e">
        <f t="shared" si="17"/>
        <v>#DIV/0!</v>
      </c>
    </row>
    <row r="47" spans="2:13" ht="26.5" thickBot="1">
      <c r="B47" s="240" t="s">
        <v>78</v>
      </c>
      <c r="C47" s="241"/>
      <c r="D47" s="242" t="e">
        <f t="shared" si="11"/>
        <v>#DIV/0!</v>
      </c>
      <c r="E47" s="242" t="e">
        <f t="shared" si="14"/>
        <v>#DIV/0!</v>
      </c>
      <c r="F47" s="243" t="e">
        <f t="shared" si="16"/>
        <v>#DIV/0!</v>
      </c>
      <c r="G47" s="243" t="e">
        <f t="shared" si="12"/>
        <v>#DIV/0!</v>
      </c>
      <c r="I47" s="240" t="s">
        <v>78</v>
      </c>
      <c r="J47" s="241"/>
      <c r="K47" s="242" t="e">
        <f t="shared" si="13"/>
        <v>#DIV/0!</v>
      </c>
      <c r="L47" s="242" t="e">
        <f t="shared" si="15"/>
        <v>#DIV/0!</v>
      </c>
      <c r="M47" s="243" t="e">
        <f t="shared" si="17"/>
        <v>#DIV/0!</v>
      </c>
    </row>
    <row r="48" spans="2:13" ht="15" thickBot="1">
      <c r="B48" s="240" t="s">
        <v>79</v>
      </c>
      <c r="C48" s="241"/>
      <c r="D48" s="242" t="e">
        <f t="shared" si="11"/>
        <v>#DIV/0!</v>
      </c>
      <c r="E48" s="242" t="e">
        <f t="shared" si="14"/>
        <v>#DIV/0!</v>
      </c>
      <c r="F48" s="243" t="e">
        <f t="shared" si="16"/>
        <v>#DIV/0!</v>
      </c>
      <c r="G48" s="243" t="e">
        <f t="shared" si="12"/>
        <v>#DIV/0!</v>
      </c>
      <c r="I48" s="240" t="s">
        <v>79</v>
      </c>
      <c r="J48" s="241"/>
      <c r="K48" s="242" t="e">
        <f t="shared" si="13"/>
        <v>#DIV/0!</v>
      </c>
      <c r="L48" s="242" t="e">
        <f t="shared" si="15"/>
        <v>#DIV/0!</v>
      </c>
      <c r="M48" s="243" t="e">
        <f t="shared" si="17"/>
        <v>#DIV/0!</v>
      </c>
    </row>
    <row r="49" spans="2:13" ht="26.5" thickBot="1">
      <c r="B49" s="240" t="s">
        <v>80</v>
      </c>
      <c r="C49" s="241"/>
      <c r="D49" s="242" t="e">
        <f t="shared" si="11"/>
        <v>#DIV/0!</v>
      </c>
      <c r="E49" s="242" t="e">
        <f t="shared" si="14"/>
        <v>#DIV/0!</v>
      </c>
      <c r="F49" s="243" t="e">
        <f t="shared" si="16"/>
        <v>#DIV/0!</v>
      </c>
      <c r="G49" s="243" t="e">
        <f t="shared" si="12"/>
        <v>#DIV/0!</v>
      </c>
      <c r="I49" s="240" t="s">
        <v>80</v>
      </c>
      <c r="J49" s="241"/>
      <c r="K49" s="242" t="e">
        <f t="shared" si="13"/>
        <v>#DIV/0!</v>
      </c>
      <c r="L49" s="242" t="e">
        <f t="shared" si="15"/>
        <v>#DIV/0!</v>
      </c>
      <c r="M49" s="243" t="e">
        <f t="shared" si="17"/>
        <v>#DIV/0!</v>
      </c>
    </row>
    <row r="50" spans="2:13">
      <c r="C50" s="249">
        <f>SUM(C30:C49)</f>
        <v>0</v>
      </c>
      <c r="D50" s="250" t="e">
        <f>SUM(D30:D49)</f>
        <v>#DIV/0!</v>
      </c>
      <c r="J50" s="249">
        <f>SUM(J30:J49)</f>
        <v>0</v>
      </c>
      <c r="K50" s="250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309" priority="4" operator="equal">
      <formula>"C"</formula>
    </cfRule>
    <cfRule type="cellIs" dxfId="308" priority="5" operator="equal">
      <formula>"B"</formula>
    </cfRule>
    <cfRule type="cellIs" dxfId="307" priority="6" operator="equal">
      <formula>"A"</formula>
    </cfRule>
  </conditionalFormatting>
  <conditionalFormatting sqref="M30:M49 D30:D49 K30:K49 F30:G49">
    <cfRule type="cellIs" dxfId="306" priority="1" operator="equal">
      <formula>"C"</formula>
    </cfRule>
    <cfRule type="cellIs" dxfId="305" priority="2" operator="equal">
      <formula>"B"</formula>
    </cfRule>
    <cfRule type="cellIs" dxfId="304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tabSelected="1"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ФЕВРАЛЬ!AE3</f>
        <v>77132.294293018567</v>
      </c>
      <c r="D4" s="242">
        <f>C4/C$26</f>
        <v>0.74395918128527283</v>
      </c>
      <c r="E4" s="242">
        <f>D4</f>
        <v>0.74395918128527283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ФЕВРАЛЬ!R3</f>
        <v>166</v>
      </c>
      <c r="K4" s="242">
        <f>J4/J$26</f>
        <v>0.55333333333333334</v>
      </c>
      <c r="L4" s="242">
        <f>K4</f>
        <v>0.55333333333333334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ФЕВРАЛЬ!AE6</f>
        <v>6378.7419290796915</v>
      </c>
      <c r="D5" s="242">
        <f>C5/C$26</f>
        <v>6.1524471256622512E-2</v>
      </c>
      <c r="E5" s="242">
        <f>D5+E4</f>
        <v>0.80548365254189536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ФЕВРАЛЬ!R7</f>
        <v>27</v>
      </c>
      <c r="K5" s="242">
        <f>J5/J$26</f>
        <v>0.09</v>
      </c>
      <c r="L5" s="242">
        <f>K5+L4</f>
        <v>0.64333333333333331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ФЕВРАЛЬ!AE10</f>
        <v>5822.0093901098899</v>
      </c>
      <c r="D6" s="242">
        <f>C6/C$26</f>
        <v>5.6154654532211475E-2</v>
      </c>
      <c r="E6" s="242">
        <f t="shared" ref="E6:E25" si="2">D6+E5</f>
        <v>0.86163830707410682</v>
      </c>
      <c r="F6" s="243" t="str">
        <f t="shared" si="0"/>
        <v>B</v>
      </c>
      <c r="G6" s="243" t="str">
        <f>VLOOKUP(B$4:B$25,I$4:M$25,5,0)</f>
        <v>B</v>
      </c>
      <c r="I6" s="240" t="s">
        <v>41</v>
      </c>
      <c r="J6" s="241">
        <f>ФЕВРАЛЬ!R6</f>
        <v>19</v>
      </c>
      <c r="K6" s="242">
        <f>J6/J$26</f>
        <v>6.3333333333333339E-2</v>
      </c>
      <c r="L6" s="242">
        <f t="shared" ref="L6:L25" si="3">K6+L5</f>
        <v>0.70666666666666667</v>
      </c>
      <c r="M6" s="243" t="str">
        <f t="shared" si="1"/>
        <v>A</v>
      </c>
    </row>
    <row r="7" spans="2:17" ht="28.5" customHeight="1" outlineLevel="1" thickBot="1">
      <c r="B7" s="240" t="s">
        <v>48</v>
      </c>
      <c r="C7" s="241">
        <f>ФЕВРАЛЬ!AE13</f>
        <v>5494.0231466703426</v>
      </c>
      <c r="D7" s="242">
        <f>C7/C$26</f>
        <v>5.2991149811151939E-2</v>
      </c>
      <c r="E7" s="242">
        <f t="shared" si="2"/>
        <v>0.91462945688525876</v>
      </c>
      <c r="F7" s="243" t="str">
        <f t="shared" si="0"/>
        <v>B</v>
      </c>
      <c r="G7" s="243" t="str">
        <f>VLOOKUP(B$4:B$25,I$4:M$25,5,0)</f>
        <v>A</v>
      </c>
      <c r="I7" s="240" t="s">
        <v>48</v>
      </c>
      <c r="J7" s="241">
        <f>ФЕВРАЛЬ!R13</f>
        <v>19</v>
      </c>
      <c r="K7" s="242">
        <f>J7/J$26</f>
        <v>6.3333333333333339E-2</v>
      </c>
      <c r="L7" s="242">
        <f t="shared" si="3"/>
        <v>0.77</v>
      </c>
      <c r="M7" s="243" t="str">
        <f t="shared" si="1"/>
        <v>A</v>
      </c>
    </row>
    <row r="8" spans="2:17" ht="28.5" customHeight="1" outlineLevel="1" thickBot="1">
      <c r="B8" s="240" t="s">
        <v>42</v>
      </c>
      <c r="C8" s="241">
        <f>ФЕВРАЛЬ!AE7</f>
        <v>3289.8918398508154</v>
      </c>
      <c r="D8" s="242">
        <f>C8/C$26</f>
        <v>3.173178319310082E-2</v>
      </c>
      <c r="E8" s="242">
        <f t="shared" si="2"/>
        <v>0.94636124007835953</v>
      </c>
      <c r="F8" s="243" t="str">
        <f t="shared" si="0"/>
        <v>B</v>
      </c>
      <c r="G8" s="243" t="str">
        <f>VLOOKUP(B$4:B$25,I$4:M$25,5,0)</f>
        <v>A</v>
      </c>
      <c r="I8" s="240" t="s">
        <v>45</v>
      </c>
      <c r="J8" s="241">
        <f>ФЕВРАЛЬ!R10</f>
        <v>18</v>
      </c>
      <c r="K8" s="242">
        <f>J8/J$26</f>
        <v>0.06</v>
      </c>
      <c r="L8" s="242">
        <f t="shared" si="3"/>
        <v>0.83000000000000007</v>
      </c>
      <c r="M8" s="243" t="str">
        <f t="shared" si="1"/>
        <v>B</v>
      </c>
    </row>
    <row r="9" spans="2:17" ht="28.5" customHeight="1" outlineLevel="1" thickBot="1">
      <c r="B9" s="240" t="s">
        <v>44</v>
      </c>
      <c r="C9" s="241">
        <f>ФЕВРАЛЬ!AE9</f>
        <v>2485.3387289102434</v>
      </c>
      <c r="D9" s="242">
        <f t="shared" ref="D9:D25" si="4">C9/C$26</f>
        <v>2.3971678567637291E-2</v>
      </c>
      <c r="E9" s="242">
        <f t="shared" si="2"/>
        <v>0.9703329186459968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50</v>
      </c>
      <c r="J9" s="241">
        <f>ФЕВРАЛЬ!R15</f>
        <v>16</v>
      </c>
      <c r="K9" s="242">
        <f t="shared" ref="K9:K25" si="6">J9/J$26</f>
        <v>5.3333333333333337E-2</v>
      </c>
      <c r="L9" s="242">
        <f t="shared" si="3"/>
        <v>0.88333333333333341</v>
      </c>
      <c r="M9" s="243" t="str">
        <f t="shared" si="1"/>
        <v>B</v>
      </c>
    </row>
    <row r="10" spans="2:17" ht="28.5" customHeight="1" outlineLevel="1" thickBot="1">
      <c r="B10" s="240" t="s">
        <v>47</v>
      </c>
      <c r="C10" s="241">
        <f>ФЕВРАЛЬ!AE12</f>
        <v>1757.98163259341</v>
      </c>
      <c r="D10" s="242">
        <f t="shared" si="4"/>
        <v>1.6956147721086508E-2</v>
      </c>
      <c r="E10" s="242">
        <f t="shared" si="2"/>
        <v>0.98728906636708336</v>
      </c>
      <c r="F10" s="243" t="str">
        <f t="shared" si="0"/>
        <v>C</v>
      </c>
      <c r="G10" s="243" t="str">
        <f t="shared" si="5"/>
        <v>B</v>
      </c>
      <c r="I10" s="240" t="s">
        <v>44</v>
      </c>
      <c r="J10" s="241">
        <f>ФЕВРАЛЬ!R9</f>
        <v>12</v>
      </c>
      <c r="K10" s="242">
        <f t="shared" si="6"/>
        <v>0.04</v>
      </c>
      <c r="L10" s="242">
        <f t="shared" si="3"/>
        <v>0.92333333333333345</v>
      </c>
      <c r="M10" s="243" t="str">
        <f t="shared" si="1"/>
        <v>B</v>
      </c>
    </row>
    <row r="11" spans="2:17" ht="28.5" customHeight="1" outlineLevel="1" thickBot="1">
      <c r="B11" s="240" t="s">
        <v>43</v>
      </c>
      <c r="C11" s="241">
        <f>ФЕВРАЛЬ!AE8</f>
        <v>1380.6418964842132</v>
      </c>
      <c r="D11" s="242">
        <f t="shared" si="4"/>
        <v>1.3316616916054977E-2</v>
      </c>
      <c r="E11" s="242">
        <f>D11+E8</f>
        <v>0.95967785699441455</v>
      </c>
      <c r="F11" s="243" t="str">
        <f t="shared" si="0"/>
        <v>C</v>
      </c>
      <c r="G11" s="243" t="str">
        <f t="shared" si="5"/>
        <v>B</v>
      </c>
      <c r="I11" s="240" t="s">
        <v>43</v>
      </c>
      <c r="J11" s="241">
        <f>ФЕВРАЛЬ!R8</f>
        <v>6</v>
      </c>
      <c r="K11" s="242">
        <f t="shared" si="6"/>
        <v>0.02</v>
      </c>
      <c r="L11" s="242">
        <f>K11+L8</f>
        <v>0.85000000000000009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ФЕВРАЛЬ!AE4</f>
        <v>441.06216441817105</v>
      </c>
      <c r="D12" s="242">
        <f t="shared" si="4"/>
        <v>4.2541486642405368E-3</v>
      </c>
      <c r="E12" s="242">
        <f t="shared" si="2"/>
        <v>0.96393200565865511</v>
      </c>
      <c r="F12" s="243" t="str">
        <f t="shared" si="0"/>
        <v>C</v>
      </c>
      <c r="G12" s="243" t="str">
        <f t="shared" si="5"/>
        <v>B</v>
      </c>
      <c r="I12" s="240" t="s">
        <v>39</v>
      </c>
      <c r="J12" s="241">
        <f>ФЕВРАЛЬ!R4</f>
        <v>5</v>
      </c>
      <c r="K12" s="242">
        <f t="shared" si="6"/>
        <v>1.6666666666666666E-2</v>
      </c>
      <c r="L12" s="242">
        <f t="shared" si="3"/>
        <v>0.86666666666666681</v>
      </c>
      <c r="M12" s="243" t="str">
        <f t="shared" si="1"/>
        <v>B</v>
      </c>
    </row>
    <row r="13" spans="2:17" ht="15" outlineLevel="1" thickBot="1">
      <c r="B13" s="240" t="s">
        <v>51</v>
      </c>
      <c r="C13" s="241">
        <f>ФЕВРАЛЬ!AE16</f>
        <v>243.47953795670779</v>
      </c>
      <c r="D13" s="242">
        <f t="shared" si="4"/>
        <v>2.3484176035249112E-3</v>
      </c>
      <c r="E13" s="242">
        <f t="shared" si="2"/>
        <v>0.96628042326218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47</v>
      </c>
      <c r="J13" s="241">
        <f>ФЕВРАЛЬ!R12</f>
        <v>4</v>
      </c>
      <c r="K13" s="242">
        <f t="shared" si="6"/>
        <v>1.3333333333333334E-2</v>
      </c>
      <c r="L13" s="242">
        <f t="shared" si="3"/>
        <v>0.88000000000000012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26.5" outlineLevel="1" thickBot="1">
      <c r="B14" s="240" t="s">
        <v>50</v>
      </c>
      <c r="C14" s="241">
        <f>ФЕВРАЛЬ!AE15</f>
        <v>19.779702026750343</v>
      </c>
      <c r="D14" s="242">
        <f t="shared" si="4"/>
        <v>1.9077989395707311E-4</v>
      </c>
      <c r="E14" s="242">
        <f t="shared" si="2"/>
        <v>0.9664712031561371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40</v>
      </c>
      <c r="J14" s="241">
        <f>ФЕВРАЛЬ!R5</f>
        <v>3</v>
      </c>
      <c r="K14" s="242">
        <f t="shared" si="6"/>
        <v>0.01</v>
      </c>
      <c r="L14" s="242">
        <f t="shared" si="3"/>
        <v>0.89000000000000012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ФЕВРАЛЬ!AE11</f>
        <v>9.661309306493937</v>
      </c>
      <c r="D15" s="242">
        <f t="shared" si="4"/>
        <v>9.3185608280986734E-5</v>
      </c>
      <c r="E15" s="242">
        <f t="shared" si="2"/>
        <v>0.96656438876441808</v>
      </c>
      <c r="F15" s="243" t="str">
        <f t="shared" si="7"/>
        <v>C</v>
      </c>
      <c r="G15" s="243" t="str">
        <f t="shared" si="5"/>
        <v>B</v>
      </c>
      <c r="I15" s="240" t="s">
        <v>49</v>
      </c>
      <c r="J15" s="241">
        <f>ФЕВРАЛЬ!R14</f>
        <v>2</v>
      </c>
      <c r="K15" s="242">
        <f t="shared" si="6"/>
        <v>6.6666666666666671E-3</v>
      </c>
      <c r="L15" s="242">
        <f t="shared" si="3"/>
        <v>0.89666666666666683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ФЕВРАЛЬ!AE17</f>
        <v>0</v>
      </c>
      <c r="D16" s="242">
        <f t="shared" si="4"/>
        <v>0</v>
      </c>
      <c r="E16" s="242">
        <f t="shared" si="2"/>
        <v>0.96656438876441808</v>
      </c>
      <c r="F16" s="243" t="str">
        <f t="shared" si="7"/>
        <v>C</v>
      </c>
      <c r="G16" s="243" t="str">
        <f t="shared" si="5"/>
        <v>B</v>
      </c>
      <c r="I16" s="240" t="s">
        <v>51</v>
      </c>
      <c r="J16" s="241">
        <f>ФЕВРАЛЬ!R16</f>
        <v>2</v>
      </c>
      <c r="K16" s="242">
        <f t="shared" si="6"/>
        <v>6.6666666666666671E-3</v>
      </c>
      <c r="L16" s="242">
        <f t="shared" si="3"/>
        <v>0.90333333333333354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53</v>
      </c>
      <c r="C17" s="241">
        <f>ФЕВРАЛЬ!AE18</f>
        <v>0</v>
      </c>
      <c r="D17" s="242">
        <f t="shared" si="4"/>
        <v>0</v>
      </c>
      <c r="E17" s="242">
        <f t="shared" si="2"/>
        <v>0.96656438876441808</v>
      </c>
      <c r="F17" s="243" t="str">
        <f t="shared" si="7"/>
        <v>C</v>
      </c>
      <c r="G17" s="243" t="str">
        <f t="shared" si="5"/>
        <v>B</v>
      </c>
      <c r="I17" s="240" t="s">
        <v>46</v>
      </c>
      <c r="J17" s="241">
        <f>ФЕВРАЛЬ!R11</f>
        <v>1</v>
      </c>
      <c r="K17" s="242">
        <f t="shared" si="6"/>
        <v>3.3333333333333335E-3</v>
      </c>
      <c r="L17" s="242">
        <f t="shared" si="3"/>
        <v>0.90666666666666684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56</v>
      </c>
      <c r="C18" s="241">
        <f>ФЕВРАЛЬ!AE21</f>
        <v>0</v>
      </c>
      <c r="D18" s="242">
        <f t="shared" si="4"/>
        <v>0</v>
      </c>
      <c r="E18" s="242">
        <f t="shared" si="2"/>
        <v>0.96656438876441808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ФЕВРАЛЬ!R17</f>
        <v>0</v>
      </c>
      <c r="K18" s="242">
        <f t="shared" si="6"/>
        <v>0</v>
      </c>
      <c r="L18" s="242">
        <f t="shared" si="3"/>
        <v>0.90666666666666684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57</v>
      </c>
      <c r="C19" s="241">
        <f>ФЕВРАЛЬ!AE22</f>
        <v>0</v>
      </c>
      <c r="D19" s="242">
        <f t="shared" si="4"/>
        <v>0</v>
      </c>
      <c r="E19" s="242">
        <f t="shared" si="2"/>
        <v>0.96656438876441808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ФЕВРАЛЬ!R18</f>
        <v>0</v>
      </c>
      <c r="K19" s="242">
        <f t="shared" si="6"/>
        <v>0</v>
      </c>
      <c r="L19" s="242">
        <f t="shared" si="3"/>
        <v>0.90666666666666684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58</v>
      </c>
      <c r="C20" s="241">
        <f>ФЕВРАЛЬ!AE23</f>
        <v>0</v>
      </c>
      <c r="D20" s="242">
        <f t="shared" si="4"/>
        <v>0</v>
      </c>
      <c r="E20" s="242">
        <f t="shared" si="2"/>
        <v>0.96656438876441808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ФЕВРАЛЬ!R19</f>
        <v>0</v>
      </c>
      <c r="K20" s="242">
        <f t="shared" si="6"/>
        <v>0</v>
      </c>
      <c r="L20" s="242">
        <f t="shared" si="3"/>
        <v>0.90666666666666684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59</v>
      </c>
      <c r="C21" s="241">
        <f>ФЕВРАЛЬ!AE24</f>
        <v>0</v>
      </c>
      <c r="D21" s="242">
        <f t="shared" si="4"/>
        <v>0</v>
      </c>
      <c r="E21" s="242">
        <f t="shared" si="2"/>
        <v>0.96656438876441808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ФЕВРАЛЬ!R20</f>
        <v>0</v>
      </c>
      <c r="K21" s="242">
        <f t="shared" si="6"/>
        <v>0</v>
      </c>
      <c r="L21" s="242">
        <f t="shared" si="3"/>
        <v>0.90666666666666684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40</v>
      </c>
      <c r="C22" s="241">
        <f>ФЕВРАЛЬ!AE5</f>
        <v>-35.117451439404924</v>
      </c>
      <c r="D22" s="242">
        <f t="shared" si="4"/>
        <v>-3.3871610667297029E-4</v>
      </c>
      <c r="E22" s="242">
        <f t="shared" si="2"/>
        <v>0.96622567265774506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ФЕВРАЛЬ!R21</f>
        <v>0</v>
      </c>
      <c r="K22" s="242">
        <f t="shared" si="6"/>
        <v>0</v>
      </c>
      <c r="L22" s="242">
        <f t="shared" si="3"/>
        <v>0.90666666666666684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54</v>
      </c>
      <c r="C23" s="241">
        <f>ФЕВРАЛЬ!AE19</f>
        <v>-227.76</v>
      </c>
      <c r="D23" s="242">
        <f t="shared" si="4"/>
        <v>-2.1967989502014664E-3</v>
      </c>
      <c r="E23" s="242">
        <f t="shared" si="2"/>
        <v>0.96402887370754364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ФЕВРАЛЬ!R22</f>
        <v>0</v>
      </c>
      <c r="K23" s="242">
        <f t="shared" si="6"/>
        <v>0</v>
      </c>
      <c r="L23" s="242">
        <f t="shared" si="3"/>
        <v>0.90666666666666684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49</v>
      </c>
      <c r="C24" s="241">
        <f>ФЕВРАЛЬ!AE14</f>
        <v>-235.72137046739266</v>
      </c>
      <c r="D24" s="242">
        <f t="shared" si="4"/>
        <v>-2.2735882472024022E-3</v>
      </c>
      <c r="E24" s="242">
        <f t="shared" si="2"/>
        <v>0.96175528546034128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ФЕВРАЛЬ!R23</f>
        <v>0</v>
      </c>
      <c r="K24" s="242">
        <f t="shared" si="6"/>
        <v>0</v>
      </c>
      <c r="L24" s="242">
        <f t="shared" si="3"/>
        <v>0.90666666666666684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55</v>
      </c>
      <c r="C25" s="241">
        <f>ФЕВРАЛЬ!AE20</f>
        <v>-278.18</v>
      </c>
      <c r="D25" s="242">
        <f t="shared" si="4"/>
        <v>-2.6831117490649981E-3</v>
      </c>
      <c r="E25" s="242">
        <f t="shared" si="2"/>
        <v>0.95907217371127629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ФЕВРАЛЬ!R24</f>
        <v>0</v>
      </c>
      <c r="K25" s="242">
        <f t="shared" si="6"/>
        <v>0</v>
      </c>
      <c r="L25" s="242">
        <f t="shared" si="3"/>
        <v>0.90666666666666684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103678.12674851849</v>
      </c>
      <c r="D26" s="250">
        <f>SUM(D4:D25)</f>
        <v>0.99999999999999989</v>
      </c>
      <c r="J26" s="249">
        <f>SUM(J4:J25)</f>
        <v>300</v>
      </c>
      <c r="K26" s="250">
        <f>SUM(K4:K25)</f>
        <v>1.0000000000000002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ФЕВРАЛЬ!AE44</f>
        <v>16181.564911983452</v>
      </c>
      <c r="D30" s="242">
        <f>C30/C$50</f>
        <v>0.24403100359905333</v>
      </c>
      <c r="E30" s="242">
        <f>D30</f>
        <v>0.24403100359905333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ФЕВРАЛЬ!R46</f>
        <v>22</v>
      </c>
      <c r="K30" s="242">
        <f>J30/J$50</f>
        <v>0.24444444444444444</v>
      </c>
      <c r="L30" s="242">
        <f>K30</f>
        <v>0.24444444444444444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ФЕВРАЛЬ!AE37</f>
        <v>14759.606354225838</v>
      </c>
      <c r="D31" s="242">
        <f t="shared" ref="D31:D49" si="11">C31/C$50</f>
        <v>0.22258672575489521</v>
      </c>
      <c r="E31" s="242">
        <f>D31+E30</f>
        <v>0.46661772935394852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ФЕВРАЛЬ!R45</f>
        <v>20</v>
      </c>
      <c r="K31" s="242">
        <f t="shared" ref="K31:K49" si="13">J31/J$50</f>
        <v>0.22222222222222221</v>
      </c>
      <c r="L31" s="242">
        <f>K31+L30</f>
        <v>0.46666666666666667</v>
      </c>
      <c r="M31" s="243" t="str">
        <f t="shared" si="10"/>
        <v>A</v>
      </c>
    </row>
    <row r="32" spans="2:17" ht="26.5" thickBot="1">
      <c r="B32" s="240" t="s">
        <v>78</v>
      </c>
      <c r="C32" s="241">
        <f>ФЕВРАЛЬ!AE45</f>
        <v>8336.1810933190391</v>
      </c>
      <c r="D32" s="242">
        <f t="shared" si="11"/>
        <v>0.12571631047128101</v>
      </c>
      <c r="E32" s="242">
        <f t="shared" ref="E32:E49" si="14">D32+E31</f>
        <v>0.59233403982522947</v>
      </c>
      <c r="F32" s="243" t="str">
        <f t="shared" si="9"/>
        <v>A</v>
      </c>
      <c r="G32" s="243" t="str">
        <f t="shared" si="12"/>
        <v>A</v>
      </c>
      <c r="I32" s="240" t="s">
        <v>77</v>
      </c>
      <c r="J32" s="241">
        <f>ФЕВРАЛЬ!R44</f>
        <v>18</v>
      </c>
      <c r="K32" s="242">
        <f t="shared" si="13"/>
        <v>0.2</v>
      </c>
      <c r="L32" s="242">
        <f t="shared" ref="L32:L49" si="15">K32+L31</f>
        <v>0.66666666666666674</v>
      </c>
      <c r="M32" s="243" t="str">
        <f t="shared" si="10"/>
        <v>A</v>
      </c>
    </row>
    <row r="33" spans="2:13" ht="15" thickBot="1">
      <c r="B33" s="240" t="s">
        <v>79</v>
      </c>
      <c r="C33" s="241">
        <f>ФЕВРАЛЬ!AE46</f>
        <v>7633.3938346419336</v>
      </c>
      <c r="D33" s="242">
        <f t="shared" si="11"/>
        <v>0.11511771379756908</v>
      </c>
      <c r="E33" s="242">
        <f t="shared" si="14"/>
        <v>0.70745175362279855</v>
      </c>
      <c r="F33" s="243" t="str">
        <f t="shared" si="9"/>
        <v>A</v>
      </c>
      <c r="G33" s="243" t="str">
        <f t="shared" si="12"/>
        <v>A</v>
      </c>
      <c r="I33" s="240" t="s">
        <v>70</v>
      </c>
      <c r="J33" s="241">
        <f>ФЕВРАЛЬ!R37</f>
        <v>8</v>
      </c>
      <c r="K33" s="242">
        <f t="shared" si="13"/>
        <v>8.8888888888888892E-2</v>
      </c>
      <c r="L33" s="242">
        <f t="shared" si="15"/>
        <v>0.75555555555555565</v>
      </c>
      <c r="M33" s="243" t="str">
        <f t="shared" si="10"/>
        <v>A</v>
      </c>
    </row>
    <row r="34" spans="2:13" ht="26.5" thickBot="1">
      <c r="B34" s="240" t="s">
        <v>76</v>
      </c>
      <c r="C34" s="241">
        <f>ФЕВРАЛЬ!AE43</f>
        <v>3896.0955011167794</v>
      </c>
      <c r="D34" s="242">
        <f t="shared" si="11"/>
        <v>5.8756251353117371E-2</v>
      </c>
      <c r="E34" s="242">
        <f t="shared" si="14"/>
        <v>0.7662080049759159</v>
      </c>
      <c r="F34" s="243" t="str">
        <f t="shared" si="9"/>
        <v>A</v>
      </c>
      <c r="G34" s="243" t="str">
        <f t="shared" si="12"/>
        <v>B</v>
      </c>
      <c r="I34" s="240" t="s">
        <v>75</v>
      </c>
      <c r="J34" s="241">
        <f>ФЕВРАЛЬ!R42</f>
        <v>4</v>
      </c>
      <c r="K34" s="242">
        <f t="shared" si="13"/>
        <v>4.4444444444444446E-2</v>
      </c>
      <c r="L34" s="242">
        <f t="shared" si="15"/>
        <v>0.8</v>
      </c>
      <c r="M34" s="243" t="str">
        <f t="shared" si="10"/>
        <v>B</v>
      </c>
    </row>
    <row r="35" spans="2:13" ht="15" thickBot="1">
      <c r="B35" s="240" t="s">
        <v>67</v>
      </c>
      <c r="C35" s="241">
        <f>ФЕВРАЛЬ!AE34</f>
        <v>3166.1897988142837</v>
      </c>
      <c r="D35" s="242">
        <f t="shared" si="11"/>
        <v>4.7748686755107371E-2</v>
      </c>
      <c r="E35" s="242">
        <f t="shared" si="14"/>
        <v>0.81395669173102325</v>
      </c>
      <c r="F35" s="243" t="str">
        <f t="shared" si="9"/>
        <v>B</v>
      </c>
      <c r="G35" s="243" t="str">
        <f t="shared" si="12"/>
        <v>B</v>
      </c>
      <c r="I35" s="240" t="s">
        <v>66</v>
      </c>
      <c r="J35" s="241">
        <f>ФЕВРАЛЬ!R33</f>
        <v>3</v>
      </c>
      <c r="K35" s="242">
        <f t="shared" si="13"/>
        <v>3.3333333333333333E-2</v>
      </c>
      <c r="L35" s="242">
        <f t="shared" si="15"/>
        <v>0.83333333333333337</v>
      </c>
      <c r="M35" s="243" t="str">
        <f t="shared" si="10"/>
        <v>B</v>
      </c>
    </row>
    <row r="36" spans="2:13" ht="26.5" thickBot="1">
      <c r="B36" s="240" t="s">
        <v>73</v>
      </c>
      <c r="C36" s="241">
        <f>ФЕВРАЛЬ!AE40</f>
        <v>3105.9177921411829</v>
      </c>
      <c r="D36" s="242">
        <f t="shared" si="11"/>
        <v>4.6839736455345365E-2</v>
      </c>
      <c r="E36" s="242">
        <f t="shared" si="14"/>
        <v>0.86079642818636859</v>
      </c>
      <c r="F36" s="243" t="str">
        <f t="shared" si="9"/>
        <v>B</v>
      </c>
      <c r="G36" s="243" t="str">
        <f t="shared" si="12"/>
        <v>B</v>
      </c>
      <c r="I36" s="240" t="s">
        <v>76</v>
      </c>
      <c r="J36" s="241">
        <f>ФЕВРАЛЬ!R43</f>
        <v>3</v>
      </c>
      <c r="K36" s="242">
        <f t="shared" si="13"/>
        <v>3.3333333333333333E-2</v>
      </c>
      <c r="L36" s="242">
        <f t="shared" si="15"/>
        <v>0.8666666666666667</v>
      </c>
      <c r="M36" s="243" t="str">
        <f t="shared" si="10"/>
        <v>B</v>
      </c>
    </row>
    <row r="37" spans="2:13" ht="26.5" thickBot="1">
      <c r="B37" s="240" t="s">
        <v>66</v>
      </c>
      <c r="C37" s="241">
        <f>ФЕВРАЛЬ!AE33</f>
        <v>2753.8647903488213</v>
      </c>
      <c r="D37" s="242">
        <f t="shared" si="11"/>
        <v>4.1530494251964513E-2</v>
      </c>
      <c r="E37" s="242">
        <f t="shared" si="14"/>
        <v>0.90232692243833312</v>
      </c>
      <c r="F37" s="243" t="str">
        <f>IF(AND(E37&lt;=0),"C",IF(E37&lt;=0.8,"A",IF(E37&lt;=0.95,"B","C")))</f>
        <v>B</v>
      </c>
      <c r="G37" s="243" t="str">
        <f t="shared" si="12"/>
        <v>B</v>
      </c>
      <c r="I37" s="240" t="s">
        <v>63</v>
      </c>
      <c r="J37" s="241">
        <f>ФЕВРАЛЬ!R30</f>
        <v>2</v>
      </c>
      <c r="K37" s="242">
        <f t="shared" si="13"/>
        <v>2.2222222222222223E-2</v>
      </c>
      <c r="L37" s="242">
        <f t="shared" si="15"/>
        <v>0.88888888888888895</v>
      </c>
      <c r="M37" s="243" t="str">
        <f>_xlfn.IFS(L37&lt;80%,"A",L37&lt;=95%,"B",L37&gt;95%,"C")</f>
        <v>B</v>
      </c>
    </row>
    <row r="38" spans="2:13" ht="15" thickBot="1">
      <c r="B38" s="240" t="s">
        <v>68</v>
      </c>
      <c r="C38" s="241">
        <f>ФЕВРАЛЬ!AE35</f>
        <v>2633.0503033227633</v>
      </c>
      <c r="D38" s="242">
        <f t="shared" si="11"/>
        <v>3.9708514691975227E-2</v>
      </c>
      <c r="E38" s="242">
        <f t="shared" si="14"/>
        <v>0.94203543713030835</v>
      </c>
      <c r="F38" s="243" t="str">
        <f t="shared" ref="F38:F49" si="16">IF(AND(E38&lt;=0),"C",IF(E38&lt;=0.8,"A",IF(E38&lt;=0.95,"B","C")))</f>
        <v>B</v>
      </c>
      <c r="G38" s="243" t="str">
        <f t="shared" si="12"/>
        <v>C</v>
      </c>
      <c r="I38" s="240" t="s">
        <v>67</v>
      </c>
      <c r="J38" s="241">
        <f>ФЕВРАЛЬ!R34</f>
        <v>2</v>
      </c>
      <c r="K38" s="242">
        <f t="shared" si="13"/>
        <v>2.2222222222222223E-2</v>
      </c>
      <c r="L38" s="242">
        <f t="shared" si="15"/>
        <v>0.9111111111111112</v>
      </c>
      <c r="M38" s="243" t="str">
        <f t="shared" ref="M38:M49" si="17">_xlfn.IFS(L38&lt;80%,"A",L38&lt;=95%,"B",L38&gt;95%,"C")</f>
        <v>B</v>
      </c>
    </row>
    <row r="39" spans="2:13" ht="26.5" thickBot="1">
      <c r="B39" s="240" t="s">
        <v>63</v>
      </c>
      <c r="C39" s="241">
        <f>ФЕВРАЛЬ!AE30</f>
        <v>2145.1551080656282</v>
      </c>
      <c r="D39" s="242">
        <f t="shared" si="11"/>
        <v>3.2350663038110627E-2</v>
      </c>
      <c r="E39" s="242">
        <f t="shared" si="14"/>
        <v>0.97438610016841898</v>
      </c>
      <c r="F39" s="243" t="str">
        <f t="shared" si="16"/>
        <v>C</v>
      </c>
      <c r="G39" s="243" t="str">
        <f t="shared" si="12"/>
        <v>B</v>
      </c>
      <c r="I39" s="240" t="s">
        <v>73</v>
      </c>
      <c r="J39" s="241">
        <f>ФЕВРАЛЬ!R40</f>
        <v>2</v>
      </c>
      <c r="K39" s="242">
        <f t="shared" si="13"/>
        <v>2.2222222222222223E-2</v>
      </c>
      <c r="L39" s="242">
        <f t="shared" si="15"/>
        <v>0.93333333333333346</v>
      </c>
      <c r="M39" s="243" t="str">
        <f t="shared" si="17"/>
        <v>B</v>
      </c>
    </row>
    <row r="40" spans="2:13" ht="26.5" thickBot="1">
      <c r="B40" s="240" t="s">
        <v>64</v>
      </c>
      <c r="C40" s="241">
        <f>ФЕВРАЛЬ!AE31</f>
        <v>1514.5155852750586</v>
      </c>
      <c r="D40" s="242">
        <f t="shared" si="11"/>
        <v>2.2840112204931231E-2</v>
      </c>
      <c r="E40" s="242">
        <f t="shared" si="14"/>
        <v>0.99722621237335018</v>
      </c>
      <c r="F40" s="243" t="str">
        <f t="shared" si="16"/>
        <v>C</v>
      </c>
      <c r="G40" s="243" t="str">
        <f t="shared" si="12"/>
        <v>C</v>
      </c>
      <c r="I40" s="240" t="s">
        <v>80</v>
      </c>
      <c r="J40" s="241">
        <f>ФЕВРАЛЬ!R47</f>
        <v>2</v>
      </c>
      <c r="K40" s="242">
        <f t="shared" si="13"/>
        <v>2.2222222222222223E-2</v>
      </c>
      <c r="L40" s="242">
        <f t="shared" si="15"/>
        <v>0.95555555555555571</v>
      </c>
      <c r="M40" s="243" t="str">
        <f t="shared" si="17"/>
        <v>C</v>
      </c>
    </row>
    <row r="41" spans="2:13" ht="26.5" thickBot="1">
      <c r="B41" s="240" t="s">
        <v>80</v>
      </c>
      <c r="C41" s="241">
        <f>ФЕВРАЛЬ!AE47</f>
        <v>1147.9336756652419</v>
      </c>
      <c r="D41" s="242">
        <f t="shared" si="11"/>
        <v>1.7311762395136734E-2</v>
      </c>
      <c r="E41" s="242">
        <f t="shared" si="14"/>
        <v>1.0145379747684868</v>
      </c>
      <c r="F41" s="243" t="str">
        <f t="shared" si="16"/>
        <v>C</v>
      </c>
      <c r="G41" s="243" t="str">
        <f t="shared" si="12"/>
        <v>C</v>
      </c>
      <c r="I41" s="240" t="s">
        <v>61</v>
      </c>
      <c r="J41" s="241">
        <f>ФЕВРАЛЬ!R28</f>
        <v>1</v>
      </c>
      <c r="K41" s="242">
        <f t="shared" si="13"/>
        <v>1.1111111111111112E-2</v>
      </c>
      <c r="L41" s="242">
        <f t="shared" si="15"/>
        <v>0.96666666666666679</v>
      </c>
      <c r="M41" s="243" t="str">
        <f t="shared" si="17"/>
        <v>C</v>
      </c>
    </row>
    <row r="42" spans="2:13" ht="26.5" thickBot="1">
      <c r="B42" s="240" t="s">
        <v>72</v>
      </c>
      <c r="C42" s="241">
        <f>ФЕВРАЛЬ!AE39</f>
        <v>917.63924020405364</v>
      </c>
      <c r="D42" s="242">
        <f t="shared" si="11"/>
        <v>1.3838737226399661E-2</v>
      </c>
      <c r="E42" s="242">
        <f t="shared" si="14"/>
        <v>1.0283767119948866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ФЕВРАЛЬ!R31</f>
        <v>1</v>
      </c>
      <c r="K42" s="242">
        <f t="shared" si="13"/>
        <v>1.1111111111111112E-2</v>
      </c>
      <c r="L42" s="242">
        <f t="shared" si="15"/>
        <v>0.97777777777777786</v>
      </c>
      <c r="M42" s="243" t="str">
        <f t="shared" si="17"/>
        <v>C</v>
      </c>
    </row>
    <row r="43" spans="2:13" ht="26.5" thickBot="1">
      <c r="B43" s="240" t="s">
        <v>61</v>
      </c>
      <c r="C43" s="241">
        <f>ФЕВРАЛЬ!AE28</f>
        <v>882.0631122569971</v>
      </c>
      <c r="D43" s="242">
        <f t="shared" si="11"/>
        <v>1.3302220625297675E-2</v>
      </c>
      <c r="E43" s="242">
        <f t="shared" si="14"/>
        <v>1.0416789326201843</v>
      </c>
      <c r="F43" s="243" t="str">
        <f t="shared" si="16"/>
        <v>C</v>
      </c>
      <c r="G43" s="243" t="str">
        <f t="shared" si="12"/>
        <v>C</v>
      </c>
      <c r="I43" s="240" t="s">
        <v>68</v>
      </c>
      <c r="J43" s="241">
        <f>ФЕВРАЛЬ!R35</f>
        <v>1</v>
      </c>
      <c r="K43" s="242">
        <f t="shared" si="13"/>
        <v>1.1111111111111112E-2</v>
      </c>
      <c r="L43" s="242">
        <f t="shared" si="15"/>
        <v>0.98888888888888893</v>
      </c>
      <c r="M43" s="243" t="str">
        <f t="shared" si="17"/>
        <v>C</v>
      </c>
    </row>
    <row r="44" spans="2:13" ht="26.5" thickBot="1">
      <c r="B44" s="240" t="s">
        <v>65</v>
      </c>
      <c r="C44" s="241">
        <f>ФЕВРАЛЬ!AE32</f>
        <v>0</v>
      </c>
      <c r="D44" s="242">
        <f t="shared" si="11"/>
        <v>0</v>
      </c>
      <c r="E44" s="242">
        <f t="shared" si="14"/>
        <v>1.0416789326201843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ФЕВРАЛЬ!R39</f>
        <v>1</v>
      </c>
      <c r="K44" s="242">
        <f t="shared" si="13"/>
        <v>1.1111111111111112E-2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74</v>
      </c>
      <c r="C45" s="241">
        <f>ФЕВРАЛЬ!AE41</f>
        <v>0</v>
      </c>
      <c r="D45" s="242">
        <f t="shared" si="11"/>
        <v>0</v>
      </c>
      <c r="E45" s="242">
        <f t="shared" si="14"/>
        <v>1.0416789326201843</v>
      </c>
      <c r="F45" s="243" t="str">
        <f t="shared" si="16"/>
        <v>C</v>
      </c>
      <c r="G45" s="243" t="str">
        <f t="shared" si="12"/>
        <v>C</v>
      </c>
      <c r="I45" s="240" t="s">
        <v>62</v>
      </c>
      <c r="J45" s="241">
        <f>ФЕВРАЛЬ!R29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62</v>
      </c>
      <c r="C46" s="241">
        <f>ФЕВРАЛЬ!AE29</f>
        <v>-535.01</v>
      </c>
      <c r="D46" s="242">
        <f t="shared" si="11"/>
        <v>-8.068380774398554E-3</v>
      </c>
      <c r="E46" s="242">
        <f t="shared" si="14"/>
        <v>1.0336105518457857</v>
      </c>
      <c r="F46" s="243" t="str">
        <f t="shared" si="16"/>
        <v>C</v>
      </c>
      <c r="G46" s="243" t="str">
        <f t="shared" si="12"/>
        <v>C</v>
      </c>
      <c r="I46" s="240" t="s">
        <v>65</v>
      </c>
      <c r="J46" s="241">
        <f>ФЕВРАЛЬ!R32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15" thickBot="1">
      <c r="B47" s="240" t="s">
        <v>69</v>
      </c>
      <c r="C47" s="241">
        <f>ФЕВРАЛЬ!AE36</f>
        <v>-683.28</v>
      </c>
      <c r="D47" s="242">
        <f t="shared" si="11"/>
        <v>-1.030441153535643E-2</v>
      </c>
      <c r="E47" s="242">
        <f t="shared" si="14"/>
        <v>1.0233061403104293</v>
      </c>
      <c r="F47" s="243" t="str">
        <f t="shared" si="16"/>
        <v>C</v>
      </c>
      <c r="G47" s="243" t="str">
        <f t="shared" si="12"/>
        <v>C</v>
      </c>
      <c r="I47" s="240" t="s">
        <v>69</v>
      </c>
      <c r="J47" s="241">
        <f>ФЕВРАЛЬ!R36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71</v>
      </c>
      <c r="C48" s="241">
        <f>ФЕВРАЛЬ!AE38</f>
        <v>-762.4</v>
      </c>
      <c r="D48" s="242">
        <f t="shared" si="11"/>
        <v>-1.149760472215745E-2</v>
      </c>
      <c r="E48" s="242">
        <f t="shared" si="14"/>
        <v>1.0118085355882718</v>
      </c>
      <c r="F48" s="243" t="str">
        <f t="shared" si="16"/>
        <v>C</v>
      </c>
      <c r="G48" s="243" t="str">
        <f t="shared" si="12"/>
        <v>C</v>
      </c>
      <c r="I48" s="240" t="s">
        <v>71</v>
      </c>
      <c r="J48" s="241">
        <f>ФЕВРАЛЬ!R38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75</v>
      </c>
      <c r="C49" s="241">
        <f>ФЕВРАЛЬ!AE42</f>
        <v>-783.01765889976627</v>
      </c>
      <c r="D49" s="242">
        <f t="shared" si="11"/>
        <v>-1.1808535588272068E-2</v>
      </c>
      <c r="E49" s="242">
        <f t="shared" si="14"/>
        <v>0.99999999999999967</v>
      </c>
      <c r="F49" s="243" t="str">
        <f t="shared" si="16"/>
        <v>C</v>
      </c>
      <c r="G49" s="243" t="str">
        <f t="shared" si="12"/>
        <v>B</v>
      </c>
      <c r="I49" s="240" t="s">
        <v>74</v>
      </c>
      <c r="J49" s="241">
        <f>ФЕВРАЛЬ!R41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66309.463442481312</v>
      </c>
      <c r="D50" s="250">
        <f>SUM(D30:D49)</f>
        <v>0.99999999999999967</v>
      </c>
      <c r="J50" s="249">
        <f>SUM(J30:J49)</f>
        <v>90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30:M49 D30:D49 K30:K49 F30:G49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23.02-01.03'!AE3</f>
        <v>33017.892868587689</v>
      </c>
      <c r="D4" s="242">
        <f>C4/C$26</f>
        <v>0.68799190108893482</v>
      </c>
      <c r="E4" s="242">
        <f>D4</f>
        <v>0.68799190108893482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23.02-01.03'!R3</f>
        <v>55</v>
      </c>
      <c r="K4" s="242">
        <f>J4/J$26</f>
        <v>0.47008547008547008</v>
      </c>
      <c r="L4" s="242">
        <f>K4</f>
        <v>0.47008547008547008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23.02-01.03'!AE6</f>
        <v>5714.2579810881107</v>
      </c>
      <c r="D5" s="242">
        <f>C5/C$26</f>
        <v>0.11906765908316391</v>
      </c>
      <c r="E5" s="242">
        <f>D5+E4</f>
        <v>0.80705956017209868</v>
      </c>
      <c r="F5" s="243" t="str">
        <f t="shared" si="0"/>
        <v>B</v>
      </c>
      <c r="G5" s="243" t="str">
        <f>VLOOKUP(B$4:B$25,I$4:M$25,5,0)</f>
        <v>A</v>
      </c>
      <c r="I5" s="240" t="s">
        <v>41</v>
      </c>
      <c r="J5" s="241">
        <f>'Юнит 23.02-01.03'!R6</f>
        <v>12</v>
      </c>
      <c r="K5" s="242">
        <f>J5/J$26</f>
        <v>0.10256410256410256</v>
      </c>
      <c r="L5" s="242">
        <f>K5+L4</f>
        <v>0.57264957264957261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'Юнит 23.02-01.03'!AE10</f>
        <v>4422.0429261393529</v>
      </c>
      <c r="D6" s="242">
        <f>C6/C$26</f>
        <v>9.2141849619540014E-2</v>
      </c>
      <c r="E6" s="242">
        <f t="shared" ref="E6:E25" si="2">D6+E5</f>
        <v>0.89920140979163865</v>
      </c>
      <c r="F6" s="243" t="str">
        <f t="shared" si="0"/>
        <v>B</v>
      </c>
      <c r="G6" s="243" t="str">
        <f>VLOOKUP(B$4:B$25,I$4:M$25,5,0)</f>
        <v>A</v>
      </c>
      <c r="I6" s="240" t="s">
        <v>45</v>
      </c>
      <c r="J6" s="241">
        <f>'Юнит 23.02-01.03'!R10</f>
        <v>11</v>
      </c>
      <c r="K6" s="242">
        <f>J6/J$26</f>
        <v>9.4017094017094016E-2</v>
      </c>
      <c r="L6" s="242">
        <f t="shared" ref="L6:L25" si="3">K6+L5</f>
        <v>0.66666666666666663</v>
      </c>
      <c r="M6" s="243" t="str">
        <f t="shared" si="1"/>
        <v>A</v>
      </c>
    </row>
    <row r="7" spans="2:17" ht="28.5" customHeight="1" outlineLevel="1" thickBot="1">
      <c r="B7" s="240" t="s">
        <v>48</v>
      </c>
      <c r="C7" s="241">
        <f>'Юнит 23.02-01.03'!AE13</f>
        <v>2403.0929389918047</v>
      </c>
      <c r="D7" s="242">
        <f>C7/C$26</f>
        <v>5.0073106911170562E-2</v>
      </c>
      <c r="E7" s="242">
        <f t="shared" si="2"/>
        <v>0.94927451670280916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23.02-01.03'!R15</f>
        <v>11</v>
      </c>
      <c r="K7" s="242">
        <f>J7/J$26</f>
        <v>9.4017094017094016E-2</v>
      </c>
      <c r="L7" s="242">
        <f t="shared" si="3"/>
        <v>0.76068376068376065</v>
      </c>
      <c r="M7" s="243" t="str">
        <f t="shared" si="1"/>
        <v>A</v>
      </c>
    </row>
    <row r="8" spans="2:17" ht="28.5" customHeight="1" outlineLevel="1" thickBot="1">
      <c r="B8" s="240" t="s">
        <v>42</v>
      </c>
      <c r="C8" s="241">
        <f>'Юнит 23.02-01.03'!AE7</f>
        <v>1638.1117342418329</v>
      </c>
      <c r="D8" s="242">
        <f>C8/C$26</f>
        <v>3.4133238323919041E-2</v>
      </c>
      <c r="E8" s="242">
        <f t="shared" si="2"/>
        <v>0.98340775502672817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23.02-01.03'!R7</f>
        <v>9</v>
      </c>
      <c r="K8" s="242">
        <f>J8/J$26</f>
        <v>7.6923076923076927E-2</v>
      </c>
      <c r="L8" s="242">
        <f t="shared" si="3"/>
        <v>0.83760683760683752</v>
      </c>
      <c r="M8" s="243" t="str">
        <f t="shared" si="1"/>
        <v>B</v>
      </c>
    </row>
    <row r="9" spans="2:17" ht="28.5" customHeight="1" outlineLevel="1" thickBot="1">
      <c r="B9" s="240" t="s">
        <v>39</v>
      </c>
      <c r="C9" s="241">
        <f>'Юнит 23.02-01.03'!AE4</f>
        <v>1601.8791084980342</v>
      </c>
      <c r="D9" s="242">
        <f t="shared" ref="D9:D25" si="4">C9/C$26</f>
        <v>3.3378261222075108E-2</v>
      </c>
      <c r="E9" s="242">
        <f t="shared" si="2"/>
        <v>1.0167860162488034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48</v>
      </c>
      <c r="J9" s="241">
        <f>'Юнит 23.02-01.03'!R13</f>
        <v>9</v>
      </c>
      <c r="K9" s="242">
        <f t="shared" ref="K9:K25" si="6">J9/J$26</f>
        <v>7.6923076923076927E-2</v>
      </c>
      <c r="L9" s="242">
        <f t="shared" si="3"/>
        <v>0.91452991452991439</v>
      </c>
      <c r="M9" s="243" t="str">
        <f t="shared" si="1"/>
        <v>B</v>
      </c>
    </row>
    <row r="10" spans="2:17" ht="28.5" customHeight="1" outlineLevel="1" thickBot="1">
      <c r="B10" s="240" t="s">
        <v>47</v>
      </c>
      <c r="C10" s="241">
        <f>'Юнит 23.02-01.03'!AE12</f>
        <v>1428.7371792200734</v>
      </c>
      <c r="D10" s="242">
        <f t="shared" si="4"/>
        <v>2.9770512976108814E-2</v>
      </c>
      <c r="E10" s="242">
        <f t="shared" si="2"/>
        <v>1.0465565292249122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23.02-01.03'!R4</f>
        <v>4</v>
      </c>
      <c r="K10" s="242">
        <f t="shared" si="6"/>
        <v>3.4188034188034191E-2</v>
      </c>
      <c r="L10" s="242">
        <f t="shared" si="3"/>
        <v>0.94871794871794857</v>
      </c>
      <c r="M10" s="243" t="str">
        <f t="shared" si="1"/>
        <v>B</v>
      </c>
    </row>
    <row r="11" spans="2:17" ht="28.5" customHeight="1" outlineLevel="1" thickBot="1">
      <c r="B11" s="240" t="s">
        <v>43</v>
      </c>
      <c r="C11" s="241">
        <f>'Юнит 23.02-01.03'!AE8</f>
        <v>375.86233932696229</v>
      </c>
      <c r="D11" s="242">
        <f t="shared" si="4"/>
        <v>7.8318215644616954E-3</v>
      </c>
      <c r="E11" s="242">
        <f>D11+E8</f>
        <v>0.99123957659118989</v>
      </c>
      <c r="F11" s="243" t="str">
        <f t="shared" si="0"/>
        <v>C</v>
      </c>
      <c r="G11" s="243" t="str">
        <f t="shared" si="5"/>
        <v>B</v>
      </c>
      <c r="I11" s="240" t="s">
        <v>47</v>
      </c>
      <c r="J11" s="241">
        <f>'Юнит 23.02-01.03'!R12</f>
        <v>3</v>
      </c>
      <c r="K11" s="242">
        <f t="shared" si="6"/>
        <v>2.564102564102564E-2</v>
      </c>
      <c r="L11" s="242">
        <f>K11+L8</f>
        <v>0.86324786324786318</v>
      </c>
      <c r="M11" s="243" t="str">
        <f t="shared" si="1"/>
        <v>B</v>
      </c>
    </row>
    <row r="12" spans="2:17" ht="28.5" customHeight="1" outlineLevel="1" thickBot="1">
      <c r="B12" s="240" t="s">
        <v>49</v>
      </c>
      <c r="C12" s="241">
        <f>'Юнит 23.02-01.03'!AE14</f>
        <v>0</v>
      </c>
      <c r="D12" s="242">
        <f t="shared" si="4"/>
        <v>0</v>
      </c>
      <c r="E12" s="242">
        <f t="shared" si="2"/>
        <v>0.99123957659118989</v>
      </c>
      <c r="F12" s="243" t="str">
        <f t="shared" si="0"/>
        <v>C</v>
      </c>
      <c r="G12" s="243" t="str">
        <f t="shared" si="5"/>
        <v>B</v>
      </c>
      <c r="I12" s="240" t="s">
        <v>43</v>
      </c>
      <c r="J12" s="241">
        <f>'Юнит 23.02-01.03'!R8</f>
        <v>1</v>
      </c>
      <c r="K12" s="242">
        <f t="shared" si="6"/>
        <v>8.5470085470085479E-3</v>
      </c>
      <c r="L12" s="242">
        <f t="shared" si="3"/>
        <v>0.8717948717948717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23.02-01.03'!AE17</f>
        <v>0</v>
      </c>
      <c r="D13" s="242">
        <f t="shared" si="4"/>
        <v>0</v>
      </c>
      <c r="E13" s="242">
        <f t="shared" si="2"/>
        <v>0.99123957659118989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44</v>
      </c>
      <c r="J13" s="241">
        <f>'Юнит 23.02-01.03'!R9</f>
        <v>1</v>
      </c>
      <c r="K13" s="242">
        <f t="shared" si="6"/>
        <v>8.5470085470085479E-3</v>
      </c>
      <c r="L13" s="242">
        <f t="shared" si="3"/>
        <v>0.88034188034188021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23.02-01.03'!AE18</f>
        <v>0</v>
      </c>
      <c r="D14" s="242">
        <f t="shared" si="4"/>
        <v>0</v>
      </c>
      <c r="E14" s="242">
        <f t="shared" si="2"/>
        <v>0.99123957659118989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51</v>
      </c>
      <c r="J14" s="241">
        <f>'Юнит 23.02-01.03'!R16</f>
        <v>1</v>
      </c>
      <c r="K14" s="242">
        <f t="shared" si="6"/>
        <v>8.5470085470085479E-3</v>
      </c>
      <c r="L14" s="242">
        <f t="shared" si="3"/>
        <v>0.88888888888888873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23.02-01.03'!AE20</f>
        <v>0</v>
      </c>
      <c r="D15" s="242">
        <f t="shared" si="4"/>
        <v>0</v>
      </c>
      <c r="E15" s="242">
        <f t="shared" si="2"/>
        <v>0.99123957659118989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23.02-01.03'!R5</f>
        <v>0</v>
      </c>
      <c r="K15" s="242">
        <f t="shared" si="6"/>
        <v>0</v>
      </c>
      <c r="L15" s="242">
        <f t="shared" si="3"/>
        <v>0.88888888888888873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23.02-01.03'!AE21</f>
        <v>0</v>
      </c>
      <c r="D16" s="242">
        <f t="shared" si="4"/>
        <v>0</v>
      </c>
      <c r="E16" s="242">
        <f t="shared" si="2"/>
        <v>0.99123957659118989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23.02-01.03'!R11</f>
        <v>0</v>
      </c>
      <c r="K16" s="242">
        <f t="shared" si="6"/>
        <v>0</v>
      </c>
      <c r="L16" s="242">
        <f t="shared" si="3"/>
        <v>0.88888888888888873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57</v>
      </c>
      <c r="C17" s="241">
        <f>'Юнит 23.02-01.03'!AE22</f>
        <v>0</v>
      </c>
      <c r="D17" s="242">
        <f t="shared" si="4"/>
        <v>0</v>
      </c>
      <c r="E17" s="242">
        <f t="shared" si="2"/>
        <v>0.99123957659118989</v>
      </c>
      <c r="F17" s="243" t="str">
        <f t="shared" si="7"/>
        <v>C</v>
      </c>
      <c r="G17" s="243" t="str">
        <f t="shared" si="5"/>
        <v>B</v>
      </c>
      <c r="I17" s="240" t="s">
        <v>49</v>
      </c>
      <c r="J17" s="241">
        <f>'Юнит 23.02-01.03'!R14</f>
        <v>0</v>
      </c>
      <c r="K17" s="242">
        <f t="shared" si="6"/>
        <v>0</v>
      </c>
      <c r="L17" s="242">
        <f t="shared" si="3"/>
        <v>0.88888888888888873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58</v>
      </c>
      <c r="C18" s="241">
        <f>'Юнит 23.02-01.03'!AE23</f>
        <v>0</v>
      </c>
      <c r="D18" s="242">
        <f t="shared" si="4"/>
        <v>0</v>
      </c>
      <c r="E18" s="242">
        <f t="shared" si="2"/>
        <v>0.99123957659118989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23.02-01.03'!R17</f>
        <v>0</v>
      </c>
      <c r="K18" s="242">
        <f t="shared" si="6"/>
        <v>0</v>
      </c>
      <c r="L18" s="242">
        <f t="shared" si="3"/>
        <v>0.88888888888888873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59</v>
      </c>
      <c r="C19" s="241">
        <f>'Юнит 23.02-01.03'!AE24</f>
        <v>0</v>
      </c>
      <c r="D19" s="242">
        <f t="shared" si="4"/>
        <v>0</v>
      </c>
      <c r="E19" s="242">
        <f t="shared" si="2"/>
        <v>0.99123957659118989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23.02-01.03'!R18</f>
        <v>0</v>
      </c>
      <c r="K19" s="242">
        <f t="shared" si="6"/>
        <v>0</v>
      </c>
      <c r="L19" s="242">
        <f t="shared" si="3"/>
        <v>0.88888888888888873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44</v>
      </c>
      <c r="C20" s="241">
        <f>'Юнит 23.02-01.03'!AE9</f>
        <v>-22.464126721721492</v>
      </c>
      <c r="D20" s="242">
        <f t="shared" si="4"/>
        <v>-4.6808369362308702E-4</v>
      </c>
      <c r="E20" s="242">
        <f t="shared" si="2"/>
        <v>0.99077149289756683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23.02-01.03'!R19</f>
        <v>0</v>
      </c>
      <c r="K20" s="242">
        <f t="shared" si="6"/>
        <v>0</v>
      </c>
      <c r="L20" s="242">
        <f t="shared" si="3"/>
        <v>0.88888888888888873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54</v>
      </c>
      <c r="C21" s="241">
        <f>'Юнит 23.02-01.03'!AE19</f>
        <v>-113.88</v>
      </c>
      <c r="D21" s="242">
        <f t="shared" si="4"/>
        <v>-2.372910894339551E-3</v>
      </c>
      <c r="E21" s="242">
        <f t="shared" si="2"/>
        <v>0.98839858200322728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23.02-01.03'!R20</f>
        <v>0</v>
      </c>
      <c r="K21" s="242">
        <f t="shared" si="6"/>
        <v>0</v>
      </c>
      <c r="L21" s="242">
        <f t="shared" si="3"/>
        <v>0.88888888888888873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51</v>
      </c>
      <c r="C22" s="241">
        <f>'Юнит 23.02-01.03'!AE16</f>
        <v>-142.52353621591141</v>
      </c>
      <c r="D22" s="242">
        <f t="shared" si="4"/>
        <v>-2.9697545818979077E-3</v>
      </c>
      <c r="E22" s="242">
        <f t="shared" si="2"/>
        <v>0.98542882742132942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23.02-01.03'!R21</f>
        <v>0</v>
      </c>
      <c r="K22" s="242">
        <f t="shared" si="6"/>
        <v>0</v>
      </c>
      <c r="L22" s="242">
        <f t="shared" si="3"/>
        <v>0.88888888888888873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46</v>
      </c>
      <c r="C23" s="241">
        <f>'Юнит 23.02-01.03'!AE11</f>
        <v>-187.08</v>
      </c>
      <c r="D23" s="242">
        <f t="shared" si="4"/>
        <v>-3.8981750097738257E-3</v>
      </c>
      <c r="E23" s="242">
        <f t="shared" si="2"/>
        <v>0.98153065241155557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23.02-01.03'!R22</f>
        <v>0</v>
      </c>
      <c r="K23" s="242">
        <f t="shared" si="6"/>
        <v>0</v>
      </c>
      <c r="L23" s="242">
        <f t="shared" si="3"/>
        <v>0.88888888888888873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23.02-01.03'!AE5</f>
        <v>-935.41695899999991</v>
      </c>
      <c r="D24" s="242">
        <f t="shared" si="4"/>
        <v>-1.9491228422559476E-2</v>
      </c>
      <c r="E24" s="242">
        <f t="shared" si="2"/>
        <v>0.96203942398899611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23.02-01.03'!R23</f>
        <v>0</v>
      </c>
      <c r="K24" s="242">
        <f t="shared" si="6"/>
        <v>0</v>
      </c>
      <c r="L24" s="242">
        <f t="shared" si="3"/>
        <v>0.88888888888888873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23.02-01.03'!AE15</f>
        <v>-1208.8241561866237</v>
      </c>
      <c r="D25" s="242">
        <f t="shared" si="4"/>
        <v>-2.5188198187179964E-2</v>
      </c>
      <c r="E25" s="242">
        <f t="shared" si="2"/>
        <v>0.93685122580181612</v>
      </c>
      <c r="F25" s="243" t="str">
        <f t="shared" si="7"/>
        <v>B</v>
      </c>
      <c r="G25" s="243" t="str">
        <f t="shared" si="5"/>
        <v>A</v>
      </c>
      <c r="I25" s="240" t="s">
        <v>59</v>
      </c>
      <c r="J25" s="241">
        <f>'Юнит 23.02-01.03'!R24</f>
        <v>0</v>
      </c>
      <c r="K25" s="242">
        <f t="shared" si="6"/>
        <v>0</v>
      </c>
      <c r="L25" s="242">
        <f t="shared" si="3"/>
        <v>0.88888888888888873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47991.688297969595</v>
      </c>
      <c r="D26" s="250">
        <f>SUM(D4:D25)</f>
        <v>1.0000000000000002</v>
      </c>
      <c r="J26" s="249">
        <f>SUM(J4:J25)</f>
        <v>117</v>
      </c>
      <c r="K26" s="250">
        <f>SUM(K4:K25)</f>
        <v>0.99999999999999978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23.02-01.03'!AE44</f>
        <v>4779.457960555781</v>
      </c>
      <c r="D30" s="242">
        <f>C30/C$50</f>
        <v>0.26977564668843024</v>
      </c>
      <c r="E30" s="242">
        <f>D30</f>
        <v>0.26977564668843024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78</v>
      </c>
      <c r="J30" s="241">
        <f>'Юнит 23.02-01.03'!R45</f>
        <v>9</v>
      </c>
      <c r="K30" s="242">
        <f>J30/J$50</f>
        <v>0.34615384615384615</v>
      </c>
      <c r="L30" s="242">
        <f>K30</f>
        <v>0.34615384615384615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63</v>
      </c>
      <c r="C31" s="241">
        <f>'Юнит 23.02-01.03'!AE30</f>
        <v>3307.653454514345</v>
      </c>
      <c r="D31" s="242">
        <f t="shared" ref="D31:D49" si="11">C31/C$50</f>
        <v>0.18669990552842175</v>
      </c>
      <c r="E31" s="242">
        <f>D31+E30</f>
        <v>0.45647555221685199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79</v>
      </c>
      <c r="J31" s="241">
        <f>'Юнит 23.02-01.03'!R46</f>
        <v>5</v>
      </c>
      <c r="K31" s="242">
        <f t="shared" ref="K31:K49" si="13">J31/J$50</f>
        <v>0.19230769230769232</v>
      </c>
      <c r="L31" s="242">
        <f>K31+L30</f>
        <v>0.53846153846153844</v>
      </c>
      <c r="M31" s="243" t="str">
        <f t="shared" si="10"/>
        <v>A</v>
      </c>
    </row>
    <row r="32" spans="2:17" ht="26.5" thickBot="1">
      <c r="B32" s="240" t="s">
        <v>73</v>
      </c>
      <c r="C32" s="241">
        <f>'Юнит 23.02-01.03'!AE40</f>
        <v>3219.5676130410498</v>
      </c>
      <c r="D32" s="242">
        <f t="shared" si="11"/>
        <v>0.18172791601754645</v>
      </c>
      <c r="E32" s="242">
        <f t="shared" ref="E32:E49" si="14">D32+E31</f>
        <v>0.63820346823439844</v>
      </c>
      <c r="F32" s="243" t="str">
        <f t="shared" si="9"/>
        <v>A</v>
      </c>
      <c r="G32" s="243" t="str">
        <f t="shared" si="12"/>
        <v>A</v>
      </c>
      <c r="I32" s="240" t="s">
        <v>63</v>
      </c>
      <c r="J32" s="241">
        <f>'Юнит 23.02-01.03'!R30</f>
        <v>2</v>
      </c>
      <c r="K32" s="242">
        <f t="shared" si="13"/>
        <v>7.6923076923076927E-2</v>
      </c>
      <c r="L32" s="242">
        <f t="shared" ref="L32:L49" si="15">K32+L31</f>
        <v>0.61538461538461542</v>
      </c>
      <c r="M32" s="243" t="str">
        <f t="shared" si="10"/>
        <v>A</v>
      </c>
    </row>
    <row r="33" spans="2:13" ht="15" thickBot="1">
      <c r="B33" s="240" t="s">
        <v>70</v>
      </c>
      <c r="C33" s="241">
        <f>'Юнит 23.02-01.03'!AE37</f>
        <v>2623.2189802778908</v>
      </c>
      <c r="D33" s="242">
        <f t="shared" si="11"/>
        <v>0.14806712448361814</v>
      </c>
      <c r="E33" s="242">
        <f t="shared" si="14"/>
        <v>0.78627059271801658</v>
      </c>
      <c r="F33" s="243" t="str">
        <f t="shared" si="9"/>
        <v>A</v>
      </c>
      <c r="G33" s="243" t="str">
        <f t="shared" si="12"/>
        <v>C</v>
      </c>
      <c r="I33" s="240" t="s">
        <v>73</v>
      </c>
      <c r="J33" s="241">
        <f>'Юнит 23.02-01.03'!R40</f>
        <v>2</v>
      </c>
      <c r="K33" s="242">
        <f t="shared" si="13"/>
        <v>7.6923076923076927E-2</v>
      </c>
      <c r="L33" s="242">
        <f t="shared" si="15"/>
        <v>0.69230769230769229</v>
      </c>
      <c r="M33" s="243" t="str">
        <f t="shared" si="10"/>
        <v>A</v>
      </c>
    </row>
    <row r="34" spans="2:13" ht="26.5" thickBot="1">
      <c r="B34" s="240" t="s">
        <v>76</v>
      </c>
      <c r="C34" s="241">
        <f>'Юнит 23.02-01.03'!AE43</f>
        <v>2553.9267636165087</v>
      </c>
      <c r="D34" s="242">
        <f t="shared" si="11"/>
        <v>0.14415593775186469</v>
      </c>
      <c r="E34" s="242">
        <f t="shared" si="14"/>
        <v>0.93042653046988133</v>
      </c>
      <c r="F34" s="243" t="str">
        <f t="shared" si="9"/>
        <v>B</v>
      </c>
      <c r="G34" s="243" t="str">
        <f t="shared" si="12"/>
        <v>A</v>
      </c>
      <c r="I34" s="240" t="s">
        <v>76</v>
      </c>
      <c r="J34" s="241">
        <f>'Юнит 23.02-01.03'!R43</f>
        <v>2</v>
      </c>
      <c r="K34" s="242">
        <f t="shared" si="13"/>
        <v>7.6923076923076927E-2</v>
      </c>
      <c r="L34" s="242">
        <f t="shared" si="15"/>
        <v>0.76923076923076916</v>
      </c>
      <c r="M34" s="243" t="str">
        <f t="shared" si="10"/>
        <v>A</v>
      </c>
    </row>
    <row r="35" spans="2:13" ht="26.5" thickBot="1">
      <c r="B35" s="240" t="s">
        <v>75</v>
      </c>
      <c r="C35" s="241">
        <f>'Юнит 23.02-01.03'!AE42</f>
        <v>1585.9122484915279</v>
      </c>
      <c r="D35" s="242">
        <f t="shared" si="11"/>
        <v>8.9516532200683438E-2</v>
      </c>
      <c r="E35" s="242">
        <f t="shared" si="14"/>
        <v>1.0199430626705648</v>
      </c>
      <c r="F35" s="243" t="str">
        <f t="shared" si="9"/>
        <v>C</v>
      </c>
      <c r="G35" s="243" t="str">
        <f t="shared" si="12"/>
        <v>C</v>
      </c>
      <c r="I35" s="240" t="s">
        <v>77</v>
      </c>
      <c r="J35" s="241">
        <f>'Юнит 23.02-01.03'!R44</f>
        <v>2</v>
      </c>
      <c r="K35" s="242">
        <f t="shared" si="13"/>
        <v>7.6923076923076927E-2</v>
      </c>
      <c r="L35" s="242">
        <f t="shared" si="15"/>
        <v>0.84615384615384603</v>
      </c>
      <c r="M35" s="243" t="str">
        <f t="shared" si="10"/>
        <v>B</v>
      </c>
    </row>
    <row r="36" spans="2:13" ht="26.5" thickBot="1">
      <c r="B36" s="240" t="s">
        <v>66</v>
      </c>
      <c r="C36" s="241">
        <f>'Юнит 23.02-01.03'!AE33</f>
        <v>1468.5949398372511</v>
      </c>
      <c r="D36" s="242">
        <f t="shared" si="11"/>
        <v>8.2894577771718589E-2</v>
      </c>
      <c r="E36" s="242">
        <f t="shared" si="14"/>
        <v>1.1028376404422833</v>
      </c>
      <c r="F36" s="243" t="str">
        <f t="shared" si="9"/>
        <v>C</v>
      </c>
      <c r="G36" s="243" t="str">
        <f t="shared" si="12"/>
        <v>B</v>
      </c>
      <c r="I36" s="240" t="s">
        <v>61</v>
      </c>
      <c r="J36" s="241">
        <f>'Юнит 23.02-01.03'!R28</f>
        <v>1</v>
      </c>
      <c r="K36" s="242">
        <f t="shared" si="13"/>
        <v>3.8461538461538464E-2</v>
      </c>
      <c r="L36" s="242">
        <f t="shared" si="15"/>
        <v>0.88461538461538447</v>
      </c>
      <c r="M36" s="243" t="str">
        <f t="shared" si="10"/>
        <v>B</v>
      </c>
    </row>
    <row r="37" spans="2:13" ht="26.5" thickBot="1">
      <c r="B37" s="240" t="s">
        <v>61</v>
      </c>
      <c r="C37" s="241">
        <f>'Юнит 23.02-01.03'!AE28</f>
        <v>1423.4362593917799</v>
      </c>
      <c r="D37" s="242">
        <f t="shared" si="11"/>
        <v>8.0345604159791154E-2</v>
      </c>
      <c r="E37" s="242">
        <f t="shared" si="14"/>
        <v>1.1831832446020745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66</v>
      </c>
      <c r="J37" s="241">
        <f>'Юнит 23.02-01.03'!R33</f>
        <v>1</v>
      </c>
      <c r="K37" s="242">
        <f t="shared" si="13"/>
        <v>3.8461538461538464E-2</v>
      </c>
      <c r="L37" s="242">
        <f t="shared" si="15"/>
        <v>0.92307692307692291</v>
      </c>
      <c r="M37" s="243" t="str">
        <f>_xlfn.IFS(L37&lt;80%,"A",L37&lt;=95%,"B",L37&gt;95%,"C")</f>
        <v>B</v>
      </c>
    </row>
    <row r="38" spans="2:13" ht="15" thickBot="1">
      <c r="B38" s="240" t="s">
        <v>79</v>
      </c>
      <c r="C38" s="241">
        <f>'Юнит 23.02-01.03'!AE46</f>
        <v>17.618355803150052</v>
      </c>
      <c r="D38" s="242">
        <f t="shared" si="11"/>
        <v>9.9446493087868015E-4</v>
      </c>
      <c r="E38" s="242">
        <f t="shared" si="14"/>
        <v>1.1841777095329531</v>
      </c>
      <c r="F38" s="243" t="str">
        <f t="shared" ref="F38:F49" si="16">IF(AND(E38&lt;=0),"C",IF(E38&lt;=0.8,"A",IF(E38&lt;=0.95,"B","C")))</f>
        <v>C</v>
      </c>
      <c r="G38" s="243" t="str">
        <f t="shared" si="12"/>
        <v>A</v>
      </c>
      <c r="I38" s="240" t="s">
        <v>70</v>
      </c>
      <c r="J38" s="241">
        <f>'Юнит 23.02-01.03'!R37</f>
        <v>1</v>
      </c>
      <c r="K38" s="242">
        <f t="shared" si="13"/>
        <v>3.8461538461538464E-2</v>
      </c>
      <c r="L38" s="242">
        <f t="shared" si="15"/>
        <v>0.96153846153846134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62</v>
      </c>
      <c r="C39" s="241">
        <f>'Юнит 23.02-01.03'!AE29</f>
        <v>0</v>
      </c>
      <c r="D39" s="242">
        <f t="shared" si="11"/>
        <v>0</v>
      </c>
      <c r="E39" s="242">
        <f t="shared" si="14"/>
        <v>1.1841777095329531</v>
      </c>
      <c r="F39" s="243" t="str">
        <f t="shared" si="16"/>
        <v>C</v>
      </c>
      <c r="G39" s="243" t="str">
        <f t="shared" si="12"/>
        <v>C</v>
      </c>
      <c r="I39" s="240" t="s">
        <v>75</v>
      </c>
      <c r="J39" s="241">
        <f>'Юнит 23.02-01.03'!R42</f>
        <v>1</v>
      </c>
      <c r="K39" s="242">
        <f t="shared" si="13"/>
        <v>3.8461538461538464E-2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64</v>
      </c>
      <c r="C40" s="241">
        <f>'Юнит 23.02-01.03'!AE31</f>
        <v>0</v>
      </c>
      <c r="D40" s="242">
        <f t="shared" si="11"/>
        <v>0</v>
      </c>
      <c r="E40" s="242">
        <f t="shared" si="14"/>
        <v>1.1841777095329531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23.02-01.03'!R29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15" thickBot="1">
      <c r="B41" s="240" t="s">
        <v>65</v>
      </c>
      <c r="C41" s="241">
        <f>'Юнит 23.02-01.03'!AE32</f>
        <v>0</v>
      </c>
      <c r="D41" s="242">
        <f t="shared" si="11"/>
        <v>0</v>
      </c>
      <c r="E41" s="242">
        <f t="shared" si="14"/>
        <v>1.1841777095329531</v>
      </c>
      <c r="F41" s="243" t="str">
        <f t="shared" si="16"/>
        <v>C</v>
      </c>
      <c r="G41" s="243" t="str">
        <f t="shared" si="12"/>
        <v>C</v>
      </c>
      <c r="I41" s="240" t="s">
        <v>64</v>
      </c>
      <c r="J41" s="241">
        <f>'Юнит 23.02-01.03'!R31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23.02-01.03'!AE34</f>
        <v>0</v>
      </c>
      <c r="D42" s="242">
        <f t="shared" si="11"/>
        <v>0</v>
      </c>
      <c r="E42" s="242">
        <f t="shared" si="14"/>
        <v>1.1841777095329531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'Юнит 23.02-01.03'!R32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15" thickBot="1">
      <c r="B43" s="240" t="s">
        <v>71</v>
      </c>
      <c r="C43" s="241">
        <f>'Юнит 23.02-01.03'!AE38</f>
        <v>0</v>
      </c>
      <c r="D43" s="242">
        <f t="shared" si="11"/>
        <v>0</v>
      </c>
      <c r="E43" s="242">
        <f t="shared" si="14"/>
        <v>1.1841777095329531</v>
      </c>
      <c r="F43" s="243" t="str">
        <f t="shared" si="16"/>
        <v>C</v>
      </c>
      <c r="G43" s="243" t="str">
        <f t="shared" si="12"/>
        <v>C</v>
      </c>
      <c r="I43" s="240" t="s">
        <v>67</v>
      </c>
      <c r="J43" s="241">
        <f>'Юнит 23.02-01.03'!R34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23.02-01.03'!AE39</f>
        <v>0</v>
      </c>
      <c r="D44" s="242">
        <f t="shared" si="11"/>
        <v>0</v>
      </c>
      <c r="E44" s="242">
        <f t="shared" si="14"/>
        <v>1.1841777095329531</v>
      </c>
      <c r="F44" s="243" t="str">
        <f t="shared" si="16"/>
        <v>C</v>
      </c>
      <c r="G44" s="243" t="str">
        <f t="shared" si="12"/>
        <v>C</v>
      </c>
      <c r="I44" s="240" t="s">
        <v>68</v>
      </c>
      <c r="J44" s="241">
        <f>'Юнит 23.02-01.03'!R35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74</v>
      </c>
      <c r="C45" s="241">
        <f>'Юнит 23.02-01.03'!AE41</f>
        <v>0</v>
      </c>
      <c r="D45" s="242">
        <f t="shared" si="11"/>
        <v>0</v>
      </c>
      <c r="E45" s="242">
        <f t="shared" si="14"/>
        <v>1.1841777095329531</v>
      </c>
      <c r="F45" s="243" t="str">
        <f t="shared" si="16"/>
        <v>C</v>
      </c>
      <c r="G45" s="243" t="str">
        <f t="shared" si="12"/>
        <v>C</v>
      </c>
      <c r="I45" s="240" t="s">
        <v>69</v>
      </c>
      <c r="J45" s="241">
        <f>'Юнит 23.02-01.03'!R36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68</v>
      </c>
      <c r="C46" s="241">
        <f>'Юнит 23.02-01.03'!AE35</f>
        <v>-113.88</v>
      </c>
      <c r="D46" s="242">
        <f t="shared" si="11"/>
        <v>-6.4279361589584744E-3</v>
      </c>
      <c r="E46" s="242">
        <f t="shared" si="14"/>
        <v>1.1777497733739946</v>
      </c>
      <c r="F46" s="243" t="str">
        <f t="shared" si="16"/>
        <v>C</v>
      </c>
      <c r="G46" s="243" t="str">
        <f t="shared" si="12"/>
        <v>C</v>
      </c>
      <c r="I46" s="240" t="s">
        <v>71</v>
      </c>
      <c r="J46" s="241">
        <f>'Юнит 23.02-01.03'!R38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69</v>
      </c>
      <c r="C47" s="241">
        <f>'Юнит 23.02-01.03'!AE36</f>
        <v>-113.88</v>
      </c>
      <c r="D47" s="242">
        <f t="shared" si="11"/>
        <v>-6.4279361589584744E-3</v>
      </c>
      <c r="E47" s="242">
        <f t="shared" si="14"/>
        <v>1.171321837215036</v>
      </c>
      <c r="F47" s="243" t="str">
        <f t="shared" si="16"/>
        <v>C</v>
      </c>
      <c r="G47" s="243" t="str">
        <f t="shared" si="12"/>
        <v>C</v>
      </c>
      <c r="I47" s="240" t="s">
        <v>72</v>
      </c>
      <c r="J47" s="241">
        <f>'Юнит 23.02-01.03'!R39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23.02-01.03'!AE47</f>
        <v>-227.76</v>
      </c>
      <c r="D48" s="242">
        <f t="shared" si="11"/>
        <v>-1.2855872317916949E-2</v>
      </c>
      <c r="E48" s="242">
        <f t="shared" si="14"/>
        <v>1.1584659648971192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23.02-01.03'!R41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23.02-01.03'!AE45</f>
        <v>-2807.449177498981</v>
      </c>
      <c r="D49" s="242">
        <f t="shared" si="11"/>
        <v>-0.15846596489711917</v>
      </c>
      <c r="E49" s="242">
        <f t="shared" si="14"/>
        <v>1</v>
      </c>
      <c r="F49" s="243" t="str">
        <f t="shared" si="16"/>
        <v>C</v>
      </c>
      <c r="G49" s="243" t="str">
        <f t="shared" si="12"/>
        <v>A</v>
      </c>
      <c r="I49" s="240" t="s">
        <v>80</v>
      </c>
      <c r="J49" s="241">
        <f>'Юнит 23.02-01.03'!R47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17716.417398030302</v>
      </c>
      <c r="D50" s="250">
        <f>SUM(D30:D49)</f>
        <v>1</v>
      </c>
      <c r="J50" s="249">
        <f>SUM(J30:J49)</f>
        <v>26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03" priority="4" operator="equal">
      <formula>"C"</formula>
    </cfRule>
    <cfRule type="cellIs" dxfId="302" priority="5" operator="equal">
      <formula>"B"</formula>
    </cfRule>
    <cfRule type="cellIs" dxfId="301" priority="6" operator="equal">
      <formula>"A"</formula>
    </cfRule>
  </conditionalFormatting>
  <conditionalFormatting sqref="M30:M49 D30:D49 K30:K49 F30:G49">
    <cfRule type="cellIs" dxfId="300" priority="1" operator="equal">
      <formula>"C"</formula>
    </cfRule>
    <cfRule type="cellIs" dxfId="299" priority="2" operator="equal">
      <formula>"B"</formula>
    </cfRule>
    <cfRule type="cellIs" dxfId="29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16-22.02'!AE3</f>
        <v>17253.917053315352</v>
      </c>
      <c r="D4" s="242">
        <f>C4/C$26</f>
        <v>0.57923096716262901</v>
      </c>
      <c r="E4" s="242">
        <f>D4</f>
        <v>0.57923096716262901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16-22.02'!R3</f>
        <v>33</v>
      </c>
      <c r="K4" s="242">
        <f>J4/J$26</f>
        <v>0.42857142857142855</v>
      </c>
      <c r="L4" s="242">
        <f>K4</f>
        <v>0.42857142857142855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16-22.02'!AE6</f>
        <v>4516.8356285352238</v>
      </c>
      <c r="D5" s="242">
        <f>C5/C$26</f>
        <v>0.15163461500056052</v>
      </c>
      <c r="E5" s="242">
        <f>D5+E4</f>
        <v>0.73086558216318953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'Юнит 16-22.02'!R6</f>
        <v>9</v>
      </c>
      <c r="K5" s="242">
        <f>J5/J$26</f>
        <v>0.11688311688311688</v>
      </c>
      <c r="L5" s="242">
        <f>K5+L4</f>
        <v>0.54545454545454541</v>
      </c>
      <c r="M5" s="243" t="str">
        <f t="shared" si="1"/>
        <v>A</v>
      </c>
    </row>
    <row r="6" spans="2:17" ht="28.5" customHeight="1" outlineLevel="1" thickBot="1">
      <c r="B6" s="240" t="s">
        <v>48</v>
      </c>
      <c r="C6" s="241">
        <f>'Юнит 16-22.02'!AE13</f>
        <v>3110.4793288731548</v>
      </c>
      <c r="D6" s="242">
        <f>C6/C$26</f>
        <v>0.1044218506693451</v>
      </c>
      <c r="E6" s="242">
        <f t="shared" ref="E6:E25" si="2">D6+E5</f>
        <v>0.83528743283253459</v>
      </c>
      <c r="F6" s="243" t="str">
        <f t="shared" si="0"/>
        <v>B</v>
      </c>
      <c r="G6" s="243" t="str">
        <f>VLOOKUP(B$4:B$25,I$4:M$25,5,0)</f>
        <v>A</v>
      </c>
      <c r="I6" s="240" t="s">
        <v>42</v>
      </c>
      <c r="J6" s="241">
        <f>'Юнит 16-22.02'!R7</f>
        <v>8</v>
      </c>
      <c r="K6" s="242">
        <f>J6/J$26</f>
        <v>0.1038961038961039</v>
      </c>
      <c r="L6" s="242">
        <f t="shared" ref="L6:L25" si="3">K6+L5</f>
        <v>0.64935064935064934</v>
      </c>
      <c r="M6" s="243" t="str">
        <f t="shared" si="1"/>
        <v>A</v>
      </c>
    </row>
    <row r="7" spans="2:17" ht="28.5" customHeight="1" outlineLevel="1" thickBot="1">
      <c r="B7" s="240" t="s">
        <v>42</v>
      </c>
      <c r="C7" s="241">
        <f>'Юнит 16-22.02'!AE7</f>
        <v>2066.9719129201985</v>
      </c>
      <c r="D7" s="242">
        <f>C7/C$26</f>
        <v>6.9390280277758884E-2</v>
      </c>
      <c r="E7" s="242">
        <f t="shared" si="2"/>
        <v>0.90467771311029344</v>
      </c>
      <c r="F7" s="243" t="str">
        <f t="shared" si="0"/>
        <v>B</v>
      </c>
      <c r="G7" s="243" t="str">
        <f>VLOOKUP(B$4:B$25,I$4:M$25,5,0)</f>
        <v>A</v>
      </c>
      <c r="I7" s="240" t="s">
        <v>48</v>
      </c>
      <c r="J7" s="241">
        <f>'Юнит 16-22.02'!R13</f>
        <v>7</v>
      </c>
      <c r="K7" s="242">
        <f>J7/J$26</f>
        <v>9.0909090909090912E-2</v>
      </c>
      <c r="L7" s="242">
        <f t="shared" si="3"/>
        <v>0.74025974025974028</v>
      </c>
      <c r="M7" s="243" t="str">
        <f t="shared" si="1"/>
        <v>A</v>
      </c>
    </row>
    <row r="8" spans="2:17" ht="28.5" customHeight="1" outlineLevel="1" thickBot="1">
      <c r="B8" s="240" t="s">
        <v>45</v>
      </c>
      <c r="C8" s="241">
        <f>'Юнит 16-22.02'!AE10</f>
        <v>1739.7317230751221</v>
      </c>
      <c r="D8" s="242">
        <f>C8/C$26</f>
        <v>5.8404505217363296E-2</v>
      </c>
      <c r="E8" s="242">
        <f t="shared" si="2"/>
        <v>0.96308221832765672</v>
      </c>
      <c r="F8" s="243" t="str">
        <f t="shared" si="0"/>
        <v>C</v>
      </c>
      <c r="G8" s="243" t="str">
        <f>VLOOKUP(B$4:B$25,I$4:M$25,5,0)</f>
        <v>B</v>
      </c>
      <c r="I8" s="240" t="s">
        <v>50</v>
      </c>
      <c r="J8" s="241">
        <f>'Юнит 16-22.02'!R15</f>
        <v>7</v>
      </c>
      <c r="K8" s="242">
        <f>J8/J$26</f>
        <v>9.0909090909090912E-2</v>
      </c>
      <c r="L8" s="242">
        <f t="shared" si="3"/>
        <v>0.83116883116883122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16-22.02'!AE8</f>
        <v>1310.236544761791</v>
      </c>
      <c r="D9" s="242">
        <f t="shared" ref="D9:D25" si="4">C9/C$26</f>
        <v>4.3985929611755299E-2</v>
      </c>
      <c r="E9" s="242">
        <f t="shared" si="2"/>
        <v>1.0070681479394121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45</v>
      </c>
      <c r="J9" s="241">
        <f>'Юнит 16-22.02'!R10</f>
        <v>5</v>
      </c>
      <c r="K9" s="242">
        <f t="shared" ref="K9:K25" si="6">J9/J$26</f>
        <v>6.4935064935064929E-2</v>
      </c>
      <c r="L9" s="242">
        <f t="shared" si="3"/>
        <v>0.89610389610389618</v>
      </c>
      <c r="M9" s="243" t="str">
        <f t="shared" si="1"/>
        <v>B</v>
      </c>
    </row>
    <row r="10" spans="2:17" ht="28.5" customHeight="1" outlineLevel="1" thickBot="1">
      <c r="B10" s="240" t="s">
        <v>50</v>
      </c>
      <c r="C10" s="241">
        <f>'Юнит 16-22.02'!AE15</f>
        <v>1080.6848907956321</v>
      </c>
      <c r="D10" s="242">
        <f t="shared" si="4"/>
        <v>3.6279654791392092E-2</v>
      </c>
      <c r="E10" s="242">
        <f t="shared" si="2"/>
        <v>1.0433478027308043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16-22.02'!R8</f>
        <v>3</v>
      </c>
      <c r="K10" s="242">
        <f t="shared" si="6"/>
        <v>3.896103896103896E-2</v>
      </c>
      <c r="L10" s="242">
        <f t="shared" si="3"/>
        <v>0.93506493506493515</v>
      </c>
      <c r="M10" s="243" t="str">
        <f t="shared" si="1"/>
        <v>B</v>
      </c>
    </row>
    <row r="11" spans="2:17" ht="28.5" customHeight="1" outlineLevel="1" thickBot="1">
      <c r="B11" s="240" t="s">
        <v>51</v>
      </c>
      <c r="C11" s="241">
        <f>'Юнит 16-22.02'!AE16</f>
        <v>631.36682797311903</v>
      </c>
      <c r="D11" s="242">
        <f t="shared" si="4"/>
        <v>2.1195605454182941E-2</v>
      </c>
      <c r="E11" s="242">
        <f>D11+E8</f>
        <v>0.9842778237818397</v>
      </c>
      <c r="F11" s="243" t="str">
        <f t="shared" si="0"/>
        <v>C</v>
      </c>
      <c r="G11" s="243" t="str">
        <f t="shared" si="5"/>
        <v>B</v>
      </c>
      <c r="I11" s="240" t="s">
        <v>49</v>
      </c>
      <c r="J11" s="241">
        <f>'Юнит 16-22.02'!R14</f>
        <v>2</v>
      </c>
      <c r="K11" s="242">
        <f t="shared" si="6"/>
        <v>2.5974025974025976E-2</v>
      </c>
      <c r="L11" s="242">
        <f>K11+L8</f>
        <v>0.85714285714285721</v>
      </c>
      <c r="M11" s="243" t="str">
        <f t="shared" si="1"/>
        <v>B</v>
      </c>
    </row>
    <row r="12" spans="2:17" ht="28.5" customHeight="1" outlineLevel="1" thickBot="1">
      <c r="B12" s="240" t="s">
        <v>46</v>
      </c>
      <c r="C12" s="241">
        <f>'Юнит 16-22.02'!AE11</f>
        <v>383.89000090003611</v>
      </c>
      <c r="D12" s="242">
        <f t="shared" si="4"/>
        <v>1.2887564940661612E-2</v>
      </c>
      <c r="E12" s="242">
        <f t="shared" si="2"/>
        <v>0.99716538872250127</v>
      </c>
      <c r="F12" s="243" t="str">
        <f t="shared" si="0"/>
        <v>C</v>
      </c>
      <c r="G12" s="243" t="str">
        <f t="shared" si="5"/>
        <v>B</v>
      </c>
      <c r="I12" s="240" t="s">
        <v>44</v>
      </c>
      <c r="J12" s="241">
        <f>'Юнит 16-22.02'!R9</f>
        <v>1</v>
      </c>
      <c r="K12" s="242">
        <f t="shared" si="6"/>
        <v>1.2987012987012988E-2</v>
      </c>
      <c r="L12" s="242">
        <f t="shared" si="3"/>
        <v>0.8701298701298702</v>
      </c>
      <c r="M12" s="243" t="str">
        <f t="shared" si="1"/>
        <v>B</v>
      </c>
    </row>
    <row r="13" spans="2:17" ht="15" outlineLevel="1" thickBot="1">
      <c r="B13" s="240" t="s">
        <v>49</v>
      </c>
      <c r="C13" s="241">
        <f>'Юнит 16-22.02'!AE14</f>
        <v>245.05556342253692</v>
      </c>
      <c r="D13" s="242">
        <f t="shared" si="4"/>
        <v>8.2267563111151302E-3</v>
      </c>
      <c r="E13" s="242">
        <f t="shared" si="2"/>
        <v>1.0053921450336163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46</v>
      </c>
      <c r="J13" s="241">
        <f>'Юнит 16-22.02'!R11</f>
        <v>1</v>
      </c>
      <c r="K13" s="242">
        <f t="shared" si="6"/>
        <v>1.2987012987012988E-2</v>
      </c>
      <c r="L13" s="242">
        <f t="shared" si="3"/>
        <v>0.88311688311688319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47</v>
      </c>
      <c r="C14" s="241">
        <f>'Юнит 16-22.02'!AE12</f>
        <v>0</v>
      </c>
      <c r="D14" s="242">
        <f t="shared" si="4"/>
        <v>0</v>
      </c>
      <c r="E14" s="242">
        <f t="shared" si="2"/>
        <v>1.0053921450336163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51</v>
      </c>
      <c r="J14" s="241">
        <f>'Юнит 16-22.02'!R16</f>
        <v>1</v>
      </c>
      <c r="K14" s="242">
        <f t="shared" si="6"/>
        <v>1.2987012987012988E-2</v>
      </c>
      <c r="L14" s="242">
        <f t="shared" si="3"/>
        <v>0.89610389610389618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16-22.02'!AE17</f>
        <v>0</v>
      </c>
      <c r="D15" s="242">
        <f t="shared" si="4"/>
        <v>0</v>
      </c>
      <c r="E15" s="242">
        <f t="shared" si="2"/>
        <v>1.0053921450336163</v>
      </c>
      <c r="F15" s="243" t="str">
        <f t="shared" si="7"/>
        <v>C</v>
      </c>
      <c r="G15" s="243" t="str">
        <f t="shared" si="5"/>
        <v>B</v>
      </c>
      <c r="I15" s="240" t="s">
        <v>39</v>
      </c>
      <c r="J15" s="241">
        <f>'Юнит 16-22.02'!R4</f>
        <v>0</v>
      </c>
      <c r="K15" s="242">
        <f t="shared" si="6"/>
        <v>0</v>
      </c>
      <c r="L15" s="242">
        <f t="shared" si="3"/>
        <v>0.89610389610389618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16-22.02'!AE18</f>
        <v>0</v>
      </c>
      <c r="D16" s="242">
        <f t="shared" si="4"/>
        <v>0</v>
      </c>
      <c r="E16" s="242">
        <f t="shared" si="2"/>
        <v>1.0053921450336163</v>
      </c>
      <c r="F16" s="243" t="str">
        <f t="shared" si="7"/>
        <v>C</v>
      </c>
      <c r="G16" s="243" t="str">
        <f t="shared" si="5"/>
        <v>B</v>
      </c>
      <c r="I16" s="240" t="s">
        <v>40</v>
      </c>
      <c r="J16" s="241">
        <f>'Юнит 16-22.02'!R5</f>
        <v>0</v>
      </c>
      <c r="K16" s="242">
        <f t="shared" si="6"/>
        <v>0</v>
      </c>
      <c r="L16" s="242">
        <f t="shared" si="3"/>
        <v>0.89610389610389618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54</v>
      </c>
      <c r="C17" s="241">
        <f>'Юнит 16-22.02'!AE19</f>
        <v>0</v>
      </c>
      <c r="D17" s="242">
        <f t="shared" si="4"/>
        <v>0</v>
      </c>
      <c r="E17" s="242">
        <f t="shared" si="2"/>
        <v>1.0053921450336163</v>
      </c>
      <c r="F17" s="243" t="str">
        <f t="shared" si="7"/>
        <v>C</v>
      </c>
      <c r="G17" s="243" t="str">
        <f t="shared" si="5"/>
        <v>B</v>
      </c>
      <c r="I17" s="240" t="s">
        <v>47</v>
      </c>
      <c r="J17" s="241">
        <f>'Юнит 16-22.02'!R12</f>
        <v>0</v>
      </c>
      <c r="K17" s="242">
        <f t="shared" si="6"/>
        <v>0</v>
      </c>
      <c r="L17" s="242">
        <f t="shared" si="3"/>
        <v>0.89610389610389618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16-22.02'!AE20</f>
        <v>0</v>
      </c>
      <c r="D18" s="242">
        <f t="shared" si="4"/>
        <v>0</v>
      </c>
      <c r="E18" s="242">
        <f t="shared" si="2"/>
        <v>1.0053921450336163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16-22.02'!R17</f>
        <v>0</v>
      </c>
      <c r="K18" s="242">
        <f t="shared" si="6"/>
        <v>0</v>
      </c>
      <c r="L18" s="242">
        <f t="shared" si="3"/>
        <v>0.89610389610389618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16-22.02'!AE21</f>
        <v>0</v>
      </c>
      <c r="D19" s="242">
        <f t="shared" si="4"/>
        <v>0</v>
      </c>
      <c r="E19" s="242">
        <f t="shared" si="2"/>
        <v>1.0053921450336163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16-22.02'!R18</f>
        <v>0</v>
      </c>
      <c r="K19" s="242">
        <f t="shared" si="6"/>
        <v>0</v>
      </c>
      <c r="L19" s="242">
        <f t="shared" si="3"/>
        <v>0.89610389610389618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16-22.02'!AE22</f>
        <v>0</v>
      </c>
      <c r="D20" s="242">
        <f t="shared" si="4"/>
        <v>0</v>
      </c>
      <c r="E20" s="242">
        <f t="shared" si="2"/>
        <v>1.0053921450336163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16-22.02'!R19</f>
        <v>0</v>
      </c>
      <c r="K20" s="242">
        <f t="shared" si="6"/>
        <v>0</v>
      </c>
      <c r="L20" s="242">
        <f t="shared" si="3"/>
        <v>0.89610389610389618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16-22.02'!AE23</f>
        <v>0</v>
      </c>
      <c r="D21" s="242">
        <f t="shared" si="4"/>
        <v>0</v>
      </c>
      <c r="E21" s="242">
        <f t="shared" si="2"/>
        <v>1.0053921450336163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16-22.02'!R20</f>
        <v>0</v>
      </c>
      <c r="K21" s="242">
        <f t="shared" si="6"/>
        <v>0</v>
      </c>
      <c r="L21" s="242">
        <f t="shared" si="3"/>
        <v>0.89610389610389618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16-22.02'!AE24</f>
        <v>0</v>
      </c>
      <c r="D22" s="242">
        <f t="shared" si="4"/>
        <v>0</v>
      </c>
      <c r="E22" s="242">
        <f t="shared" si="2"/>
        <v>1.0053921450336163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16-22.02'!R21</f>
        <v>0</v>
      </c>
      <c r="K22" s="242">
        <f t="shared" si="6"/>
        <v>0</v>
      </c>
      <c r="L22" s="242">
        <f t="shared" si="3"/>
        <v>0.89610389610389618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40</v>
      </c>
      <c r="C23" s="241">
        <f>'Юнит 16-22.02'!AE5</f>
        <v>-93.54</v>
      </c>
      <c r="D23" s="242">
        <f t="shared" si="4"/>
        <v>-3.1402298099017087E-3</v>
      </c>
      <c r="E23" s="242">
        <f t="shared" si="2"/>
        <v>1.0022519152237146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16-22.02'!R22</f>
        <v>0</v>
      </c>
      <c r="K23" s="242">
        <f t="shared" si="6"/>
        <v>0</v>
      </c>
      <c r="L23" s="242">
        <f t="shared" si="3"/>
        <v>0.89610389610389618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44</v>
      </c>
      <c r="C24" s="241">
        <f>'Юнит 16-22.02'!AE9</f>
        <v>-577.67962438497523</v>
      </c>
      <c r="D24" s="242">
        <f t="shared" si="4"/>
        <v>-1.939327322072398E-2</v>
      </c>
      <c r="E24" s="242">
        <f t="shared" si="2"/>
        <v>0.98285864200299067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16-22.02'!R23</f>
        <v>0</v>
      </c>
      <c r="K24" s="242">
        <f t="shared" si="6"/>
        <v>0</v>
      </c>
      <c r="L24" s="242">
        <f t="shared" si="3"/>
        <v>0.89610389610389618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39</v>
      </c>
      <c r="C25" s="241">
        <f>'Юнит 16-22.02'!AE4</f>
        <v>-1880.3210259999998</v>
      </c>
      <c r="D25" s="242">
        <f t="shared" si="4"/>
        <v>-6.3124226406138184E-2</v>
      </c>
      <c r="E25" s="242">
        <f t="shared" si="2"/>
        <v>0.91973441559685254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16-22.02'!R24</f>
        <v>0</v>
      </c>
      <c r="K25" s="242">
        <f t="shared" si="6"/>
        <v>0</v>
      </c>
      <c r="L25" s="242">
        <f t="shared" si="3"/>
        <v>0.89610389610389618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29787.628824187192</v>
      </c>
      <c r="D26" s="250">
        <f>SUM(D4:D25)</f>
        <v>1</v>
      </c>
      <c r="J26" s="249">
        <f>SUM(J4:J25)</f>
        <v>77</v>
      </c>
      <c r="K26" s="250">
        <f>SUM(K4:K25)</f>
        <v>1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16-22.02'!AE45</f>
        <v>8204.5165542539307</v>
      </c>
      <c r="D30" s="242">
        <f>C30/C$50</f>
        <v>0.30578667442393326</v>
      </c>
      <c r="E30" s="242">
        <f>D30</f>
        <v>0.30578667442393326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16-22.02'!R46</f>
        <v>10</v>
      </c>
      <c r="K30" s="242">
        <f>J30/J$50</f>
        <v>0.4</v>
      </c>
      <c r="L30" s="242">
        <f>K30</f>
        <v>0.4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16-22.02'!AE44</f>
        <v>6982.654201368051</v>
      </c>
      <c r="D31" s="242">
        <f t="shared" ref="D31:D49" si="11">C31/C$50</f>
        <v>0.26024721783047267</v>
      </c>
      <c r="E31" s="242">
        <f>D31+E30</f>
        <v>0.56603389225440592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78</v>
      </c>
      <c r="J31" s="241">
        <f>'Юнит 16-22.02'!R45</f>
        <v>6</v>
      </c>
      <c r="K31" s="242">
        <f t="shared" ref="K31:K49" si="13">J31/J$50</f>
        <v>0.24</v>
      </c>
      <c r="L31" s="242">
        <f>K31+L30</f>
        <v>0.64</v>
      </c>
      <c r="M31" s="243" t="str">
        <f t="shared" si="10"/>
        <v>A</v>
      </c>
    </row>
    <row r="32" spans="2:17" ht="26.5" thickBot="1">
      <c r="B32" s="240" t="s">
        <v>79</v>
      </c>
      <c r="C32" s="241">
        <f>'Юнит 16-22.02'!AE46</f>
        <v>6481.0261586463439</v>
      </c>
      <c r="D32" s="242">
        <f t="shared" si="11"/>
        <v>0.24155127517896735</v>
      </c>
      <c r="E32" s="242">
        <f t="shared" ref="E32:E49" si="14">D32+E31</f>
        <v>0.80758516743337327</v>
      </c>
      <c r="F32" s="243" t="str">
        <f t="shared" si="9"/>
        <v>B</v>
      </c>
      <c r="G32" s="243" t="str">
        <f t="shared" si="12"/>
        <v>A</v>
      </c>
      <c r="I32" s="240" t="s">
        <v>77</v>
      </c>
      <c r="J32" s="241">
        <f>'Юнит 16-22.02'!R44</f>
        <v>4</v>
      </c>
      <c r="K32" s="242">
        <f t="shared" si="13"/>
        <v>0.16</v>
      </c>
      <c r="L32" s="242">
        <f t="shared" ref="L32:L49" si="15">K32+L31</f>
        <v>0.8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16-22.02'!AE37</f>
        <v>3432.3641941677665</v>
      </c>
      <c r="D33" s="242">
        <f t="shared" si="11"/>
        <v>0.12792603018177304</v>
      </c>
      <c r="E33" s="242">
        <f t="shared" si="14"/>
        <v>0.93551119761514634</v>
      </c>
      <c r="F33" s="243" t="str">
        <f t="shared" si="9"/>
        <v>B</v>
      </c>
      <c r="G33" s="243" t="str">
        <f t="shared" si="12"/>
        <v>B</v>
      </c>
      <c r="I33" s="240" t="s">
        <v>70</v>
      </c>
      <c r="J33" s="241">
        <f>'Юнит 16-22.02'!R37</f>
        <v>2</v>
      </c>
      <c r="K33" s="242">
        <f t="shared" si="13"/>
        <v>0.08</v>
      </c>
      <c r="L33" s="242">
        <f t="shared" si="15"/>
        <v>0.88</v>
      </c>
      <c r="M33" s="243" t="str">
        <f t="shared" si="10"/>
        <v>B</v>
      </c>
    </row>
    <row r="34" spans="2:13" ht="26.5" thickBot="1">
      <c r="B34" s="240" t="s">
        <v>68</v>
      </c>
      <c r="C34" s="241">
        <f>'Юнит 16-22.02'!AE35</f>
        <v>2861.0756006240249</v>
      </c>
      <c r="D34" s="242">
        <f t="shared" si="11"/>
        <v>0.10663380193153064</v>
      </c>
      <c r="E34" s="242">
        <f t="shared" si="14"/>
        <v>1.0421449995466769</v>
      </c>
      <c r="F34" s="243" t="str">
        <f t="shared" si="9"/>
        <v>C</v>
      </c>
      <c r="G34" s="243" t="str">
        <f t="shared" si="12"/>
        <v>C</v>
      </c>
      <c r="I34" s="240" t="s">
        <v>80</v>
      </c>
      <c r="J34" s="241">
        <f>'Юнит 16-22.02'!R47</f>
        <v>2</v>
      </c>
      <c r="K34" s="242">
        <f t="shared" si="13"/>
        <v>0.08</v>
      </c>
      <c r="L34" s="242">
        <f t="shared" si="15"/>
        <v>0.96</v>
      </c>
      <c r="M34" s="243" t="str">
        <f t="shared" si="10"/>
        <v>C</v>
      </c>
    </row>
    <row r="35" spans="2:13" ht="26.5" thickBot="1">
      <c r="B35" s="240" t="s">
        <v>80</v>
      </c>
      <c r="C35" s="241">
        <f>'Юнит 16-22.02'!AE47</f>
        <v>1717.5882386295452</v>
      </c>
      <c r="D35" s="242">
        <f t="shared" si="11"/>
        <v>6.401542273052914E-2</v>
      </c>
      <c r="E35" s="242">
        <f t="shared" si="14"/>
        <v>1.1061604222772061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16-22.02'!R30</f>
        <v>1</v>
      </c>
      <c r="K35" s="242">
        <f t="shared" si="13"/>
        <v>0.04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63</v>
      </c>
      <c r="C36" s="241">
        <f>'Юнит 16-22.02'!AE30</f>
        <v>662.14219398775958</v>
      </c>
      <c r="D36" s="242">
        <f t="shared" si="11"/>
        <v>2.4678390025345703E-2</v>
      </c>
      <c r="E36" s="242">
        <f t="shared" si="14"/>
        <v>1.1308388123025519</v>
      </c>
      <c r="F36" s="243" t="str">
        <f t="shared" si="9"/>
        <v>C</v>
      </c>
      <c r="G36" s="243" t="str">
        <f t="shared" si="12"/>
        <v>C</v>
      </c>
      <c r="I36" s="240" t="s">
        <v>68</v>
      </c>
      <c r="J36" s="241">
        <f>'Юнит 16-22.02'!R35</f>
        <v>1</v>
      </c>
      <c r="K36" s="242">
        <f t="shared" si="13"/>
        <v>0.04</v>
      </c>
      <c r="L36" s="242">
        <f t="shared" si="15"/>
        <v>1.04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16-22.02'!AE28</f>
        <v>0</v>
      </c>
      <c r="D37" s="242">
        <f t="shared" si="11"/>
        <v>0</v>
      </c>
      <c r="E37" s="242">
        <f t="shared" si="14"/>
        <v>1.1308388123025519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61</v>
      </c>
      <c r="J37" s="241">
        <f>'Юнит 16-22.02'!R28</f>
        <v>0</v>
      </c>
      <c r="K37" s="242">
        <f t="shared" si="13"/>
        <v>0</v>
      </c>
      <c r="L37" s="242">
        <f t="shared" si="15"/>
        <v>1.04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'Юнит 16-22.02'!AE32</f>
        <v>0</v>
      </c>
      <c r="D38" s="242">
        <f t="shared" si="11"/>
        <v>0</v>
      </c>
      <c r="E38" s="242">
        <f t="shared" si="14"/>
        <v>1.1308388123025519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16-22.02'!R31</f>
        <v>0</v>
      </c>
      <c r="K38" s="242">
        <f t="shared" si="13"/>
        <v>0</v>
      </c>
      <c r="L38" s="242">
        <f t="shared" si="15"/>
        <v>1.04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67</v>
      </c>
      <c r="C39" s="241">
        <f>'Юнит 16-22.02'!AE34</f>
        <v>0</v>
      </c>
      <c r="D39" s="242">
        <f t="shared" si="11"/>
        <v>0</v>
      </c>
      <c r="E39" s="242">
        <f t="shared" si="14"/>
        <v>1.1308388123025519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16-22.02'!R32</f>
        <v>0</v>
      </c>
      <c r="K39" s="242">
        <f t="shared" si="13"/>
        <v>0</v>
      </c>
      <c r="L39" s="242">
        <f t="shared" si="15"/>
        <v>1.04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16-22.02'!AE40</f>
        <v>0</v>
      </c>
      <c r="D40" s="242">
        <f t="shared" si="11"/>
        <v>0</v>
      </c>
      <c r="E40" s="242">
        <f t="shared" si="14"/>
        <v>1.1308388123025519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16-22.02'!R33</f>
        <v>0</v>
      </c>
      <c r="K40" s="242">
        <f t="shared" si="13"/>
        <v>0</v>
      </c>
      <c r="L40" s="242">
        <f t="shared" si="15"/>
        <v>1.04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16-22.02'!AE41</f>
        <v>0</v>
      </c>
      <c r="D41" s="242">
        <f t="shared" si="11"/>
        <v>0</v>
      </c>
      <c r="E41" s="242">
        <f t="shared" si="14"/>
        <v>1.1308388123025519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16-22.02'!R34</f>
        <v>0</v>
      </c>
      <c r="K41" s="242">
        <f t="shared" si="13"/>
        <v>0</v>
      </c>
      <c r="L41" s="242">
        <f t="shared" si="15"/>
        <v>1.04</v>
      </c>
      <c r="M41" s="243" t="str">
        <f t="shared" si="17"/>
        <v>C</v>
      </c>
    </row>
    <row r="42" spans="2:13" ht="26.5" thickBot="1">
      <c r="B42" s="240" t="s">
        <v>76</v>
      </c>
      <c r="C42" s="241">
        <f>'Юнит 16-22.02'!AE43</f>
        <v>0</v>
      </c>
      <c r="D42" s="242">
        <f t="shared" si="11"/>
        <v>0</v>
      </c>
      <c r="E42" s="242">
        <f t="shared" si="14"/>
        <v>1.1308388123025519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16-22.02'!R36</f>
        <v>0</v>
      </c>
      <c r="K42" s="242">
        <f t="shared" si="13"/>
        <v>0</v>
      </c>
      <c r="L42" s="242">
        <f t="shared" si="15"/>
        <v>1.04</v>
      </c>
      <c r="M42" s="243" t="str">
        <f t="shared" si="17"/>
        <v>C</v>
      </c>
    </row>
    <row r="43" spans="2:13" ht="15" thickBot="1">
      <c r="B43" s="240" t="s">
        <v>64</v>
      </c>
      <c r="C43" s="241">
        <f>'Юнит 16-22.02'!AE31</f>
        <v>-113.88</v>
      </c>
      <c r="D43" s="242">
        <f t="shared" si="11"/>
        <v>-4.2443678738562935E-3</v>
      </c>
      <c r="E43" s="242">
        <f t="shared" si="14"/>
        <v>1.1265944444286955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16-22.02'!R38</f>
        <v>0</v>
      </c>
      <c r="K43" s="242">
        <f t="shared" si="13"/>
        <v>0</v>
      </c>
      <c r="L43" s="242">
        <f t="shared" si="15"/>
        <v>1.04</v>
      </c>
      <c r="M43" s="243" t="str">
        <f t="shared" si="17"/>
        <v>C</v>
      </c>
    </row>
    <row r="44" spans="2:13" ht="26.5" thickBot="1">
      <c r="B44" s="240" t="s">
        <v>69</v>
      </c>
      <c r="C44" s="241">
        <f>'Юнит 16-22.02'!AE36</f>
        <v>-113.88</v>
      </c>
      <c r="D44" s="242">
        <f t="shared" si="11"/>
        <v>-4.2443678738562935E-3</v>
      </c>
      <c r="E44" s="242">
        <f t="shared" si="14"/>
        <v>1.1223500765548391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16-22.02'!R39</f>
        <v>0</v>
      </c>
      <c r="K44" s="242">
        <f t="shared" si="13"/>
        <v>0</v>
      </c>
      <c r="L44" s="242">
        <f t="shared" si="15"/>
        <v>1.04</v>
      </c>
      <c r="M44" s="243" t="str">
        <f t="shared" si="17"/>
        <v>C</v>
      </c>
    </row>
    <row r="45" spans="2:13" ht="15" thickBot="1">
      <c r="B45" s="240" t="s">
        <v>71</v>
      </c>
      <c r="C45" s="241">
        <f>'Юнит 16-22.02'!AE38</f>
        <v>-113.88</v>
      </c>
      <c r="D45" s="242">
        <f t="shared" si="11"/>
        <v>-4.2443678738562935E-3</v>
      </c>
      <c r="E45" s="242">
        <f t="shared" si="14"/>
        <v>1.1181057086809827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16-22.02'!R40</f>
        <v>0</v>
      </c>
      <c r="K45" s="242">
        <f t="shared" si="13"/>
        <v>0</v>
      </c>
      <c r="L45" s="242">
        <f t="shared" si="15"/>
        <v>1.04</v>
      </c>
      <c r="M45" s="243" t="str">
        <f t="shared" si="17"/>
        <v>C</v>
      </c>
    </row>
    <row r="46" spans="2:13" ht="26.5" thickBot="1">
      <c r="B46" s="240" t="s">
        <v>72</v>
      </c>
      <c r="C46" s="241">
        <f>'Юнит 16-22.02'!AE39</f>
        <v>-113.88</v>
      </c>
      <c r="D46" s="242">
        <f t="shared" si="11"/>
        <v>-4.2443678738562935E-3</v>
      </c>
      <c r="E46" s="242">
        <f t="shared" si="14"/>
        <v>1.1138613408071263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16-22.02'!R41</f>
        <v>0</v>
      </c>
      <c r="K46" s="242">
        <f t="shared" si="13"/>
        <v>0</v>
      </c>
      <c r="L46" s="242">
        <f t="shared" si="15"/>
        <v>1.04</v>
      </c>
      <c r="M46" s="243" t="str">
        <f t="shared" si="17"/>
        <v>C</v>
      </c>
    </row>
    <row r="47" spans="2:13" ht="26.5" thickBot="1">
      <c r="B47" s="240" t="s">
        <v>66</v>
      </c>
      <c r="C47" s="241">
        <f>'Юнит 16-22.02'!AE33</f>
        <v>-227.76</v>
      </c>
      <c r="D47" s="242">
        <f t="shared" si="11"/>
        <v>-8.488735747712587E-3</v>
      </c>
      <c r="E47" s="242">
        <f t="shared" si="14"/>
        <v>1.1053726050594137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16-22.02'!R42</f>
        <v>0</v>
      </c>
      <c r="K47" s="242">
        <f t="shared" si="13"/>
        <v>0</v>
      </c>
      <c r="L47" s="242">
        <f t="shared" si="15"/>
        <v>1.04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16-22.02'!AE42</f>
        <v>-455.52</v>
      </c>
      <c r="D48" s="242">
        <f t="shared" si="11"/>
        <v>-1.6977471495425174E-2</v>
      </c>
      <c r="E48" s="242">
        <f t="shared" si="14"/>
        <v>1.0883951335639885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16-22.02'!R43</f>
        <v>0</v>
      </c>
      <c r="K48" s="242">
        <f t="shared" si="13"/>
        <v>0</v>
      </c>
      <c r="L48" s="242">
        <f t="shared" si="15"/>
        <v>1.04</v>
      </c>
      <c r="M48" s="243" t="str">
        <f t="shared" si="17"/>
        <v>C</v>
      </c>
    </row>
    <row r="49" spans="2:13" ht="26.5" thickBot="1">
      <c r="B49" s="240" t="s">
        <v>62</v>
      </c>
      <c r="C49" s="241">
        <f>'Юнит 16-22.02'!AE29</f>
        <v>-2371.7166158646346</v>
      </c>
      <c r="D49" s="242">
        <f t="shared" si="11"/>
        <v>-8.8395133563988607E-2</v>
      </c>
      <c r="E49" s="242">
        <f t="shared" si="14"/>
        <v>0.99999999999999989</v>
      </c>
      <c r="F49" s="243" t="str">
        <f t="shared" si="16"/>
        <v>C</v>
      </c>
      <c r="G49" s="243" t="str">
        <f t="shared" si="12"/>
        <v>C</v>
      </c>
      <c r="I49" s="240" t="s">
        <v>62</v>
      </c>
      <c r="J49" s="241">
        <f>'Юнит 16-22.02'!R29</f>
        <v>-1</v>
      </c>
      <c r="K49" s="242">
        <f t="shared" si="13"/>
        <v>-0.04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26830.850525812781</v>
      </c>
      <c r="D50" s="250">
        <f>SUM(D30:D49)</f>
        <v>0.99999999999999989</v>
      </c>
      <c r="J50" s="249">
        <f>SUM(J30:J49)</f>
        <v>25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297" priority="4" operator="equal">
      <formula>"C"</formula>
    </cfRule>
    <cfRule type="cellIs" dxfId="296" priority="5" operator="equal">
      <formula>"B"</formula>
    </cfRule>
    <cfRule type="cellIs" dxfId="295" priority="6" operator="equal">
      <formula>"A"</formula>
    </cfRule>
  </conditionalFormatting>
  <conditionalFormatting sqref="M30:M49 D30:D49 K30:K49 F30:G49">
    <cfRule type="cellIs" dxfId="294" priority="1" operator="equal">
      <formula>"C"</formula>
    </cfRule>
    <cfRule type="cellIs" dxfId="293" priority="2" operator="equal">
      <formula>"B"</formula>
    </cfRule>
    <cfRule type="cellIs" dxfId="29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09-15.02'!AE3</f>
        <v>18261.877417800682</v>
      </c>
      <c r="D4" s="242">
        <f>C4/C$26</f>
        <v>0.90506779796159986</v>
      </c>
      <c r="E4" s="242">
        <f>D4</f>
        <v>0.90506779796159986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09-15.02'!R3</f>
        <v>40</v>
      </c>
      <c r="K4" s="242">
        <f>J4/J$26</f>
        <v>0.68965517241379315</v>
      </c>
      <c r="L4" s="242">
        <f>K4</f>
        <v>0.68965517241379315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09-15.02'!AE7</f>
        <v>2261.0318988773847</v>
      </c>
      <c r="D5" s="242">
        <f>C5/C$26</f>
        <v>0.11205787417251978</v>
      </c>
      <c r="E5" s="242">
        <f>D5+E4</f>
        <v>1.0171256721341195</v>
      </c>
      <c r="F5" s="243" t="str">
        <f t="shared" si="0"/>
        <v>C</v>
      </c>
      <c r="G5" s="243" t="str">
        <f>VLOOKUP(B$4:B$25,I$4:M$25,5,0)</f>
        <v>A</v>
      </c>
      <c r="I5" s="240" t="s">
        <v>42</v>
      </c>
      <c r="J5" s="241">
        <f>'Юнит 09-15.02'!R7</f>
        <v>5</v>
      </c>
      <c r="K5" s="242">
        <f>J5/J$26</f>
        <v>8.6206896551724144E-2</v>
      </c>
      <c r="L5" s="242">
        <f>K5+L4</f>
        <v>0.77586206896551735</v>
      </c>
      <c r="M5" s="243" t="str">
        <f t="shared" si="1"/>
        <v>A</v>
      </c>
    </row>
    <row r="6" spans="2:17" ht="28.5" customHeight="1" outlineLevel="1" thickBot="1">
      <c r="B6" s="240" t="s">
        <v>44</v>
      </c>
      <c r="C6" s="241">
        <f>'Юнит 09-15.02'!AE9</f>
        <v>1236.5719648631994</v>
      </c>
      <c r="D6" s="242">
        <f>C6/C$26</f>
        <v>6.1285126367613643E-2</v>
      </c>
      <c r="E6" s="242">
        <f t="shared" ref="E6:E25" si="2">D6+E5</f>
        <v>1.0784107985017333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09-15.02'!R9</f>
        <v>5</v>
      </c>
      <c r="K6" s="242">
        <f>J6/J$26</f>
        <v>8.6206896551724144E-2</v>
      </c>
      <c r="L6" s="242">
        <f t="shared" ref="L6:L25" si="3">K6+L5</f>
        <v>0.86206896551724155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09-15.02'!AE4</f>
        <v>873.3015570478251</v>
      </c>
      <c r="D7" s="242">
        <f>C7/C$26</f>
        <v>4.3281262879536993E-2</v>
      </c>
      <c r="E7" s="242">
        <f t="shared" si="2"/>
        <v>1.1216920613812702</v>
      </c>
      <c r="F7" s="243" t="str">
        <f t="shared" si="0"/>
        <v>C</v>
      </c>
      <c r="G7" s="243" t="str">
        <f>VLOOKUP(B$4:B$25,I$4:M$25,5,0)</f>
        <v>B</v>
      </c>
      <c r="I7" s="240" t="s">
        <v>45</v>
      </c>
      <c r="J7" s="241">
        <f>'Юнит 09-15.02'!R10</f>
        <v>4</v>
      </c>
      <c r="K7" s="242">
        <f>J7/J$26</f>
        <v>6.8965517241379309E-2</v>
      </c>
      <c r="L7" s="242">
        <f t="shared" si="3"/>
        <v>0.93103448275862088</v>
      </c>
      <c r="M7" s="243" t="str">
        <f t="shared" si="1"/>
        <v>B</v>
      </c>
    </row>
    <row r="8" spans="2:17" ht="28.5" customHeight="1" outlineLevel="1" thickBot="1">
      <c r="B8" s="240" t="s">
        <v>45</v>
      </c>
      <c r="C8" s="241">
        <f>'Юнит 09-15.02'!AE10</f>
        <v>827.07560341999567</v>
      </c>
      <c r="D8" s="242">
        <f>C8/C$26</f>
        <v>4.0990281448578886E-2</v>
      </c>
      <c r="E8" s="242">
        <f t="shared" si="2"/>
        <v>1.1626823428298492</v>
      </c>
      <c r="F8" s="243" t="str">
        <f t="shared" si="0"/>
        <v>C</v>
      </c>
      <c r="G8" s="243" t="str">
        <f>VLOOKUP(B$4:B$25,I$4:M$25,5,0)</f>
        <v>B</v>
      </c>
      <c r="I8" s="240" t="s">
        <v>39</v>
      </c>
      <c r="J8" s="241">
        <f>'Юнит 09-15.02'!R4</f>
        <v>1</v>
      </c>
      <c r="K8" s="242">
        <f>J8/J$26</f>
        <v>1.7241379310344827E-2</v>
      </c>
      <c r="L8" s="242">
        <f t="shared" si="3"/>
        <v>0.94827586206896575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09-15.02'!AE12</f>
        <v>329.21307793335166</v>
      </c>
      <c r="D9" s="242">
        <f t="shared" ref="D9:D25" si="4">C9/C$26</f>
        <v>1.6315965149063142E-2</v>
      </c>
      <c r="E9" s="242">
        <f t="shared" si="2"/>
        <v>1.1789983079789124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40</v>
      </c>
      <c r="J9" s="241">
        <f>'Юнит 09-15.02'!R5</f>
        <v>1</v>
      </c>
      <c r="K9" s="242">
        <f t="shared" ref="K9:K25" si="6">J9/J$26</f>
        <v>1.7241379310344827E-2</v>
      </c>
      <c r="L9" s="242">
        <f t="shared" si="3"/>
        <v>0.96551724137931061</v>
      </c>
      <c r="M9" s="243" t="str">
        <f t="shared" si="1"/>
        <v>C</v>
      </c>
    </row>
    <row r="10" spans="2:17" ht="28.5" customHeight="1" outlineLevel="1" thickBot="1">
      <c r="B10" s="240" t="s">
        <v>40</v>
      </c>
      <c r="C10" s="241">
        <f>'Юнит 09-15.02'!AE5</f>
        <v>310.95155704782513</v>
      </c>
      <c r="D10" s="242">
        <f t="shared" si="4"/>
        <v>1.5410915021019749E-2</v>
      </c>
      <c r="E10" s="242">
        <f t="shared" si="2"/>
        <v>1.1944092229999321</v>
      </c>
      <c r="F10" s="243" t="str">
        <f t="shared" si="0"/>
        <v>C</v>
      </c>
      <c r="G10" s="243" t="str">
        <f t="shared" si="5"/>
        <v>C</v>
      </c>
      <c r="I10" s="240" t="s">
        <v>47</v>
      </c>
      <c r="J10" s="241">
        <f>'Юнит 09-15.02'!R12</f>
        <v>1</v>
      </c>
      <c r="K10" s="242">
        <f t="shared" si="6"/>
        <v>1.7241379310344827E-2</v>
      </c>
      <c r="L10" s="242">
        <f t="shared" si="3"/>
        <v>0.98275862068965547</v>
      </c>
      <c r="M10" s="243" t="str">
        <f t="shared" si="1"/>
        <v>C</v>
      </c>
    </row>
    <row r="11" spans="2:17" ht="28.5" customHeight="1" outlineLevel="1" thickBot="1">
      <c r="B11" s="240" t="s">
        <v>48</v>
      </c>
      <c r="C11" s="241">
        <f>'Юнит 09-15.02'!AE13</f>
        <v>142.47940134304275</v>
      </c>
      <c r="D11" s="242">
        <f t="shared" si="4"/>
        <v>7.0613505434407231E-3</v>
      </c>
      <c r="E11" s="242">
        <f>D11+E8</f>
        <v>1.1697436933732899</v>
      </c>
      <c r="F11" s="243" t="str">
        <f t="shared" si="0"/>
        <v>C</v>
      </c>
      <c r="G11" s="243" t="str">
        <f t="shared" si="5"/>
        <v>C</v>
      </c>
      <c r="I11" s="240" t="s">
        <v>48</v>
      </c>
      <c r="J11" s="241">
        <f>'Юнит 09-15.02'!R13</f>
        <v>1</v>
      </c>
      <c r="K11" s="242">
        <f t="shared" si="6"/>
        <v>1.7241379310344827E-2</v>
      </c>
      <c r="L11" s="242">
        <f>K11+L8</f>
        <v>0.96551724137931061</v>
      </c>
      <c r="M11" s="243" t="str">
        <f t="shared" si="1"/>
        <v>C</v>
      </c>
    </row>
    <row r="12" spans="2:17" ht="28.5" customHeight="1" outlineLevel="1" thickBot="1">
      <c r="B12" s="240" t="s">
        <v>52</v>
      </c>
      <c r="C12" s="241">
        <f>'Юнит 09-15.02'!AE17</f>
        <v>0</v>
      </c>
      <c r="D12" s="242">
        <f t="shared" si="4"/>
        <v>0</v>
      </c>
      <c r="E12" s="242">
        <f t="shared" si="2"/>
        <v>1.1697436933732899</v>
      </c>
      <c r="F12" s="243" t="str">
        <f t="shared" si="0"/>
        <v>C</v>
      </c>
      <c r="G12" s="243" t="str">
        <f t="shared" si="5"/>
        <v>C</v>
      </c>
      <c r="I12" s="240" t="s">
        <v>50</v>
      </c>
      <c r="J12" s="241">
        <f>'Юнит 09-15.02'!R15</f>
        <v>1</v>
      </c>
      <c r="K12" s="242">
        <f t="shared" si="6"/>
        <v>1.7241379310344827E-2</v>
      </c>
      <c r="L12" s="242">
        <f t="shared" si="3"/>
        <v>0.98275862068965547</v>
      </c>
      <c r="M12" s="243" t="str">
        <f t="shared" si="1"/>
        <v>C</v>
      </c>
    </row>
    <row r="13" spans="2:17" ht="15" outlineLevel="1" thickBot="1">
      <c r="B13" s="240" t="s">
        <v>53</v>
      </c>
      <c r="C13" s="241">
        <f>'Юнит 09-15.02'!AE18</f>
        <v>0</v>
      </c>
      <c r="D13" s="242">
        <f t="shared" si="4"/>
        <v>0</v>
      </c>
      <c r="E13" s="242">
        <f t="shared" si="2"/>
        <v>1.1697436933732899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41</v>
      </c>
      <c r="J13" s="241">
        <f>'Юнит 09-15.02'!R6</f>
        <v>0</v>
      </c>
      <c r="K13" s="242">
        <f t="shared" si="6"/>
        <v>0</v>
      </c>
      <c r="L13" s="242">
        <f t="shared" si="3"/>
        <v>0.98275862068965547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54</v>
      </c>
      <c r="C14" s="241">
        <f>'Юнит 09-15.02'!AE19</f>
        <v>0</v>
      </c>
      <c r="D14" s="242">
        <f t="shared" si="4"/>
        <v>0</v>
      </c>
      <c r="E14" s="242">
        <f t="shared" si="2"/>
        <v>1.1697436933732899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43</v>
      </c>
      <c r="J14" s="241">
        <f>'Юнит 09-15.02'!R8</f>
        <v>0</v>
      </c>
      <c r="K14" s="242">
        <f t="shared" si="6"/>
        <v>0</v>
      </c>
      <c r="L14" s="242">
        <f t="shared" si="3"/>
        <v>0.98275862068965547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56</v>
      </c>
      <c r="C15" s="241">
        <f>'Юнит 09-15.02'!AE21</f>
        <v>0</v>
      </c>
      <c r="D15" s="242">
        <f t="shared" si="4"/>
        <v>0</v>
      </c>
      <c r="E15" s="242">
        <f t="shared" si="2"/>
        <v>1.1697436933732899</v>
      </c>
      <c r="F15" s="243" t="str">
        <f t="shared" si="7"/>
        <v>C</v>
      </c>
      <c r="G15" s="243" t="str">
        <f t="shared" si="5"/>
        <v>C</v>
      </c>
      <c r="I15" s="240" t="s">
        <v>46</v>
      </c>
      <c r="J15" s="241">
        <f>'Юнит 09-15.02'!R11</f>
        <v>0</v>
      </c>
      <c r="K15" s="242">
        <f t="shared" si="6"/>
        <v>0</v>
      </c>
      <c r="L15" s="242">
        <f t="shared" si="3"/>
        <v>0.98275862068965547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57</v>
      </c>
      <c r="C16" s="241">
        <f>'Юнит 09-15.02'!AE22</f>
        <v>0</v>
      </c>
      <c r="D16" s="242">
        <f t="shared" si="4"/>
        <v>0</v>
      </c>
      <c r="E16" s="242">
        <f t="shared" si="2"/>
        <v>1.1697436933732899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09-15.02'!R14</f>
        <v>0</v>
      </c>
      <c r="K16" s="242">
        <f t="shared" si="6"/>
        <v>0</v>
      </c>
      <c r="L16" s="242">
        <f t="shared" si="3"/>
        <v>0.98275862068965547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58</v>
      </c>
      <c r="C17" s="241">
        <f>'Юнит 09-15.02'!AE23</f>
        <v>0</v>
      </c>
      <c r="D17" s="242">
        <f t="shared" si="4"/>
        <v>0</v>
      </c>
      <c r="E17" s="242">
        <f t="shared" si="2"/>
        <v>1.1697436933732899</v>
      </c>
      <c r="F17" s="243" t="str">
        <f t="shared" si="7"/>
        <v>C</v>
      </c>
      <c r="G17" s="243" t="str">
        <f t="shared" si="5"/>
        <v>C</v>
      </c>
      <c r="I17" s="240" t="s">
        <v>51</v>
      </c>
      <c r="J17" s="241">
        <f>'Юнит 09-15.02'!R16</f>
        <v>0</v>
      </c>
      <c r="K17" s="242">
        <f t="shared" si="6"/>
        <v>0</v>
      </c>
      <c r="L17" s="242">
        <f t="shared" si="3"/>
        <v>0.98275862068965547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59</v>
      </c>
      <c r="C18" s="241">
        <f>'Юнит 09-15.02'!AE24</f>
        <v>0</v>
      </c>
      <c r="D18" s="242">
        <f t="shared" si="4"/>
        <v>0</v>
      </c>
      <c r="E18" s="242">
        <f t="shared" si="2"/>
        <v>1.1697436933732899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09-15.02'!R17</f>
        <v>0</v>
      </c>
      <c r="K18" s="242">
        <f t="shared" si="6"/>
        <v>0</v>
      </c>
      <c r="L18" s="242">
        <f t="shared" si="3"/>
        <v>0.98275862068965547</v>
      </c>
      <c r="M18" s="243" t="str">
        <f t="shared" si="8"/>
        <v>C</v>
      </c>
      <c r="P18" s="248"/>
      <c r="Q18" s="242"/>
    </row>
    <row r="19" spans="2:17" ht="26.5" outlineLevel="1" thickBot="1">
      <c r="B19" s="240" t="s">
        <v>50</v>
      </c>
      <c r="C19" s="241">
        <f>'Юнит 09-15.02'!AE15</f>
        <v>-119.58736509978354</v>
      </c>
      <c r="D19" s="242">
        <f t="shared" si="4"/>
        <v>-5.9268097533821855E-3</v>
      </c>
      <c r="E19" s="242">
        <f t="shared" si="2"/>
        <v>1.1638168836199076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09-15.02'!R18</f>
        <v>0</v>
      </c>
      <c r="K19" s="242">
        <f t="shared" si="6"/>
        <v>0</v>
      </c>
      <c r="L19" s="242">
        <f t="shared" si="3"/>
        <v>0.98275862068965547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46</v>
      </c>
      <c r="C20" s="241">
        <f>'Юнит 09-15.02'!AE11</f>
        <v>-187.08</v>
      </c>
      <c r="D20" s="242">
        <f t="shared" si="4"/>
        <v>-9.2717785673893608E-3</v>
      </c>
      <c r="E20" s="242">
        <f t="shared" si="2"/>
        <v>1.1545451050525184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09-15.02'!R19</f>
        <v>0</v>
      </c>
      <c r="K20" s="242">
        <f t="shared" si="6"/>
        <v>0</v>
      </c>
      <c r="L20" s="242">
        <f t="shared" si="3"/>
        <v>0.98275862068965547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49</v>
      </c>
      <c r="C21" s="241">
        <f>'Юнит 09-15.02'!AE14</f>
        <v>-387.09</v>
      </c>
      <c r="D21" s="242">
        <f t="shared" si="4"/>
        <v>-1.9184374415494691E-2</v>
      </c>
      <c r="E21" s="242">
        <f t="shared" si="2"/>
        <v>1.1353607306370237</v>
      </c>
      <c r="F21" s="243" t="str">
        <f t="shared" si="7"/>
        <v>C</v>
      </c>
      <c r="G21" s="243" t="str">
        <f t="shared" si="5"/>
        <v>C</v>
      </c>
      <c r="I21" s="240" t="s">
        <v>56</v>
      </c>
      <c r="J21" s="241">
        <f>'Юнит 09-15.02'!R21</f>
        <v>0</v>
      </c>
      <c r="K21" s="242">
        <f t="shared" si="6"/>
        <v>0</v>
      </c>
      <c r="L21" s="242">
        <f t="shared" si="3"/>
        <v>0.98275862068965547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43</v>
      </c>
      <c r="C22" s="241">
        <f>'Юнит 09-15.02'!AE8</f>
        <v>-425.04</v>
      </c>
      <c r="D22" s="242">
        <f t="shared" si="4"/>
        <v>-2.1065195436621626E-2</v>
      </c>
      <c r="E22" s="242">
        <f t="shared" si="2"/>
        <v>1.114295535200402</v>
      </c>
      <c r="F22" s="243" t="str">
        <f t="shared" si="7"/>
        <v>C</v>
      </c>
      <c r="G22" s="243" t="str">
        <f t="shared" si="5"/>
        <v>C</v>
      </c>
      <c r="I22" s="240" t="s">
        <v>57</v>
      </c>
      <c r="J22" s="241">
        <f>'Юнит 09-15.02'!R22</f>
        <v>0</v>
      </c>
      <c r="K22" s="242">
        <f t="shared" si="6"/>
        <v>0</v>
      </c>
      <c r="L22" s="242">
        <f t="shared" si="3"/>
        <v>0.98275862068965547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09-15.02'!AE16</f>
        <v>-569.17999999999995</v>
      </c>
      <c r="D23" s="242">
        <f t="shared" si="4"/>
        <v>-2.8208846081818874E-2</v>
      </c>
      <c r="E23" s="242">
        <f t="shared" si="2"/>
        <v>1.0860866891185832</v>
      </c>
      <c r="F23" s="243" t="str">
        <f t="shared" si="7"/>
        <v>C</v>
      </c>
      <c r="G23" s="243" t="str">
        <f t="shared" si="5"/>
        <v>C</v>
      </c>
      <c r="I23" s="240" t="s">
        <v>58</v>
      </c>
      <c r="J23" s="241">
        <f>'Юнит 09-15.02'!R23</f>
        <v>0</v>
      </c>
      <c r="K23" s="242">
        <f t="shared" si="6"/>
        <v>0</v>
      </c>
      <c r="L23" s="242">
        <f t="shared" si="3"/>
        <v>0.98275862068965547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55</v>
      </c>
      <c r="C24" s="241">
        <f>'Юнит 09-15.02'!AE20</f>
        <v>-925.79032959866163</v>
      </c>
      <c r="D24" s="242">
        <f t="shared" si="4"/>
        <v>-4.5882632755341039E-2</v>
      </c>
      <c r="E24" s="242">
        <f t="shared" si="2"/>
        <v>1.0402040563632422</v>
      </c>
      <c r="F24" s="243" t="str">
        <f t="shared" si="7"/>
        <v>C</v>
      </c>
      <c r="G24" s="243" t="str">
        <f t="shared" si="5"/>
        <v>C</v>
      </c>
      <c r="I24" s="240" t="s">
        <v>59</v>
      </c>
      <c r="J24" s="241">
        <f>'Юнит 09-15.02'!R24</f>
        <v>0</v>
      </c>
      <c r="K24" s="242">
        <f t="shared" si="6"/>
        <v>0</v>
      </c>
      <c r="L24" s="242">
        <f t="shared" si="3"/>
        <v>0.98275862068965547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09-15.02'!AE6</f>
        <v>-1451.376293</v>
      </c>
      <c r="D25" s="242">
        <f t="shared" si="4"/>
        <v>-7.1930936533324885E-2</v>
      </c>
      <c r="E25" s="242">
        <f t="shared" si="2"/>
        <v>0.96827311982991726</v>
      </c>
      <c r="F25" s="243" t="str">
        <f t="shared" si="7"/>
        <v>C</v>
      </c>
      <c r="G25" s="243" t="str">
        <f t="shared" si="5"/>
        <v>C</v>
      </c>
      <c r="I25" s="240" t="s">
        <v>55</v>
      </c>
      <c r="J25" s="241">
        <f>'Юнит 09-15.02'!R20</f>
        <v>-1</v>
      </c>
      <c r="K25" s="242">
        <f t="shared" si="6"/>
        <v>-1.7241379310344827E-2</v>
      </c>
      <c r="L25" s="242">
        <f t="shared" si="3"/>
        <v>0.96551724137931061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20177.358490634859</v>
      </c>
      <c r="D26" s="250">
        <f>SUM(D4:D25)</f>
        <v>1.0000000000000002</v>
      </c>
      <c r="J26" s="249">
        <f>SUM(J4:J25)</f>
        <v>58</v>
      </c>
      <c r="K26" s="250">
        <f>SUM(K4:K25)</f>
        <v>1.0000000000000002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09-15.02'!AE44</f>
        <v>7055.3882088682531</v>
      </c>
      <c r="D30" s="242">
        <f>C30/C$50</f>
        <v>0.39472444681644658</v>
      </c>
      <c r="E30" s="242">
        <f>D30</f>
        <v>0.39472444681644658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77</v>
      </c>
      <c r="J30" s="241">
        <f>'Юнит 09-15.02'!R44</f>
        <v>7</v>
      </c>
      <c r="K30" s="242">
        <f>J30/J$50</f>
        <v>0.35</v>
      </c>
      <c r="L30" s="242">
        <f>K30</f>
        <v>0.35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09-15.02'!AE37</f>
        <v>5645.1219712950515</v>
      </c>
      <c r="D31" s="242">
        <f t="shared" ref="D31:D49" si="11">C31/C$50</f>
        <v>0.31582495269785327</v>
      </c>
      <c r="E31" s="242">
        <f>D31+E30</f>
        <v>0.71054939951429985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'Юнит 09-15.02'!R45</f>
        <v>4</v>
      </c>
      <c r="K31" s="242">
        <f t="shared" ref="K31:K49" si="13">J31/J$50</f>
        <v>0.2</v>
      </c>
      <c r="L31" s="242">
        <f>K31+L30</f>
        <v>0.55000000000000004</v>
      </c>
      <c r="M31" s="243" t="str">
        <f t="shared" si="10"/>
        <v>A</v>
      </c>
    </row>
    <row r="32" spans="2:17" ht="26.5" thickBot="1">
      <c r="B32" s="240" t="s">
        <v>78</v>
      </c>
      <c r="C32" s="241">
        <f>'Юнит 09-15.02'!AE45</f>
        <v>4691.1461693991159</v>
      </c>
      <c r="D32" s="242">
        <f t="shared" si="11"/>
        <v>0.26245332245838099</v>
      </c>
      <c r="E32" s="242">
        <f t="shared" ref="E32:E49" si="14">D32+E31</f>
        <v>0.9730027219726809</v>
      </c>
      <c r="F32" s="243" t="str">
        <f t="shared" si="9"/>
        <v>C</v>
      </c>
      <c r="G32" s="243" t="str">
        <f t="shared" si="12"/>
        <v>A</v>
      </c>
      <c r="I32" s="240" t="s">
        <v>70</v>
      </c>
      <c r="J32" s="241">
        <f>'Юнит 09-15.02'!R37</f>
        <v>3</v>
      </c>
      <c r="K32" s="242">
        <f t="shared" si="13"/>
        <v>0.15</v>
      </c>
      <c r="L32" s="242">
        <f t="shared" ref="L32:L49" si="15">K32+L31</f>
        <v>0.70000000000000007</v>
      </c>
      <c r="M32" s="243" t="str">
        <f t="shared" si="10"/>
        <v>A</v>
      </c>
    </row>
    <row r="33" spans="2:13" ht="26.5" thickBot="1">
      <c r="B33" s="240" t="s">
        <v>62</v>
      </c>
      <c r="C33" s="241">
        <f>'Юнит 09-15.02'!AE29</f>
        <v>1950.7438926195628</v>
      </c>
      <c r="D33" s="242">
        <f t="shared" si="11"/>
        <v>0.10913734029928517</v>
      </c>
      <c r="E33" s="242">
        <f t="shared" si="14"/>
        <v>1.0821400622719661</v>
      </c>
      <c r="F33" s="243" t="str">
        <f t="shared" si="9"/>
        <v>C</v>
      </c>
      <c r="G33" s="243" t="str">
        <f t="shared" si="12"/>
        <v>B</v>
      </c>
      <c r="I33" s="240" t="s">
        <v>66</v>
      </c>
      <c r="J33" s="241">
        <f>'Юнит 09-15.02'!R33</f>
        <v>2</v>
      </c>
      <c r="K33" s="242">
        <f t="shared" si="13"/>
        <v>0.1</v>
      </c>
      <c r="L33" s="242">
        <f t="shared" si="15"/>
        <v>0.8</v>
      </c>
      <c r="M33" s="243" t="str">
        <f t="shared" si="10"/>
        <v>B</v>
      </c>
    </row>
    <row r="34" spans="2:13" ht="26.5" thickBot="1">
      <c r="B34" s="240" t="s">
        <v>66</v>
      </c>
      <c r="C34" s="241">
        <f>'Юнит 09-15.02'!AE33</f>
        <v>1741.1319825395469</v>
      </c>
      <c r="D34" s="242">
        <f t="shared" si="11"/>
        <v>9.7410282509825127E-2</v>
      </c>
      <c r="E34" s="242">
        <f t="shared" si="14"/>
        <v>1.1795503447817912</v>
      </c>
      <c r="F34" s="243" t="str">
        <f t="shared" si="9"/>
        <v>C</v>
      </c>
      <c r="G34" s="243" t="str">
        <f t="shared" si="12"/>
        <v>B</v>
      </c>
      <c r="I34" s="240" t="s">
        <v>75</v>
      </c>
      <c r="J34" s="241">
        <f>'Юнит 09-15.02'!R42</f>
        <v>2</v>
      </c>
      <c r="K34" s="242">
        <f t="shared" si="13"/>
        <v>0.1</v>
      </c>
      <c r="L34" s="242">
        <f t="shared" si="15"/>
        <v>0.9</v>
      </c>
      <c r="M34" s="243" t="str">
        <f t="shared" si="10"/>
        <v>B</v>
      </c>
    </row>
    <row r="35" spans="2:13" ht="26.5" thickBot="1">
      <c r="B35" s="240" t="s">
        <v>64</v>
      </c>
      <c r="C35" s="241">
        <f>'Юнит 09-15.02'!AE31</f>
        <v>1628.706347652824</v>
      </c>
      <c r="D35" s="242">
        <f t="shared" si="11"/>
        <v>9.1120459012534114E-2</v>
      </c>
      <c r="E35" s="242">
        <f t="shared" si="14"/>
        <v>1.2706708037943253</v>
      </c>
      <c r="F35" s="243" t="str">
        <f t="shared" si="9"/>
        <v>C</v>
      </c>
      <c r="G35" s="243" t="str">
        <f t="shared" si="12"/>
        <v>C</v>
      </c>
      <c r="I35" s="240" t="s">
        <v>62</v>
      </c>
      <c r="J35" s="241">
        <f>'Юнит 09-15.02'!R29</f>
        <v>1</v>
      </c>
      <c r="K35" s="242">
        <f t="shared" si="13"/>
        <v>0.05</v>
      </c>
      <c r="L35" s="242">
        <f t="shared" si="15"/>
        <v>0.95000000000000007</v>
      </c>
      <c r="M35" s="243" t="str">
        <f t="shared" si="10"/>
        <v>B</v>
      </c>
    </row>
    <row r="36" spans="2:13" ht="26.5" thickBot="1">
      <c r="B36" s="240" t="s">
        <v>75</v>
      </c>
      <c r="C36" s="241">
        <f>'Юнит 09-15.02'!AE42</f>
        <v>1576.2626953056479</v>
      </c>
      <c r="D36" s="242">
        <f t="shared" si="11"/>
        <v>8.8186418949968412E-2</v>
      </c>
      <c r="E36" s="242">
        <f t="shared" si="14"/>
        <v>1.3588572227442937</v>
      </c>
      <c r="F36" s="243" t="str">
        <f t="shared" si="9"/>
        <v>C</v>
      </c>
      <c r="G36" s="243" t="str">
        <f t="shared" si="12"/>
        <v>B</v>
      </c>
      <c r="I36" s="240" t="s">
        <v>64</v>
      </c>
      <c r="J36" s="241">
        <f>'Юнит 09-15.02'!R31</f>
        <v>1</v>
      </c>
      <c r="K36" s="242">
        <f t="shared" si="13"/>
        <v>0.05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09-15.02'!AE28</f>
        <v>0</v>
      </c>
      <c r="D37" s="242">
        <f t="shared" si="11"/>
        <v>0</v>
      </c>
      <c r="E37" s="242">
        <f t="shared" si="14"/>
        <v>1.3588572227442937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79</v>
      </c>
      <c r="J37" s="241">
        <f>'Юнит 09-15.02'!R46</f>
        <v>1</v>
      </c>
      <c r="K37" s="242">
        <f t="shared" si="13"/>
        <v>0.05</v>
      </c>
      <c r="L37" s="242">
        <f t="shared" si="15"/>
        <v>1.05</v>
      </c>
      <c r="M37" s="243" t="str">
        <f>_xlfn.IFS(L37&lt;80%,"A",L37&lt;=95%,"B",L37&gt;95%,"C")</f>
        <v>C</v>
      </c>
    </row>
    <row r="38" spans="2:13" ht="26.5" thickBot="1">
      <c r="B38" s="240" t="s">
        <v>65</v>
      </c>
      <c r="C38" s="241">
        <f>'Юнит 09-15.02'!AE32</f>
        <v>0</v>
      </c>
      <c r="D38" s="242">
        <f t="shared" si="11"/>
        <v>0</v>
      </c>
      <c r="E38" s="242">
        <f t="shared" si="14"/>
        <v>1.3588572227442937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61</v>
      </c>
      <c r="J38" s="241">
        <f>'Юнит 09-15.02'!R28</f>
        <v>0</v>
      </c>
      <c r="K38" s="242">
        <f t="shared" si="13"/>
        <v>0</v>
      </c>
      <c r="L38" s="242">
        <f t="shared" si="15"/>
        <v>1.05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67</v>
      </c>
      <c r="C39" s="241">
        <f>'Юнит 09-15.02'!AE34</f>
        <v>0</v>
      </c>
      <c r="D39" s="242">
        <f t="shared" si="11"/>
        <v>0</v>
      </c>
      <c r="E39" s="242">
        <f t="shared" si="14"/>
        <v>1.3588572227442937</v>
      </c>
      <c r="F39" s="243" t="str">
        <f t="shared" si="16"/>
        <v>C</v>
      </c>
      <c r="G39" s="243" t="str">
        <f t="shared" si="12"/>
        <v>C</v>
      </c>
      <c r="I39" s="240" t="s">
        <v>63</v>
      </c>
      <c r="J39" s="241">
        <f>'Юнит 09-15.02'!R30</f>
        <v>0</v>
      </c>
      <c r="K39" s="242">
        <f t="shared" si="13"/>
        <v>0</v>
      </c>
      <c r="L39" s="242">
        <f t="shared" si="15"/>
        <v>1.05</v>
      </c>
      <c r="M39" s="243" t="str">
        <f t="shared" si="17"/>
        <v>C</v>
      </c>
    </row>
    <row r="40" spans="2:13" ht="15" thickBot="1">
      <c r="B40" s="240" t="s">
        <v>68</v>
      </c>
      <c r="C40" s="241">
        <f>'Юнит 09-15.02'!AE35</f>
        <v>0</v>
      </c>
      <c r="D40" s="242">
        <f t="shared" si="11"/>
        <v>0</v>
      </c>
      <c r="E40" s="242">
        <f t="shared" si="14"/>
        <v>1.3588572227442937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09-15.02'!R32</f>
        <v>0</v>
      </c>
      <c r="K40" s="242">
        <f t="shared" si="13"/>
        <v>0</v>
      </c>
      <c r="L40" s="242">
        <f t="shared" si="15"/>
        <v>1.05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09-15.02'!AE39</f>
        <v>0</v>
      </c>
      <c r="D41" s="242">
        <f t="shared" si="11"/>
        <v>0</v>
      </c>
      <c r="E41" s="242">
        <f t="shared" si="14"/>
        <v>1.3588572227442937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09-15.02'!R34</f>
        <v>0</v>
      </c>
      <c r="K41" s="242">
        <f t="shared" si="13"/>
        <v>0</v>
      </c>
      <c r="L41" s="242">
        <f t="shared" si="15"/>
        <v>1.05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09-15.02'!AE40</f>
        <v>0</v>
      </c>
      <c r="D42" s="242">
        <f t="shared" si="11"/>
        <v>0</v>
      </c>
      <c r="E42" s="242">
        <f t="shared" si="14"/>
        <v>1.3588572227442937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09-15.02'!R35</f>
        <v>0</v>
      </c>
      <c r="K42" s="242">
        <f t="shared" si="13"/>
        <v>0</v>
      </c>
      <c r="L42" s="242">
        <f t="shared" si="15"/>
        <v>1.05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09-15.02'!AE41</f>
        <v>0</v>
      </c>
      <c r="D43" s="242">
        <f t="shared" si="11"/>
        <v>0</v>
      </c>
      <c r="E43" s="242">
        <f t="shared" si="14"/>
        <v>1.3588572227442937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'Юнит 09-15.02'!R36</f>
        <v>0</v>
      </c>
      <c r="K43" s="242">
        <f t="shared" si="13"/>
        <v>0</v>
      </c>
      <c r="L43" s="242">
        <f t="shared" si="15"/>
        <v>1.05</v>
      </c>
      <c r="M43" s="243" t="str">
        <f t="shared" si="17"/>
        <v>C</v>
      </c>
    </row>
    <row r="44" spans="2:13" ht="26.5" thickBot="1">
      <c r="B44" s="240" t="s">
        <v>63</v>
      </c>
      <c r="C44" s="241">
        <f>'Юнит 09-15.02'!AE30</f>
        <v>-113.88</v>
      </c>
      <c r="D44" s="242">
        <f t="shared" si="11"/>
        <v>-6.3711901702241712E-3</v>
      </c>
      <c r="E44" s="242">
        <f t="shared" si="14"/>
        <v>1.3524860325740695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09-15.02'!R39</f>
        <v>0</v>
      </c>
      <c r="K44" s="242">
        <f t="shared" si="13"/>
        <v>0</v>
      </c>
      <c r="L44" s="242">
        <f t="shared" si="15"/>
        <v>1.05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09-15.02'!AE43</f>
        <v>-113.88</v>
      </c>
      <c r="D45" s="242">
        <f t="shared" si="11"/>
        <v>-6.3711901702241712E-3</v>
      </c>
      <c r="E45" s="242">
        <f t="shared" si="14"/>
        <v>1.3461148424038454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09-15.02'!R40</f>
        <v>0</v>
      </c>
      <c r="K45" s="242">
        <f t="shared" si="13"/>
        <v>0</v>
      </c>
      <c r="L45" s="242">
        <f t="shared" si="15"/>
        <v>1.05</v>
      </c>
      <c r="M45" s="243" t="str">
        <f t="shared" si="17"/>
        <v>C</v>
      </c>
    </row>
    <row r="46" spans="2:13" ht="26.5" thickBot="1">
      <c r="B46" s="240" t="s">
        <v>69</v>
      </c>
      <c r="C46" s="241">
        <f>'Юнит 09-15.02'!AE36</f>
        <v>-227.76</v>
      </c>
      <c r="D46" s="242">
        <f t="shared" si="11"/>
        <v>-1.2742380340448342E-2</v>
      </c>
      <c r="E46" s="242">
        <f t="shared" si="14"/>
        <v>1.3333724620633971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09-15.02'!R41</f>
        <v>0</v>
      </c>
      <c r="K46" s="242">
        <f t="shared" si="13"/>
        <v>0</v>
      </c>
      <c r="L46" s="242">
        <f t="shared" si="15"/>
        <v>1.05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09-15.02'!AE47</f>
        <v>-227.76</v>
      </c>
      <c r="D47" s="242">
        <f t="shared" si="11"/>
        <v>-1.2742380340448342E-2</v>
      </c>
      <c r="E47" s="242">
        <f t="shared" si="14"/>
        <v>1.3206300817229488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09-15.02'!R43</f>
        <v>0</v>
      </c>
      <c r="K47" s="242">
        <f t="shared" si="13"/>
        <v>0</v>
      </c>
      <c r="L47" s="242">
        <f t="shared" si="15"/>
        <v>1.05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09-15.02'!AE38</f>
        <v>-1425.9351799344222</v>
      </c>
      <c r="D48" s="242">
        <f t="shared" si="11"/>
        <v>-7.9776116980813369E-2</v>
      </c>
      <c r="E48" s="242">
        <f t="shared" si="14"/>
        <v>1.2408539647421355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09-15.02'!R47</f>
        <v>0</v>
      </c>
      <c r="K48" s="242">
        <f t="shared" si="13"/>
        <v>0</v>
      </c>
      <c r="L48" s="242">
        <f t="shared" si="15"/>
        <v>1.05</v>
      </c>
      <c r="M48" s="243" t="str">
        <f t="shared" si="17"/>
        <v>C</v>
      </c>
    </row>
    <row r="49" spans="2:13" ht="15" thickBot="1">
      <c r="B49" s="240" t="s">
        <v>79</v>
      </c>
      <c r="C49" s="241">
        <f>'Юнит 09-15.02'!AE46</f>
        <v>-4305.0746833804369</v>
      </c>
      <c r="D49" s="242">
        <f t="shared" si="11"/>
        <v>-0.24085396474213538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71</v>
      </c>
      <c r="J49" s="241">
        <f>'Юнит 09-15.02'!R38</f>
        <v>-1</v>
      </c>
      <c r="K49" s="242">
        <f t="shared" si="13"/>
        <v>-0.05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17874.211404365145</v>
      </c>
      <c r="D50" s="250">
        <f>SUM(D30:D49)</f>
        <v>1</v>
      </c>
      <c r="J50" s="249">
        <f>SUM(J30:J49)</f>
        <v>20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291" priority="4" operator="equal">
      <formula>"C"</formula>
    </cfRule>
    <cfRule type="cellIs" dxfId="290" priority="5" operator="equal">
      <formula>"B"</formula>
    </cfRule>
    <cfRule type="cellIs" dxfId="289" priority="6" operator="equal">
      <formula>"A"</formula>
    </cfRule>
  </conditionalFormatting>
  <conditionalFormatting sqref="M30:M49 D30:D49 K30:K49 F30:G49">
    <cfRule type="cellIs" dxfId="288" priority="1" operator="equal">
      <formula>"C"</formula>
    </cfRule>
    <cfRule type="cellIs" dxfId="287" priority="2" operator="equal">
      <formula>"B"</formula>
    </cfRule>
    <cfRule type="cellIs" dxfId="28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02-08.02'!AE3</f>
        <v>10282.201829667354</v>
      </c>
      <c r="D4" s="242">
        <f>C4/C$26</f>
        <v>0.80310383368515237</v>
      </c>
      <c r="E4" s="242">
        <f>D4</f>
        <v>0.80310383368515237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02-08.02'!R3</f>
        <v>38</v>
      </c>
      <c r="K4" s="242">
        <f>J4/J$26</f>
        <v>0.6333333333333333</v>
      </c>
      <c r="L4" s="242">
        <f>K4</f>
        <v>0.6333333333333333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44</v>
      </c>
      <c r="C5" s="241">
        <f>'Юнит 02-08.02'!AE9</f>
        <v>2101.7611984532496</v>
      </c>
      <c r="D5" s="242">
        <f>C5/C$26</f>
        <v>0.1641606052799211</v>
      </c>
      <c r="E5" s="242">
        <f>D5+E4</f>
        <v>0.96726443896507353</v>
      </c>
      <c r="F5" s="243" t="str">
        <f t="shared" si="0"/>
        <v>C</v>
      </c>
      <c r="G5" s="243" t="str">
        <f>VLOOKUP(B$4:B$25,I$4:M$25,5,0)</f>
        <v>B</v>
      </c>
      <c r="I5" s="240" t="s">
        <v>42</v>
      </c>
      <c r="J5" s="241">
        <f>'Юнит 02-08.02'!R7</f>
        <v>8</v>
      </c>
      <c r="K5" s="242">
        <f>J5/J$26</f>
        <v>0.13333333333333333</v>
      </c>
      <c r="L5" s="242">
        <f>K5+L4</f>
        <v>0.76666666666666661</v>
      </c>
      <c r="M5" s="243" t="str">
        <f t="shared" si="1"/>
        <v>A</v>
      </c>
    </row>
    <row r="6" spans="2:17" ht="28.5" customHeight="1" outlineLevel="1" thickBot="1">
      <c r="B6" s="240" t="s">
        <v>55</v>
      </c>
      <c r="C6" s="241">
        <f>'Юнит 02-08.02'!AE20</f>
        <v>647.32718690618196</v>
      </c>
      <c r="D6" s="242">
        <f>C6/C$26</f>
        <v>5.0560274352229727E-2</v>
      </c>
      <c r="E6" s="242">
        <f t="shared" ref="E6:E25" si="2">D6+E5</f>
        <v>1.0178247133173033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02-08.02'!R9</f>
        <v>5</v>
      </c>
      <c r="K6" s="242">
        <f>J6/J$26</f>
        <v>8.3333333333333329E-2</v>
      </c>
      <c r="L6" s="242">
        <f t="shared" ref="L6:L25" si="3">K6+L5</f>
        <v>0.85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02-08.02'!AE4</f>
        <v>601.79719552292283</v>
      </c>
      <c r="D7" s="242">
        <f>C7/C$26</f>
        <v>4.700409920285218E-2</v>
      </c>
      <c r="E7" s="242">
        <f t="shared" si="2"/>
        <v>1.0648288125201555</v>
      </c>
      <c r="F7" s="243" t="str">
        <f t="shared" si="0"/>
        <v>C</v>
      </c>
      <c r="G7" s="243" t="str">
        <f>VLOOKUP(B$4:B$25,I$4:M$25,5,0)</f>
        <v>C</v>
      </c>
      <c r="I7" s="240" t="s">
        <v>48</v>
      </c>
      <c r="J7" s="241">
        <f>'Юнит 02-08.02'!R13</f>
        <v>3</v>
      </c>
      <c r="K7" s="242">
        <f>J7/J$26</f>
        <v>0.05</v>
      </c>
      <c r="L7" s="242">
        <f t="shared" si="3"/>
        <v>0.9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'Юнит 02-08.02'!AE5</f>
        <v>549.23742187110281</v>
      </c>
      <c r="D8" s="242">
        <f>C8/C$26</f>
        <v>4.2898854390830618E-2</v>
      </c>
      <c r="E8" s="242">
        <f t="shared" si="2"/>
        <v>1.1077276669109861</v>
      </c>
      <c r="F8" s="243" t="str">
        <f t="shared" si="0"/>
        <v>C</v>
      </c>
      <c r="G8" s="243" t="str">
        <f>VLOOKUP(B$4:B$25,I$4:M$25,5,0)</f>
        <v>B</v>
      </c>
      <c r="I8" s="240" t="s">
        <v>40</v>
      </c>
      <c r="J8" s="241">
        <f>'Юнит 02-08.02'!R5</f>
        <v>2</v>
      </c>
      <c r="K8" s="242">
        <f>J8/J$26</f>
        <v>3.3333333333333333E-2</v>
      </c>
      <c r="L8" s="242">
        <f t="shared" si="3"/>
        <v>0.93333333333333335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02-08.02'!AE8</f>
        <v>119.68725330043839</v>
      </c>
      <c r="D9" s="242">
        <f t="shared" ref="D9:D25" si="4">C9/C$26</f>
        <v>9.3483179537954715E-3</v>
      </c>
      <c r="E9" s="242">
        <f t="shared" si="2"/>
        <v>1.1170759848647815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43</v>
      </c>
      <c r="J9" s="241">
        <f>'Юнит 02-08.02'!R8</f>
        <v>2</v>
      </c>
      <c r="K9" s="242">
        <f t="shared" ref="K9:K25" si="6">J9/J$26</f>
        <v>3.3333333333333333E-2</v>
      </c>
      <c r="L9" s="242">
        <f t="shared" si="3"/>
        <v>0.96666666666666667</v>
      </c>
      <c r="M9" s="243" t="str">
        <f t="shared" si="1"/>
        <v>C</v>
      </c>
    </row>
    <row r="10" spans="2:17" ht="28.5" customHeight="1" outlineLevel="1" thickBot="1">
      <c r="B10" s="240" t="s">
        <v>51</v>
      </c>
      <c r="C10" s="241">
        <f>'Юнит 02-08.02'!AE16</f>
        <v>0</v>
      </c>
      <c r="D10" s="242">
        <f t="shared" si="4"/>
        <v>0</v>
      </c>
      <c r="E10" s="242">
        <f t="shared" si="2"/>
        <v>1.1170759848647815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02-08.02'!R4</f>
        <v>1</v>
      </c>
      <c r="K10" s="242">
        <f t="shared" si="6"/>
        <v>1.6666666666666666E-2</v>
      </c>
      <c r="L10" s="242">
        <f t="shared" si="3"/>
        <v>0.98333333333333339</v>
      </c>
      <c r="M10" s="243" t="str">
        <f t="shared" si="1"/>
        <v>C</v>
      </c>
    </row>
    <row r="11" spans="2:17" ht="28.5" customHeight="1" outlineLevel="1" thickBot="1">
      <c r="B11" s="240" t="s">
        <v>52</v>
      </c>
      <c r="C11" s="241">
        <f>'Юнит 02-08.02'!AE17</f>
        <v>0</v>
      </c>
      <c r="D11" s="242">
        <f t="shared" si="4"/>
        <v>0</v>
      </c>
      <c r="E11" s="242">
        <f>D11+E8</f>
        <v>1.1077276669109861</v>
      </c>
      <c r="F11" s="243" t="str">
        <f t="shared" si="0"/>
        <v>C</v>
      </c>
      <c r="G11" s="243" t="str">
        <f t="shared" si="5"/>
        <v>B</v>
      </c>
      <c r="I11" s="240" t="s">
        <v>55</v>
      </c>
      <c r="J11" s="241">
        <f>'Юнит 02-08.02'!R20</f>
        <v>1</v>
      </c>
      <c r="K11" s="242">
        <f t="shared" si="6"/>
        <v>1.6666666666666666E-2</v>
      </c>
      <c r="L11" s="242">
        <f>K11+L8</f>
        <v>0.95000000000000007</v>
      </c>
      <c r="M11" s="243" t="str">
        <f t="shared" si="1"/>
        <v>B</v>
      </c>
    </row>
    <row r="12" spans="2:17" ht="28.5" customHeight="1" outlineLevel="1" thickBot="1">
      <c r="B12" s="240" t="s">
        <v>53</v>
      </c>
      <c r="C12" s="241">
        <f>'Юнит 02-08.02'!AE18</f>
        <v>0</v>
      </c>
      <c r="D12" s="242">
        <f t="shared" si="4"/>
        <v>0</v>
      </c>
      <c r="E12" s="242">
        <f t="shared" si="2"/>
        <v>1.1077276669109861</v>
      </c>
      <c r="F12" s="243" t="str">
        <f t="shared" si="0"/>
        <v>C</v>
      </c>
      <c r="G12" s="243" t="str">
        <f t="shared" si="5"/>
        <v>B</v>
      </c>
      <c r="I12" s="240" t="s">
        <v>41</v>
      </c>
      <c r="J12" s="241">
        <f>'Юнит 02-08.02'!R6</f>
        <v>0</v>
      </c>
      <c r="K12" s="242">
        <f t="shared" si="6"/>
        <v>0</v>
      </c>
      <c r="L12" s="242">
        <f t="shared" si="3"/>
        <v>0.95000000000000007</v>
      </c>
      <c r="M12" s="243" t="str">
        <f t="shared" si="1"/>
        <v>B</v>
      </c>
    </row>
    <row r="13" spans="2:17" ht="15" outlineLevel="1" thickBot="1">
      <c r="B13" s="240" t="s">
        <v>56</v>
      </c>
      <c r="C13" s="241">
        <f>'Юнит 02-08.02'!AE21</f>
        <v>0</v>
      </c>
      <c r="D13" s="242">
        <f t="shared" si="4"/>
        <v>0</v>
      </c>
      <c r="E13" s="242">
        <f t="shared" si="2"/>
        <v>1.1077276669109861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45</v>
      </c>
      <c r="J13" s="241">
        <f>'Юнит 02-08.02'!R10</f>
        <v>0</v>
      </c>
      <c r="K13" s="242">
        <f t="shared" si="6"/>
        <v>0</v>
      </c>
      <c r="L13" s="242">
        <f t="shared" si="3"/>
        <v>0.95000000000000007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57</v>
      </c>
      <c r="C14" s="241">
        <f>'Юнит 02-08.02'!AE22</f>
        <v>0</v>
      </c>
      <c r="D14" s="242">
        <f t="shared" si="4"/>
        <v>0</v>
      </c>
      <c r="E14" s="242">
        <f t="shared" si="2"/>
        <v>1.1077276669109861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02-08.02'!R11</f>
        <v>0</v>
      </c>
      <c r="K14" s="242">
        <f t="shared" si="6"/>
        <v>0</v>
      </c>
      <c r="L14" s="242">
        <f t="shared" si="3"/>
        <v>0.95000000000000007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58</v>
      </c>
      <c r="C15" s="241">
        <f>'Юнит 02-08.02'!AE23</f>
        <v>0</v>
      </c>
      <c r="D15" s="242">
        <f t="shared" si="4"/>
        <v>0</v>
      </c>
      <c r="E15" s="242">
        <f t="shared" si="2"/>
        <v>1.1077276669109861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02-08.02'!R12</f>
        <v>0</v>
      </c>
      <c r="K15" s="242">
        <f t="shared" si="6"/>
        <v>0</v>
      </c>
      <c r="L15" s="242">
        <f t="shared" si="3"/>
        <v>0.95000000000000007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59</v>
      </c>
      <c r="C16" s="241">
        <f>'Юнит 02-08.02'!AE24</f>
        <v>0</v>
      </c>
      <c r="D16" s="242">
        <f t="shared" si="4"/>
        <v>0</v>
      </c>
      <c r="E16" s="242">
        <f t="shared" si="2"/>
        <v>1.1077276669109861</v>
      </c>
      <c r="F16" s="243" t="str">
        <f t="shared" si="7"/>
        <v>C</v>
      </c>
      <c r="G16" s="243" t="str">
        <f t="shared" si="5"/>
        <v>B</v>
      </c>
      <c r="I16" s="240" t="s">
        <v>49</v>
      </c>
      <c r="J16" s="241">
        <f>'Юнит 02-08.02'!R14</f>
        <v>0</v>
      </c>
      <c r="K16" s="242">
        <f t="shared" si="6"/>
        <v>0</v>
      </c>
      <c r="L16" s="242">
        <f t="shared" si="3"/>
        <v>0.95000000000000007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46</v>
      </c>
      <c r="C17" s="241">
        <f>'Юнит 02-08.02'!AE11</f>
        <v>-93.54</v>
      </c>
      <c r="D17" s="242">
        <f t="shared" si="4"/>
        <v>-7.3060550500144662E-3</v>
      </c>
      <c r="E17" s="242">
        <f t="shared" si="2"/>
        <v>1.1004216118609718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02-08.02'!R15</f>
        <v>0</v>
      </c>
      <c r="K17" s="242">
        <f t="shared" si="6"/>
        <v>0</v>
      </c>
      <c r="L17" s="242">
        <f t="shared" si="3"/>
        <v>0.95000000000000007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47</v>
      </c>
      <c r="C18" s="241">
        <f>'Юнит 02-08.02'!AE12</f>
        <v>-93.54</v>
      </c>
      <c r="D18" s="242">
        <f t="shared" si="4"/>
        <v>-7.3060550500144662E-3</v>
      </c>
      <c r="E18" s="242">
        <f t="shared" si="2"/>
        <v>1.0931155568109574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02-08.02'!R16</f>
        <v>0</v>
      </c>
      <c r="K18" s="242">
        <f t="shared" si="6"/>
        <v>0</v>
      </c>
      <c r="L18" s="242">
        <f t="shared" si="3"/>
        <v>0.95000000000000007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49</v>
      </c>
      <c r="C19" s="241">
        <f>'Юнит 02-08.02'!AE14</f>
        <v>-93.54</v>
      </c>
      <c r="D19" s="242">
        <f t="shared" si="4"/>
        <v>-7.3060550500144662E-3</v>
      </c>
      <c r="E19" s="242">
        <f t="shared" si="2"/>
        <v>1.085809501760943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02-08.02'!R17</f>
        <v>0</v>
      </c>
      <c r="K19" s="242">
        <f t="shared" si="6"/>
        <v>0</v>
      </c>
      <c r="L19" s="242">
        <f t="shared" si="3"/>
        <v>0.95000000000000007</v>
      </c>
      <c r="M19" s="243" t="str">
        <f t="shared" si="8"/>
        <v>B</v>
      </c>
      <c r="P19" s="248"/>
      <c r="Q19" s="242"/>
    </row>
    <row r="20" spans="2:17" ht="26.5" outlineLevel="1" thickBot="1">
      <c r="B20" s="240" t="s">
        <v>50</v>
      </c>
      <c r="C20" s="241">
        <f>'Юнит 02-08.02'!AE15</f>
        <v>-93.54</v>
      </c>
      <c r="D20" s="242">
        <f t="shared" si="4"/>
        <v>-7.3060550500144662E-3</v>
      </c>
      <c r="E20" s="242">
        <f t="shared" si="2"/>
        <v>1.0785034467109287</v>
      </c>
      <c r="F20" s="243" t="str">
        <f t="shared" si="7"/>
        <v>C</v>
      </c>
      <c r="G20" s="243" t="str">
        <f t="shared" si="5"/>
        <v>B</v>
      </c>
      <c r="I20" s="240" t="s">
        <v>53</v>
      </c>
      <c r="J20" s="241">
        <f>'Юнит 02-08.02'!R18</f>
        <v>0</v>
      </c>
      <c r="K20" s="242">
        <f t="shared" si="6"/>
        <v>0</v>
      </c>
      <c r="L20" s="242">
        <f t="shared" si="3"/>
        <v>0.95000000000000007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42</v>
      </c>
      <c r="C21" s="241">
        <f>'Юнит 02-08.02'!AE7</f>
        <v>-28.274503209505653</v>
      </c>
      <c r="D21" s="242">
        <f t="shared" si="4"/>
        <v>-2.2084143356901754E-3</v>
      </c>
      <c r="E21" s="242">
        <f t="shared" si="2"/>
        <v>1.0762950323752385</v>
      </c>
      <c r="F21" s="243" t="str">
        <f t="shared" si="7"/>
        <v>C</v>
      </c>
      <c r="G21" s="243" t="str">
        <f t="shared" si="5"/>
        <v>A</v>
      </c>
      <c r="I21" s="240" t="s">
        <v>54</v>
      </c>
      <c r="J21" s="241">
        <f>'Юнит 02-08.02'!R19</f>
        <v>0</v>
      </c>
      <c r="K21" s="242">
        <f t="shared" si="6"/>
        <v>0</v>
      </c>
      <c r="L21" s="242">
        <f t="shared" si="3"/>
        <v>0.95000000000000007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54</v>
      </c>
      <c r="C22" s="241">
        <f>'Юнит 02-08.02'!AE19</f>
        <v>-113.88</v>
      </c>
      <c r="D22" s="242">
        <f t="shared" si="4"/>
        <v>-8.8947353976442951E-3</v>
      </c>
      <c r="E22" s="242">
        <f t="shared" si="2"/>
        <v>1.0674002969775942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02-08.02'!R21</f>
        <v>0</v>
      </c>
      <c r="K22" s="242">
        <f t="shared" si="6"/>
        <v>0</v>
      </c>
      <c r="L22" s="242">
        <f t="shared" si="3"/>
        <v>0.95000000000000007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41</v>
      </c>
      <c r="C23" s="241">
        <f>'Юнит 02-08.02'!AE6</f>
        <v>-263.94</v>
      </c>
      <c r="D23" s="242">
        <f t="shared" si="4"/>
        <v>-2.0615353537532799E-2</v>
      </c>
      <c r="E23" s="242">
        <f t="shared" si="2"/>
        <v>1.0467849434400613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02-08.02'!R22</f>
        <v>0</v>
      </c>
      <c r="K23" s="242">
        <f t="shared" si="6"/>
        <v>0</v>
      </c>
      <c r="L23" s="242">
        <f t="shared" si="3"/>
        <v>0.95000000000000007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48</v>
      </c>
      <c r="C24" s="241">
        <f>'Юнит 02-08.02'!AE13</f>
        <v>-258.67858027854771</v>
      </c>
      <c r="D24" s="242">
        <f t="shared" si="4"/>
        <v>-2.0204403974499206E-2</v>
      </c>
      <c r="E24" s="242">
        <f t="shared" si="2"/>
        <v>1.026580539465562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02-08.02'!R23</f>
        <v>0</v>
      </c>
      <c r="K24" s="242">
        <f t="shared" si="6"/>
        <v>0</v>
      </c>
      <c r="L24" s="242">
        <f t="shared" si="3"/>
        <v>0.95000000000000007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45</v>
      </c>
      <c r="C25" s="241">
        <f>'Юнит 02-08.02'!AE10</f>
        <v>-460</v>
      </c>
      <c r="D25" s="242">
        <f t="shared" si="4"/>
        <v>-3.5928857419357002E-2</v>
      </c>
      <c r="E25" s="242">
        <f t="shared" si="2"/>
        <v>0.99065168204620502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02-08.02'!R24</f>
        <v>0</v>
      </c>
      <c r="K25" s="242">
        <f t="shared" si="6"/>
        <v>0</v>
      </c>
      <c r="L25" s="242">
        <f t="shared" si="3"/>
        <v>0.95000000000000007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12803.079002233195</v>
      </c>
      <c r="D26" s="250">
        <f>SUM(D4:D25)</f>
        <v>1.0000000000000004</v>
      </c>
      <c r="J26" s="249">
        <f>SUM(J4:J25)</f>
        <v>60</v>
      </c>
      <c r="K26" s="250">
        <f>SUM(K4:K25)</f>
        <v>1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79</v>
      </c>
      <c r="C30" s="241">
        <f>'Юнит 02-08.02'!AE46</f>
        <v>7804.8634100485015</v>
      </c>
      <c r="D30" s="242">
        <f>C30/C$50</f>
        <v>0.48315586863672344</v>
      </c>
      <c r="E30" s="242">
        <f>D30</f>
        <v>0.48315586863672344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02-08.02'!R46</f>
        <v>7</v>
      </c>
      <c r="K30" s="242">
        <f>J30/J$50</f>
        <v>0.30434782608695654</v>
      </c>
      <c r="L30" s="242">
        <f>K30</f>
        <v>0.30434782608695654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67</v>
      </c>
      <c r="C31" s="241">
        <f>'Юнит 02-08.02'!AE34</f>
        <v>3279.9222043890954</v>
      </c>
      <c r="D31" s="242">
        <f t="shared" ref="D31:D49" si="11">C31/C$50</f>
        <v>0.20304181873089852</v>
      </c>
      <c r="E31" s="242">
        <f>D31+E30</f>
        <v>0.68619768736762199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77</v>
      </c>
      <c r="J31" s="241">
        <f>'Юнит 02-08.02'!R44</f>
        <v>6</v>
      </c>
      <c r="K31" s="242">
        <f t="shared" ref="K31:K49" si="13">J31/J$50</f>
        <v>0.2608695652173913</v>
      </c>
      <c r="L31" s="242">
        <f>K31+L30</f>
        <v>0.56521739130434789</v>
      </c>
      <c r="M31" s="243" t="str">
        <f t="shared" si="10"/>
        <v>A</v>
      </c>
    </row>
    <row r="32" spans="2:17" ht="15" thickBot="1">
      <c r="B32" s="240" t="s">
        <v>70</v>
      </c>
      <c r="C32" s="241">
        <f>'Юнит 02-08.02'!AE37</f>
        <v>3060.0831800309315</v>
      </c>
      <c r="D32" s="242">
        <f t="shared" si="11"/>
        <v>0.18943280225057571</v>
      </c>
      <c r="E32" s="242">
        <f t="shared" ref="E32:E49" si="14">D32+E31</f>
        <v>0.87563048961819767</v>
      </c>
      <c r="F32" s="243" t="str">
        <f t="shared" si="9"/>
        <v>B</v>
      </c>
      <c r="G32" s="243" t="str">
        <f t="shared" si="12"/>
        <v>A</v>
      </c>
      <c r="I32" s="240" t="s">
        <v>67</v>
      </c>
      <c r="J32" s="241">
        <f>'Юнит 02-08.02'!R34</f>
        <v>2</v>
      </c>
      <c r="K32" s="242">
        <f t="shared" si="13"/>
        <v>8.6956521739130432E-2</v>
      </c>
      <c r="L32" s="242">
        <f t="shared" ref="L32:L49" si="15">K32+L31</f>
        <v>0.65217391304347827</v>
      </c>
      <c r="M32" s="243" t="str">
        <f t="shared" si="10"/>
        <v>A</v>
      </c>
    </row>
    <row r="33" spans="2:13" ht="26.5" thickBot="1">
      <c r="B33" s="240" t="s">
        <v>76</v>
      </c>
      <c r="C33" s="241">
        <f>'Юнит 02-08.02'!AE43</f>
        <v>1455.7640827932753</v>
      </c>
      <c r="D33" s="242">
        <f t="shared" si="11"/>
        <v>9.0118292018611643E-2</v>
      </c>
      <c r="E33" s="242">
        <f t="shared" si="14"/>
        <v>0.96574878163680933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02-08.02'!R37</f>
        <v>2</v>
      </c>
      <c r="K33" s="242">
        <f t="shared" si="13"/>
        <v>8.6956521739130432E-2</v>
      </c>
      <c r="L33" s="242">
        <f t="shared" si="15"/>
        <v>0.73913043478260865</v>
      </c>
      <c r="M33" s="243" t="str">
        <f t="shared" si="10"/>
        <v>A</v>
      </c>
    </row>
    <row r="34" spans="2:13" ht="26.5" thickBot="1">
      <c r="B34" s="240" t="s">
        <v>77</v>
      </c>
      <c r="C34" s="241">
        <f>'Юнит 02-08.02'!AE44</f>
        <v>1463.1581854954945</v>
      </c>
      <c r="D34" s="242">
        <f t="shared" si="11"/>
        <v>9.0576019966711344E-2</v>
      </c>
      <c r="E34" s="242">
        <f t="shared" si="14"/>
        <v>1.0563248016035207</v>
      </c>
      <c r="F34" s="243" t="str">
        <f t="shared" si="9"/>
        <v>C</v>
      </c>
      <c r="G34" s="243" t="str">
        <f t="shared" si="12"/>
        <v>A</v>
      </c>
      <c r="I34" s="240" t="s">
        <v>78</v>
      </c>
      <c r="J34" s="241">
        <f>'Юнит 02-08.02'!R45</f>
        <v>2</v>
      </c>
      <c r="K34" s="242">
        <f t="shared" si="13"/>
        <v>8.6956521739130432E-2</v>
      </c>
      <c r="L34" s="242">
        <f t="shared" si="15"/>
        <v>0.82608695652173902</v>
      </c>
      <c r="M34" s="243" t="str">
        <f t="shared" si="10"/>
        <v>B</v>
      </c>
    </row>
    <row r="35" spans="2:13" ht="26.5" thickBot="1">
      <c r="B35" s="240" t="s">
        <v>72</v>
      </c>
      <c r="C35" s="241">
        <f>'Юнит 02-08.02'!AE39</f>
        <v>1145.3410571380628</v>
      </c>
      <c r="D35" s="242">
        <f t="shared" si="11"/>
        <v>7.0901721692449834E-2</v>
      </c>
      <c r="E35" s="242">
        <f t="shared" si="14"/>
        <v>1.1272265232959706</v>
      </c>
      <c r="F35" s="243" t="str">
        <f t="shared" si="9"/>
        <v>C</v>
      </c>
      <c r="G35" s="243" t="str">
        <f t="shared" si="12"/>
        <v>B</v>
      </c>
      <c r="I35" s="240" t="s">
        <v>71</v>
      </c>
      <c r="J35" s="241">
        <f>'Юнит 02-08.02'!R38</f>
        <v>1</v>
      </c>
      <c r="K35" s="242">
        <f t="shared" si="13"/>
        <v>4.3478260869565216E-2</v>
      </c>
      <c r="L35" s="242">
        <f t="shared" si="15"/>
        <v>0.86956521739130421</v>
      </c>
      <c r="M35" s="243" t="str">
        <f t="shared" si="10"/>
        <v>B</v>
      </c>
    </row>
    <row r="36" spans="2:13" ht="26.5" thickBot="1">
      <c r="B36" s="240" t="s">
        <v>78</v>
      </c>
      <c r="C36" s="241">
        <f>'Юнит 02-08.02'!AE45</f>
        <v>1169.3962362982475</v>
      </c>
      <c r="D36" s="242">
        <f t="shared" si="11"/>
        <v>7.2390844611293956E-2</v>
      </c>
      <c r="E36" s="242">
        <f t="shared" si="14"/>
        <v>1.1996173679072646</v>
      </c>
      <c r="F36" s="243" t="str">
        <f t="shared" si="9"/>
        <v>C</v>
      </c>
      <c r="G36" s="243" t="str">
        <f t="shared" si="12"/>
        <v>B</v>
      </c>
      <c r="I36" s="240" t="s">
        <v>72</v>
      </c>
      <c r="J36" s="241">
        <f>'Юнит 02-08.02'!R39</f>
        <v>1</v>
      </c>
      <c r="K36" s="242">
        <f t="shared" si="13"/>
        <v>4.3478260869565216E-2</v>
      </c>
      <c r="L36" s="242">
        <f t="shared" si="15"/>
        <v>0.9130434782608694</v>
      </c>
      <c r="M36" s="243" t="str">
        <f t="shared" si="10"/>
        <v>B</v>
      </c>
    </row>
    <row r="37" spans="2:13" ht="26.5" thickBot="1">
      <c r="B37" s="240" t="s">
        <v>71</v>
      </c>
      <c r="C37" s="241">
        <f>'Юнит 02-08.02'!AE38</f>
        <v>947.91203277989678</v>
      </c>
      <c r="D37" s="242">
        <f t="shared" si="11"/>
        <v>5.867998420053417E-2</v>
      </c>
      <c r="E37" s="242">
        <f t="shared" si="14"/>
        <v>1.2582973521077987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75</v>
      </c>
      <c r="J37" s="241">
        <f>'Юнит 02-08.02'!R42</f>
        <v>1</v>
      </c>
      <c r="K37" s="242">
        <f t="shared" si="13"/>
        <v>4.3478260869565216E-2</v>
      </c>
      <c r="L37" s="242">
        <f t="shared" si="15"/>
        <v>0.95652173913043459</v>
      </c>
      <c r="M37" s="243" t="str">
        <f>_xlfn.IFS(L37&lt;80%,"A",L37&lt;=95%,"B",L37&gt;95%,"C")</f>
        <v>C</v>
      </c>
    </row>
    <row r="38" spans="2:13" ht="26.5" thickBot="1">
      <c r="B38" s="240" t="s">
        <v>63</v>
      </c>
      <c r="C38" s="241">
        <f>'Юнит 02-08.02'!AE30</f>
        <v>0</v>
      </c>
      <c r="D38" s="242">
        <f t="shared" si="11"/>
        <v>0</v>
      </c>
      <c r="E38" s="242">
        <f t="shared" si="14"/>
        <v>1.2582973521077987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76</v>
      </c>
      <c r="J38" s="241">
        <f>'Юнит 02-08.02'!R43</f>
        <v>1</v>
      </c>
      <c r="K38" s="242">
        <f t="shared" si="13"/>
        <v>4.3478260869565216E-2</v>
      </c>
      <c r="L38" s="242">
        <f t="shared" si="15"/>
        <v>0.99999999999999978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64</v>
      </c>
      <c r="C39" s="241">
        <f>'Юнит 02-08.02'!AE31</f>
        <v>0</v>
      </c>
      <c r="D39" s="242">
        <f t="shared" si="11"/>
        <v>0</v>
      </c>
      <c r="E39" s="242">
        <f t="shared" si="14"/>
        <v>1.2582973521077987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'Юнит 02-08.02'!R28</f>
        <v>0</v>
      </c>
      <c r="K39" s="242">
        <f t="shared" si="13"/>
        <v>0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65</v>
      </c>
      <c r="C40" s="241">
        <f>'Юнит 02-08.02'!AE32</f>
        <v>0</v>
      </c>
      <c r="D40" s="242">
        <f t="shared" si="11"/>
        <v>0</v>
      </c>
      <c r="E40" s="242">
        <f t="shared" si="14"/>
        <v>1.2582973521077987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02-08.02'!R29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26.5" thickBot="1">
      <c r="B41" s="240" t="s">
        <v>68</v>
      </c>
      <c r="C41" s="241">
        <f>'Юнит 02-08.02'!AE35</f>
        <v>0</v>
      </c>
      <c r="D41" s="242">
        <f t="shared" si="11"/>
        <v>0</v>
      </c>
      <c r="E41" s="242">
        <f t="shared" si="14"/>
        <v>1.2582973521077987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'Юнит 02-08.02'!R30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02-08.02'!AE40</f>
        <v>0</v>
      </c>
      <c r="D42" s="242">
        <f t="shared" si="11"/>
        <v>0</v>
      </c>
      <c r="E42" s="242">
        <f t="shared" si="14"/>
        <v>1.2582973521077987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'Юнит 02-08.02'!R31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02-08.02'!AE41</f>
        <v>0</v>
      </c>
      <c r="D43" s="242">
        <f t="shared" si="11"/>
        <v>0</v>
      </c>
      <c r="E43" s="242">
        <f t="shared" si="14"/>
        <v>1.2582973521077987</v>
      </c>
      <c r="F43" s="243" t="str">
        <f t="shared" si="16"/>
        <v>C</v>
      </c>
      <c r="G43" s="243" t="str">
        <f t="shared" si="12"/>
        <v>C</v>
      </c>
      <c r="I43" s="240" t="s">
        <v>65</v>
      </c>
      <c r="J43" s="241">
        <f>'Юнит 02-08.02'!R32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61</v>
      </c>
      <c r="C44" s="241">
        <f>'Юнит 02-08.02'!AE28</f>
        <v>-113.88</v>
      </c>
      <c r="D44" s="242">
        <f t="shared" si="11"/>
        <v>-7.0496801070869921E-3</v>
      </c>
      <c r="E44" s="242">
        <f t="shared" si="14"/>
        <v>1.2512476720007117</v>
      </c>
      <c r="F44" s="243" t="str">
        <f t="shared" si="16"/>
        <v>C</v>
      </c>
      <c r="G44" s="243" t="str">
        <f t="shared" si="12"/>
        <v>C</v>
      </c>
      <c r="I44" s="240" t="s">
        <v>66</v>
      </c>
      <c r="J44" s="241">
        <f>'Юнит 02-08.02'!R33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62</v>
      </c>
      <c r="C45" s="241">
        <f>'Юнит 02-08.02'!AE29</f>
        <v>-113.88</v>
      </c>
      <c r="D45" s="242">
        <f t="shared" si="11"/>
        <v>-7.0496801070869921E-3</v>
      </c>
      <c r="E45" s="242">
        <f t="shared" si="14"/>
        <v>1.2441979918936248</v>
      </c>
      <c r="F45" s="243" t="str">
        <f t="shared" si="16"/>
        <v>C</v>
      </c>
      <c r="G45" s="243" t="str">
        <f t="shared" si="12"/>
        <v>C</v>
      </c>
      <c r="I45" s="240" t="s">
        <v>68</v>
      </c>
      <c r="J45" s="241">
        <f>'Юнит 02-08.02'!R35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69</v>
      </c>
      <c r="C46" s="241">
        <f>'Юнит 02-08.02'!AE36</f>
        <v>-113.88</v>
      </c>
      <c r="D46" s="242">
        <f t="shared" si="11"/>
        <v>-7.0496801070869921E-3</v>
      </c>
      <c r="E46" s="242">
        <f t="shared" si="14"/>
        <v>1.2371483117865378</v>
      </c>
      <c r="F46" s="243" t="str">
        <f t="shared" si="16"/>
        <v>C</v>
      </c>
      <c r="G46" s="243" t="str">
        <f t="shared" si="12"/>
        <v>C</v>
      </c>
      <c r="I46" s="240" t="s">
        <v>69</v>
      </c>
      <c r="J46" s="241">
        <f>'Юнит 02-08.02'!R36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02-08.02'!AE47</f>
        <v>-113.88</v>
      </c>
      <c r="D47" s="242">
        <f t="shared" si="11"/>
        <v>-7.0496801070869921E-3</v>
      </c>
      <c r="E47" s="242">
        <f t="shared" si="14"/>
        <v>1.2300986316794509</v>
      </c>
      <c r="F47" s="243" t="str">
        <f t="shared" si="16"/>
        <v>C</v>
      </c>
      <c r="G47" s="243" t="str">
        <f t="shared" si="12"/>
        <v>C</v>
      </c>
      <c r="I47" s="240" t="s">
        <v>73</v>
      </c>
      <c r="J47" s="241">
        <f>'Юнит 02-08.02'!R40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66</v>
      </c>
      <c r="C48" s="241">
        <f>'Юнит 02-08.02'!AE33</f>
        <v>-227.76</v>
      </c>
      <c r="D48" s="242">
        <f t="shared" si="11"/>
        <v>-1.4099360214173984E-2</v>
      </c>
      <c r="E48" s="242">
        <f t="shared" si="14"/>
        <v>1.215999271465277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02-08.02'!R41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75</v>
      </c>
      <c r="C49" s="241">
        <f>'Юнит 02-08.02'!AE42</f>
        <v>-3489.2359172067245</v>
      </c>
      <c r="D49" s="242">
        <f t="shared" si="11"/>
        <v>-0.21599927146527645</v>
      </c>
      <c r="E49" s="242">
        <f t="shared" si="14"/>
        <v>1.0000000000000004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02-08.02'!R47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16153.924471766777</v>
      </c>
      <c r="D50" s="250">
        <f>SUM(D30:D49)</f>
        <v>1.0000000000000004</v>
      </c>
      <c r="J50" s="249">
        <f>SUM(J30:J49)</f>
        <v>23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85" priority="4" operator="equal">
      <formula>"C"</formula>
    </cfRule>
    <cfRule type="cellIs" dxfId="284" priority="5" operator="equal">
      <formula>"B"</formula>
    </cfRule>
    <cfRule type="cellIs" dxfId="283" priority="6" operator="equal">
      <formula>"A"</formula>
    </cfRule>
  </conditionalFormatting>
  <conditionalFormatting sqref="M30:M49 D30:D49 K30:K49 F30:G49">
    <cfRule type="cellIs" dxfId="282" priority="1" operator="equal">
      <formula>"C"</formula>
    </cfRule>
    <cfRule type="cellIs" dxfId="281" priority="2" operator="equal">
      <formula>"B"</formula>
    </cfRule>
    <cfRule type="cellIs" dxfId="28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ЯНВАРЬ!AE3</f>
        <v>40731.919000560774</v>
      </c>
      <c r="D4" s="242">
        <f>C4/C$26</f>
        <v>0.63166594809592336</v>
      </c>
      <c r="E4" s="242">
        <f>D4</f>
        <v>0.63166594809592336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ЯНВАРЬ!R3</f>
        <v>174</v>
      </c>
      <c r="K4" s="242">
        <f>J4/J$26</f>
        <v>0.64444444444444449</v>
      </c>
      <c r="L4" s="242">
        <f>K4</f>
        <v>0.64444444444444449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ЯНВАРЬ!AE6</f>
        <v>7328.910100482316</v>
      </c>
      <c r="D5" s="242">
        <f>C5/C$26</f>
        <v>0.1136559008444266</v>
      </c>
      <c r="E5" s="242">
        <f>D5+E4</f>
        <v>0.74532184894034992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ЯНВАРЬ!R6</f>
        <v>33</v>
      </c>
      <c r="K5" s="242">
        <f>J5/J$26</f>
        <v>0.12222222222222222</v>
      </c>
      <c r="L5" s="242">
        <f>K5+L4</f>
        <v>0.76666666666666672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ЯНВАРЬ!AE7</f>
        <v>5299.7732224332403</v>
      </c>
      <c r="D6" s="242">
        <f>C6/C$26</f>
        <v>8.2188277876021273E-2</v>
      </c>
      <c r="E6" s="242">
        <f t="shared" ref="E6:E25" si="2">D6+E5</f>
        <v>0.82751012681637115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ЯНВАРЬ!R7</f>
        <v>12</v>
      </c>
      <c r="K6" s="242">
        <f>J6/J$26</f>
        <v>4.4444444444444446E-2</v>
      </c>
      <c r="L6" s="242">
        <f t="shared" ref="L6:L25" si="3">K6+L5</f>
        <v>0.81111111111111112</v>
      </c>
      <c r="M6" s="243" t="str">
        <f t="shared" si="1"/>
        <v>B</v>
      </c>
    </row>
    <row r="7" spans="2:17" ht="28.5" customHeight="1" outlineLevel="1" thickBot="1">
      <c r="B7" s="240" t="s">
        <v>43</v>
      </c>
      <c r="C7" s="241">
        <f>ЯНВАРЬ!AE8</f>
        <v>1731.7420827995447</v>
      </c>
      <c r="D7" s="242">
        <f>C7/C$26</f>
        <v>2.6855658447472692E-2</v>
      </c>
      <c r="E7" s="242">
        <f t="shared" si="2"/>
        <v>0.85436578526384388</v>
      </c>
      <c r="F7" s="243" t="str">
        <f t="shared" si="0"/>
        <v>B</v>
      </c>
      <c r="G7" s="243" t="str">
        <f>VLOOKUP(B$4:B$25,I$4:M$25,5,0)</f>
        <v>B</v>
      </c>
      <c r="I7" s="240" t="s">
        <v>44</v>
      </c>
      <c r="J7" s="241">
        <f>ЯНВАРЬ!R9</f>
        <v>11</v>
      </c>
      <c r="K7" s="242">
        <f>J7/J$26</f>
        <v>4.0740740740740744E-2</v>
      </c>
      <c r="L7" s="242">
        <f t="shared" si="3"/>
        <v>0.85185185185185186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ЯНВАРЬ!AE5</f>
        <v>1728.3092522038128</v>
      </c>
      <c r="D8" s="242">
        <f>C8/C$26</f>
        <v>2.6802422502638475E-2</v>
      </c>
      <c r="E8" s="242">
        <f t="shared" si="2"/>
        <v>0.8811682077664823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ЯНВАРЬ!R4</f>
        <v>9</v>
      </c>
      <c r="K8" s="242">
        <f>J8/J$26</f>
        <v>3.3333333333333333E-2</v>
      </c>
      <c r="L8" s="242">
        <f t="shared" si="3"/>
        <v>0.88518518518518519</v>
      </c>
      <c r="M8" s="243" t="str">
        <f t="shared" si="1"/>
        <v>B</v>
      </c>
    </row>
    <row r="9" spans="2:17" ht="28.5" customHeight="1" outlineLevel="1" thickBot="1">
      <c r="B9" s="240" t="s">
        <v>55</v>
      </c>
      <c r="C9" s="241">
        <f>ЯНВАРЬ!AE20</f>
        <v>1673.6071353687944</v>
      </c>
      <c r="D9" s="242">
        <f t="shared" ref="D9:D25" si="4">C9/C$26</f>
        <v>2.5954108321983981E-2</v>
      </c>
      <c r="E9" s="242">
        <f t="shared" si="2"/>
        <v>0.90712231608846627</v>
      </c>
      <c r="F9" s="243" t="str">
        <f t="shared" si="0"/>
        <v>B</v>
      </c>
      <c r="G9" s="243" t="str">
        <f t="shared" ref="G9:G25" si="5">VLOOKUP(B$4:B$25,I$4:M$25,5,0)</f>
        <v>C</v>
      </c>
      <c r="I9" s="240" t="s">
        <v>48</v>
      </c>
      <c r="J9" s="241">
        <f>ЯНВАРЬ!R13</f>
        <v>5</v>
      </c>
      <c r="K9" s="242">
        <f t="shared" ref="K9:K25" si="6">J9/J$26</f>
        <v>1.8518518518518517E-2</v>
      </c>
      <c r="L9" s="242">
        <f t="shared" si="3"/>
        <v>0.90370370370370368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ЯНВАРЬ!AE14</f>
        <v>1541.0225864420067</v>
      </c>
      <c r="D10" s="242">
        <f t="shared" si="4"/>
        <v>2.3898002278967531E-2</v>
      </c>
      <c r="E10" s="242">
        <f t="shared" si="2"/>
        <v>0.93102031836743382</v>
      </c>
      <c r="F10" s="243" t="str">
        <f t="shared" si="0"/>
        <v>B</v>
      </c>
      <c r="G10" s="243" t="str">
        <f t="shared" si="5"/>
        <v>B</v>
      </c>
      <c r="I10" s="240" t="s">
        <v>49</v>
      </c>
      <c r="J10" s="241">
        <f>ЯНВАРЬ!R14</f>
        <v>5</v>
      </c>
      <c r="K10" s="242">
        <f t="shared" si="6"/>
        <v>1.8518518518518517E-2</v>
      </c>
      <c r="L10" s="242">
        <f t="shared" si="3"/>
        <v>0.92222222222222217</v>
      </c>
      <c r="M10" s="243" t="str">
        <f t="shared" si="1"/>
        <v>B</v>
      </c>
    </row>
    <row r="11" spans="2:17" ht="28.5" customHeight="1" outlineLevel="1" thickBot="1">
      <c r="B11" s="240" t="s">
        <v>47</v>
      </c>
      <c r="C11" s="241">
        <f>ЯНВАРЬ!AE12</f>
        <v>1475.3243634144055</v>
      </c>
      <c r="D11" s="242">
        <f t="shared" si="4"/>
        <v>2.2879161739282283E-2</v>
      </c>
      <c r="E11" s="242">
        <f>D11+E8</f>
        <v>0.90404736950576459</v>
      </c>
      <c r="F11" s="243" t="str">
        <f t="shared" si="0"/>
        <v>B</v>
      </c>
      <c r="G11" s="243" t="str">
        <f t="shared" si="5"/>
        <v>B</v>
      </c>
      <c r="I11" s="240" t="s">
        <v>40</v>
      </c>
      <c r="J11" s="241">
        <f>ЯНВАРЬ!R5</f>
        <v>4</v>
      </c>
      <c r="K11" s="242">
        <f t="shared" si="6"/>
        <v>1.4814814814814815E-2</v>
      </c>
      <c r="L11" s="242">
        <f>K11+L8</f>
        <v>0.9</v>
      </c>
      <c r="M11" s="243" t="str">
        <f t="shared" si="1"/>
        <v>B</v>
      </c>
    </row>
    <row r="12" spans="2:17" ht="28.5" customHeight="1" outlineLevel="1" thickBot="1">
      <c r="B12" s="240" t="s">
        <v>51</v>
      </c>
      <c r="C12" s="241">
        <f>ЯНВАРЬ!AE16</f>
        <v>1147.4323688149975</v>
      </c>
      <c r="D12" s="242">
        <f t="shared" si="4"/>
        <v>1.7794250133746414E-2</v>
      </c>
      <c r="E12" s="242">
        <f t="shared" si="2"/>
        <v>0.92184161963951095</v>
      </c>
      <c r="F12" s="243" t="str">
        <f t="shared" si="0"/>
        <v>B</v>
      </c>
      <c r="G12" s="243" t="str">
        <f t="shared" si="5"/>
        <v>B</v>
      </c>
      <c r="I12" s="240" t="s">
        <v>47</v>
      </c>
      <c r="J12" s="241">
        <f>ЯНВАРЬ!R12</f>
        <v>4</v>
      </c>
      <c r="K12" s="242">
        <f t="shared" si="6"/>
        <v>1.4814814814814815E-2</v>
      </c>
      <c r="L12" s="242">
        <f t="shared" si="3"/>
        <v>0.91481481481481486</v>
      </c>
      <c r="M12" s="243" t="str">
        <f t="shared" si="1"/>
        <v>B</v>
      </c>
    </row>
    <row r="13" spans="2:17" ht="15" outlineLevel="1" thickBot="1">
      <c r="B13" s="240" t="s">
        <v>54</v>
      </c>
      <c r="C13" s="241">
        <f>ЯНВАРЬ!AE19</f>
        <v>935.83469337117856</v>
      </c>
      <c r="D13" s="242">
        <f t="shared" si="4"/>
        <v>1.4512817548351327E-2</v>
      </c>
      <c r="E13" s="242">
        <f t="shared" si="2"/>
        <v>0.93635443718786227</v>
      </c>
      <c r="F13" s="243" t="str">
        <f>IF(AND(E13&lt;=0),"C",IF(E13&lt;=0.8,"A",IF(E13&lt;=0.95,"B","C")))</f>
        <v>B</v>
      </c>
      <c r="G13" s="243" t="str">
        <f t="shared" si="5"/>
        <v>C</v>
      </c>
      <c r="I13" s="240" t="s">
        <v>51</v>
      </c>
      <c r="J13" s="241">
        <f>ЯНВАРЬ!R16</f>
        <v>4</v>
      </c>
      <c r="K13" s="242">
        <f t="shared" si="6"/>
        <v>1.4814814814814815E-2</v>
      </c>
      <c r="L13" s="242">
        <f t="shared" si="3"/>
        <v>0.92962962962962969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>
        <f>ЯНВАРЬ!AE13</f>
        <v>775.66419484038784</v>
      </c>
      <c r="D14" s="242">
        <f t="shared" si="4"/>
        <v>1.2028911749313091E-2</v>
      </c>
      <c r="E14" s="242">
        <f t="shared" si="2"/>
        <v>0.94838334893717535</v>
      </c>
      <c r="F14" s="243" t="str">
        <f t="shared" ref="F14:F25" si="7">IF(AND(E14&lt;=0),"C",IF(E14&lt;=0.8,"A",IF(E14&lt;=0.95,"B","C")))</f>
        <v>B</v>
      </c>
      <c r="G14" s="243" t="str">
        <f t="shared" si="5"/>
        <v>B</v>
      </c>
      <c r="I14" s="240" t="s">
        <v>43</v>
      </c>
      <c r="J14" s="241">
        <f>ЯНВАРЬ!R8</f>
        <v>3</v>
      </c>
      <c r="K14" s="242">
        <f t="shared" si="6"/>
        <v>1.1111111111111112E-2</v>
      </c>
      <c r="L14" s="242">
        <f t="shared" si="3"/>
        <v>0.94074074074074077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26.5" outlineLevel="1" thickBot="1">
      <c r="B15" s="240" t="s">
        <v>53</v>
      </c>
      <c r="C15" s="241">
        <f>ЯНВАРЬ!AE18</f>
        <v>703.75083855215871</v>
      </c>
      <c r="D15" s="242">
        <f t="shared" si="4"/>
        <v>1.0913687632817651E-2</v>
      </c>
      <c r="E15" s="242">
        <f t="shared" si="2"/>
        <v>0.95929703656999299</v>
      </c>
      <c r="F15" s="243" t="str">
        <f t="shared" si="7"/>
        <v>C</v>
      </c>
      <c r="G15" s="243" t="str">
        <f t="shared" si="5"/>
        <v>C</v>
      </c>
      <c r="I15" s="240" t="s">
        <v>50</v>
      </c>
      <c r="J15" s="241">
        <f>ЯНВАРЬ!R15</f>
        <v>2</v>
      </c>
      <c r="K15" s="242">
        <f t="shared" si="6"/>
        <v>7.4074074074074077E-3</v>
      </c>
      <c r="L15" s="242">
        <f t="shared" si="3"/>
        <v>0.94814814814814818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39</v>
      </c>
      <c r="C16" s="241">
        <f>ЯНВАРЬ!AE4</f>
        <v>368.9468450613183</v>
      </c>
      <c r="D16" s="242">
        <f t="shared" si="4"/>
        <v>5.7215855378542034E-3</v>
      </c>
      <c r="E16" s="242">
        <f t="shared" si="2"/>
        <v>0.96501862210784717</v>
      </c>
      <c r="F16" s="243" t="str">
        <f t="shared" si="7"/>
        <v>C</v>
      </c>
      <c r="G16" s="243" t="str">
        <f t="shared" si="5"/>
        <v>B</v>
      </c>
      <c r="I16" s="240" t="s">
        <v>45</v>
      </c>
      <c r="J16" s="241">
        <f>ЯНВАРЬ!R10</f>
        <v>1</v>
      </c>
      <c r="K16" s="242">
        <f t="shared" si="6"/>
        <v>3.7037037037037038E-3</v>
      </c>
      <c r="L16" s="242">
        <f t="shared" si="3"/>
        <v>0.95185185185185184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45</v>
      </c>
      <c r="C17" s="241">
        <f>ЯНВАРЬ!AE10</f>
        <v>285.9354437232015</v>
      </c>
      <c r="D17" s="242">
        <f t="shared" si="4"/>
        <v>4.4342542061707917E-3</v>
      </c>
      <c r="E17" s="242">
        <f t="shared" si="2"/>
        <v>0.969452876314018</v>
      </c>
      <c r="F17" s="243" t="str">
        <f t="shared" si="7"/>
        <v>C</v>
      </c>
      <c r="G17" s="243" t="str">
        <f t="shared" si="5"/>
        <v>C</v>
      </c>
      <c r="I17" s="240" t="s">
        <v>53</v>
      </c>
      <c r="J17" s="241">
        <f>ЯНВАРЬ!R18</f>
        <v>1</v>
      </c>
      <c r="K17" s="242">
        <f t="shared" si="6"/>
        <v>3.7037037037037038E-3</v>
      </c>
      <c r="L17" s="242">
        <f t="shared" si="3"/>
        <v>0.95555555555555549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52</v>
      </c>
      <c r="C18" s="241">
        <f>ЯНВАРЬ!AE17</f>
        <v>0</v>
      </c>
      <c r="D18" s="242">
        <f t="shared" si="4"/>
        <v>0</v>
      </c>
      <c r="E18" s="242">
        <f t="shared" si="2"/>
        <v>0.969452876314018</v>
      </c>
      <c r="F18" s="243" t="str">
        <f t="shared" si="7"/>
        <v>C</v>
      </c>
      <c r="G18" s="243" t="str">
        <f t="shared" si="5"/>
        <v>C</v>
      </c>
      <c r="I18" s="240" t="s">
        <v>54</v>
      </c>
      <c r="J18" s="241">
        <f>ЯНВАРЬ!R19</f>
        <v>1</v>
      </c>
      <c r="K18" s="242">
        <f t="shared" si="6"/>
        <v>3.7037037037037038E-3</v>
      </c>
      <c r="L18" s="242">
        <f t="shared" si="3"/>
        <v>0.95925925925925914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ЯНВАРЬ!AE21</f>
        <v>0</v>
      </c>
      <c r="D19" s="242">
        <f t="shared" si="4"/>
        <v>0</v>
      </c>
      <c r="E19" s="242">
        <f t="shared" si="2"/>
        <v>0.969452876314018</v>
      </c>
      <c r="F19" s="243" t="str">
        <f t="shared" si="7"/>
        <v>C</v>
      </c>
      <c r="G19" s="243" t="str">
        <f t="shared" si="5"/>
        <v>C</v>
      </c>
      <c r="I19" s="240" t="s">
        <v>55</v>
      </c>
      <c r="J19" s="241">
        <f>ЯНВАРЬ!R20</f>
        <v>1</v>
      </c>
      <c r="K19" s="242">
        <f t="shared" si="6"/>
        <v>3.7037037037037038E-3</v>
      </c>
      <c r="L19" s="242">
        <f t="shared" si="3"/>
        <v>0.9629629629629628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ЯНВАРЬ!AE22</f>
        <v>0</v>
      </c>
      <c r="D20" s="242">
        <f t="shared" si="4"/>
        <v>0</v>
      </c>
      <c r="E20" s="242">
        <f t="shared" si="2"/>
        <v>0.969452876314018</v>
      </c>
      <c r="F20" s="243" t="str">
        <f t="shared" si="7"/>
        <v>C</v>
      </c>
      <c r="G20" s="243" t="str">
        <f t="shared" si="5"/>
        <v>C</v>
      </c>
      <c r="I20" s="240" t="s">
        <v>46</v>
      </c>
      <c r="J20" s="241">
        <f>ЯНВАРЬ!R11</f>
        <v>0</v>
      </c>
      <c r="K20" s="242">
        <f t="shared" si="6"/>
        <v>0</v>
      </c>
      <c r="L20" s="242">
        <f t="shared" si="3"/>
        <v>0.9629629629629628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ЯНВАРЬ!AE23</f>
        <v>0</v>
      </c>
      <c r="D21" s="242">
        <f t="shared" si="4"/>
        <v>0</v>
      </c>
      <c r="E21" s="242">
        <f t="shared" si="2"/>
        <v>0.969452876314018</v>
      </c>
      <c r="F21" s="243" t="str">
        <f t="shared" si="7"/>
        <v>C</v>
      </c>
      <c r="G21" s="243" t="str">
        <f t="shared" si="5"/>
        <v>C</v>
      </c>
      <c r="I21" s="240" t="s">
        <v>52</v>
      </c>
      <c r="J21" s="241">
        <f>ЯНВАРЬ!R17</f>
        <v>0</v>
      </c>
      <c r="K21" s="242">
        <f t="shared" si="6"/>
        <v>0</v>
      </c>
      <c r="L21" s="242">
        <f t="shared" si="3"/>
        <v>0.9629629629629628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ЯНВАРЬ!AE24</f>
        <v>0</v>
      </c>
      <c r="D22" s="242">
        <f t="shared" si="4"/>
        <v>0</v>
      </c>
      <c r="E22" s="242">
        <f t="shared" si="2"/>
        <v>0.969452876314018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ЯНВАРЬ!R21</f>
        <v>0</v>
      </c>
      <c r="K22" s="242">
        <f t="shared" si="6"/>
        <v>0</v>
      </c>
      <c r="L22" s="242">
        <f t="shared" si="3"/>
        <v>0.9629629629629628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46</v>
      </c>
      <c r="C23" s="241">
        <f>ЯНВАРЬ!AE11</f>
        <v>-93.54</v>
      </c>
      <c r="D23" s="242">
        <f t="shared" si="4"/>
        <v>-1.4506076373194991E-3</v>
      </c>
      <c r="E23" s="242">
        <f t="shared" si="2"/>
        <v>0.96800226867669847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ЯНВАРЬ!R22</f>
        <v>0</v>
      </c>
      <c r="K23" s="242">
        <f t="shared" si="6"/>
        <v>0</v>
      </c>
      <c r="L23" s="242">
        <f t="shared" si="3"/>
        <v>0.9629629629629628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ЯНВАРЬ!AE9</f>
        <v>-210.09144607586333</v>
      </c>
      <c r="D24" s="242">
        <f t="shared" si="4"/>
        <v>-3.2580741523748668E-3</v>
      </c>
      <c r="E24" s="242">
        <f t="shared" si="2"/>
        <v>0.96474419452432358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ЯНВАРЬ!R23</f>
        <v>0</v>
      </c>
      <c r="K24" s="242">
        <f t="shared" si="6"/>
        <v>0</v>
      </c>
      <c r="L24" s="242">
        <f t="shared" si="3"/>
        <v>0.9629629629629628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50</v>
      </c>
      <c r="C25" s="241">
        <f>ЯНВАРЬ!AE15</f>
        <v>-941.21824971306341</v>
      </c>
      <c r="D25" s="242">
        <f t="shared" si="4"/>
        <v>-1.4596305125275402E-2</v>
      </c>
      <c r="E25" s="242">
        <f t="shared" si="2"/>
        <v>0.95014788939904815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ЯНВАРЬ!R24</f>
        <v>0</v>
      </c>
      <c r="K25" s="242">
        <f t="shared" si="6"/>
        <v>0</v>
      </c>
      <c r="L25" s="242">
        <f t="shared" si="3"/>
        <v>0.9629629629629628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64483.322432279216</v>
      </c>
      <c r="D26" s="250">
        <f>SUM(D4:D25)</f>
        <v>0.99999999999999989</v>
      </c>
      <c r="J26" s="249">
        <f>SUM(J4:J25)</f>
        <v>270</v>
      </c>
      <c r="K26" s="250">
        <f>SUM(K4:K25)</f>
        <v>0.99999999999999978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ЯНВАРЬ!AE45</f>
        <v>14105.94850482292</v>
      </c>
      <c r="D30" s="242">
        <f>C30/C$50</f>
        <v>0.61469287211481438</v>
      </c>
      <c r="E30" s="242">
        <f>D30</f>
        <v>0.61469287211481438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78</v>
      </c>
      <c r="J30" s="241">
        <f>ЯНВАРЬ!R45</f>
        <v>17</v>
      </c>
      <c r="K30" s="242">
        <f>J30/J$50</f>
        <v>0.40476190476190477</v>
      </c>
      <c r="L30" s="242">
        <f>K30</f>
        <v>0.40476190476190477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ЯНВАРЬ!AE37</f>
        <v>4099.5303671830734</v>
      </c>
      <c r="D31" s="242">
        <f t="shared" ref="D31:D49" si="11">C31/C$50</f>
        <v>0.17864464022848761</v>
      </c>
      <c r="E31" s="242">
        <f>D31+E30</f>
        <v>0.79333751234330196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77</v>
      </c>
      <c r="J31" s="241">
        <f>ЯНВАРЬ!R44</f>
        <v>15</v>
      </c>
      <c r="K31" s="242">
        <f t="shared" ref="K31:K49" si="13">J31/J$50</f>
        <v>0.35714285714285715</v>
      </c>
      <c r="L31" s="242">
        <f>K31+L30</f>
        <v>0.76190476190476186</v>
      </c>
      <c r="M31" s="243" t="str">
        <f t="shared" si="10"/>
        <v>A</v>
      </c>
    </row>
    <row r="32" spans="2:17" ht="26.5" thickBot="1">
      <c r="B32" s="240" t="s">
        <v>77</v>
      </c>
      <c r="C32" s="241">
        <f>ЯНВАРЬ!AE44</f>
        <v>2904.6307727843796</v>
      </c>
      <c r="D32" s="242">
        <f t="shared" si="11"/>
        <v>0.12657467390763857</v>
      </c>
      <c r="E32" s="242">
        <f t="shared" ref="E32:E49" si="14">D32+E31</f>
        <v>0.91991218625094051</v>
      </c>
      <c r="F32" s="243" t="str">
        <f t="shared" si="9"/>
        <v>B</v>
      </c>
      <c r="G32" s="243" t="str">
        <f t="shared" si="12"/>
        <v>A</v>
      </c>
      <c r="I32" s="240" t="s">
        <v>70</v>
      </c>
      <c r="J32" s="241">
        <f>ЯНВАРЬ!R37</f>
        <v>3</v>
      </c>
      <c r="K32" s="242">
        <f t="shared" si="13"/>
        <v>7.1428571428571425E-2</v>
      </c>
      <c r="L32" s="242">
        <f t="shared" ref="L32:L49" si="15">K32+L31</f>
        <v>0.83333333333333326</v>
      </c>
      <c r="M32" s="243" t="str">
        <f t="shared" si="10"/>
        <v>B</v>
      </c>
    </row>
    <row r="33" spans="2:13" ht="15" thickBot="1">
      <c r="B33" s="240" t="s">
        <v>68</v>
      </c>
      <c r="C33" s="241">
        <f>ЯНВАРЬ!AE35</f>
        <v>2517.4304525098778</v>
      </c>
      <c r="D33" s="242">
        <f t="shared" si="11"/>
        <v>0.10970170170928323</v>
      </c>
      <c r="E33" s="242">
        <f t="shared" si="14"/>
        <v>1.0296138879602237</v>
      </c>
      <c r="F33" s="243" t="str">
        <f t="shared" si="9"/>
        <v>C</v>
      </c>
      <c r="G33" s="243" t="str">
        <f t="shared" si="12"/>
        <v>B</v>
      </c>
      <c r="I33" s="240" t="s">
        <v>68</v>
      </c>
      <c r="J33" s="241">
        <f>ЯНВАРЬ!R35</f>
        <v>2</v>
      </c>
      <c r="K33" s="242">
        <f t="shared" si="13"/>
        <v>4.7619047619047616E-2</v>
      </c>
      <c r="L33" s="242">
        <f t="shared" si="15"/>
        <v>0.88095238095238093</v>
      </c>
      <c r="M33" s="243" t="str">
        <f t="shared" si="10"/>
        <v>B</v>
      </c>
    </row>
    <row r="34" spans="2:13" ht="15" thickBot="1">
      <c r="B34" s="240" t="s">
        <v>67</v>
      </c>
      <c r="C34" s="241">
        <f>ЯНВАРЬ!AE34</f>
        <v>1619.6822147822538</v>
      </c>
      <c r="D34" s="242">
        <f t="shared" si="11"/>
        <v>7.0580656960245E-2</v>
      </c>
      <c r="E34" s="242">
        <f t="shared" si="14"/>
        <v>1.1001945449204686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ЯНВАРЬ!R31</f>
        <v>1</v>
      </c>
      <c r="K34" s="242">
        <f t="shared" si="13"/>
        <v>2.3809523809523808E-2</v>
      </c>
      <c r="L34" s="242">
        <f t="shared" si="15"/>
        <v>0.90476190476190477</v>
      </c>
      <c r="M34" s="243" t="str">
        <f t="shared" si="10"/>
        <v>B</v>
      </c>
    </row>
    <row r="35" spans="2:13" ht="15" thickBot="1">
      <c r="B35" s="240" t="s">
        <v>64</v>
      </c>
      <c r="C35" s="241">
        <f>ЯНВАРЬ!AE31</f>
        <v>1255.3137253921461</v>
      </c>
      <c r="D35" s="242">
        <f t="shared" si="11"/>
        <v>5.4702624144886067E-2</v>
      </c>
      <c r="E35" s="242">
        <f t="shared" si="14"/>
        <v>1.1548971690653547</v>
      </c>
      <c r="F35" s="243" t="str">
        <f t="shared" si="9"/>
        <v>C</v>
      </c>
      <c r="G35" s="243" t="str">
        <f t="shared" si="12"/>
        <v>B</v>
      </c>
      <c r="I35" s="240" t="s">
        <v>66</v>
      </c>
      <c r="J35" s="241">
        <f>ЯНВАРЬ!R33</f>
        <v>1</v>
      </c>
      <c r="K35" s="242">
        <f t="shared" si="13"/>
        <v>2.3809523809523808E-2</v>
      </c>
      <c r="L35" s="242">
        <f t="shared" si="15"/>
        <v>0.9285714285714286</v>
      </c>
      <c r="M35" s="243" t="str">
        <f t="shared" si="10"/>
        <v>B</v>
      </c>
    </row>
    <row r="36" spans="2:13" ht="15" thickBot="1">
      <c r="B36" s="240" t="s">
        <v>66</v>
      </c>
      <c r="C36" s="241">
        <f>ЯНВАРЬ!AE33</f>
        <v>866.25295538717717</v>
      </c>
      <c r="D36" s="242">
        <f t="shared" si="11"/>
        <v>3.7748579398459575E-2</v>
      </c>
      <c r="E36" s="242">
        <f t="shared" si="14"/>
        <v>1.1926457484638142</v>
      </c>
      <c r="F36" s="243" t="str">
        <f t="shared" si="9"/>
        <v>C</v>
      </c>
      <c r="G36" s="243" t="str">
        <f t="shared" si="12"/>
        <v>B</v>
      </c>
      <c r="I36" s="240" t="s">
        <v>67</v>
      </c>
      <c r="J36" s="241">
        <f>ЯНВАРЬ!R34</f>
        <v>1</v>
      </c>
      <c r="K36" s="242">
        <f t="shared" si="13"/>
        <v>2.3809523809523808E-2</v>
      </c>
      <c r="L36" s="242">
        <f t="shared" si="15"/>
        <v>0.95238095238095244</v>
      </c>
      <c r="M36" s="243" t="str">
        <f t="shared" si="10"/>
        <v>C</v>
      </c>
    </row>
    <row r="37" spans="2:13" ht="26.5" thickBot="1">
      <c r="B37" s="240" t="s">
        <v>75</v>
      </c>
      <c r="C37" s="241">
        <f>ЯНВАРЬ!AE42</f>
        <v>469.31251054480589</v>
      </c>
      <c r="D37" s="242">
        <f t="shared" si="11"/>
        <v>2.0451163204485437E-2</v>
      </c>
      <c r="E37" s="242">
        <f t="shared" si="14"/>
        <v>1.2130969116682997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75</v>
      </c>
      <c r="J37" s="241">
        <f>ЯНВАРЬ!R42</f>
        <v>1</v>
      </c>
      <c r="K37" s="242">
        <f t="shared" si="13"/>
        <v>2.3809523809523808E-2</v>
      </c>
      <c r="L37" s="242">
        <f t="shared" si="15"/>
        <v>0.97619047619047628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ЯНВАРЬ!AE32</f>
        <v>0</v>
      </c>
      <c r="D38" s="242">
        <f t="shared" si="11"/>
        <v>0</v>
      </c>
      <c r="E38" s="242">
        <f t="shared" si="14"/>
        <v>1.2130969116682997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79</v>
      </c>
      <c r="J38" s="241">
        <f>ЯНВАРЬ!R46</f>
        <v>1</v>
      </c>
      <c r="K38" s="242">
        <f t="shared" si="13"/>
        <v>2.3809523809523808E-2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ЯНВАРЬ!AE39</f>
        <v>0</v>
      </c>
      <c r="D39" s="242">
        <f t="shared" si="11"/>
        <v>0</v>
      </c>
      <c r="E39" s="242">
        <f t="shared" si="14"/>
        <v>1.2130969116682997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ЯНВАРЬ!R28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73</v>
      </c>
      <c r="C40" s="241">
        <f>ЯНВАРЬ!AE40</f>
        <v>0</v>
      </c>
      <c r="D40" s="242">
        <f t="shared" si="11"/>
        <v>0</v>
      </c>
      <c r="E40" s="242">
        <f t="shared" si="14"/>
        <v>1.2130969116682997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ЯНВАРЬ!R29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74</v>
      </c>
      <c r="C41" s="241">
        <f>ЯНВАРЬ!AE41</f>
        <v>0</v>
      </c>
      <c r="D41" s="242">
        <f t="shared" si="11"/>
        <v>0</v>
      </c>
      <c r="E41" s="242">
        <f t="shared" si="14"/>
        <v>1.2130969116682997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ЯНВАРЬ!R30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80</v>
      </c>
      <c r="C42" s="241">
        <f>ЯНВАРЬ!AE47</f>
        <v>0</v>
      </c>
      <c r="D42" s="242">
        <f t="shared" si="11"/>
        <v>0</v>
      </c>
      <c r="E42" s="242">
        <f t="shared" si="14"/>
        <v>1.2130969116682997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ЯНВАРЬ!R32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62</v>
      </c>
      <c r="C43" s="241">
        <f>ЯНВАРЬ!AE29</f>
        <v>-113.88</v>
      </c>
      <c r="D43" s="242">
        <f t="shared" si="11"/>
        <v>-4.962532243223571E-3</v>
      </c>
      <c r="E43" s="242">
        <f t="shared" si="14"/>
        <v>1.2081343794250761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ЯНВАРЬ!R36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63</v>
      </c>
      <c r="C44" s="241">
        <f>ЯНВАРЬ!AE30</f>
        <v>-113.88</v>
      </c>
      <c r="D44" s="242">
        <f t="shared" si="11"/>
        <v>-4.962532243223571E-3</v>
      </c>
      <c r="E44" s="242">
        <f t="shared" si="14"/>
        <v>1.2031718471818524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ЯНВАРЬ!R38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69</v>
      </c>
      <c r="C45" s="241">
        <f>ЯНВАРЬ!AE36</f>
        <v>-113.88</v>
      </c>
      <c r="D45" s="242">
        <f t="shared" si="11"/>
        <v>-4.962532243223571E-3</v>
      </c>
      <c r="E45" s="242">
        <f t="shared" si="14"/>
        <v>1.1982093149386288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ЯНВАРЬ!R39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ЯНВАРЬ!AE43</f>
        <v>-227.76</v>
      </c>
      <c r="D46" s="242">
        <f t="shared" si="11"/>
        <v>-9.9250644864471421E-3</v>
      </c>
      <c r="E46" s="242">
        <f t="shared" si="14"/>
        <v>1.1882842504521818</v>
      </c>
      <c r="F46" s="243" t="str">
        <f t="shared" si="16"/>
        <v>C</v>
      </c>
      <c r="G46" s="243" t="str">
        <f t="shared" si="12"/>
        <v>C</v>
      </c>
      <c r="I46" s="240" t="s">
        <v>73</v>
      </c>
      <c r="J46" s="241">
        <f>ЯНВАРЬ!R40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ЯНВАРЬ!AE38</f>
        <v>-432.27</v>
      </c>
      <c r="D47" s="242">
        <f t="shared" si="11"/>
        <v>-1.8836967094996954E-2</v>
      </c>
      <c r="E47" s="242">
        <f t="shared" si="14"/>
        <v>1.1694472833571847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ЯНВАРЬ!R41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ЯНВАРЬ!AE28</f>
        <v>-1090.7745249999998</v>
      </c>
      <c r="D48" s="242">
        <f t="shared" si="11"/>
        <v>-4.7532523273615859E-2</v>
      </c>
      <c r="E48" s="242">
        <f t="shared" si="14"/>
        <v>1.1219147600835688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ЯНВАРЬ!R43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ЯНВАРЬ!AE46</f>
        <v>-2797.6952486858354</v>
      </c>
      <c r="D49" s="242">
        <f t="shared" si="11"/>
        <v>-0.12191476008356907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ЯНВАРЬ!R47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22947.961729720795</v>
      </c>
      <c r="D50" s="250">
        <f>SUM(D30:D49)</f>
        <v>0.99999999999999978</v>
      </c>
      <c r="J50" s="249">
        <f>SUM(J30:J49)</f>
        <v>42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79" priority="4" operator="equal">
      <formula>"C"</formula>
    </cfRule>
    <cfRule type="cellIs" dxfId="278" priority="5" operator="equal">
      <formula>"B"</formula>
    </cfRule>
    <cfRule type="cellIs" dxfId="277" priority="6" operator="equal">
      <formula>"A"</formula>
    </cfRule>
  </conditionalFormatting>
  <conditionalFormatting sqref="M30:M49 D30:D49 K30:K49 F30:G49">
    <cfRule type="cellIs" dxfId="276" priority="1" operator="equal">
      <formula>"C"</formula>
    </cfRule>
    <cfRule type="cellIs" dxfId="275" priority="2" operator="equal">
      <formula>"B"</formula>
    </cfRule>
    <cfRule type="cellIs" dxfId="27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26.01-01.02'!AE3</f>
        <v>15483.420292000012</v>
      </c>
      <c r="D4" s="242">
        <f>C4/C$26</f>
        <v>0.69780888106964678</v>
      </c>
      <c r="E4" s="242">
        <f>D4</f>
        <v>0.69780888106964678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26.01-01.02'!R3</f>
        <v>52</v>
      </c>
      <c r="K4" s="242">
        <f>J4/J$26</f>
        <v>0.68421052631578949</v>
      </c>
      <c r="L4" s="242">
        <f>K4</f>
        <v>0.68421052631578949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26.01-01.02'!AE7</f>
        <v>1981.02</v>
      </c>
      <c r="D5" s="242">
        <f>C5/C$26</f>
        <v>8.9280877448688623E-2</v>
      </c>
      <c r="E5" s="242">
        <f>D5+E4</f>
        <v>0.7870897585183354</v>
      </c>
      <c r="F5" s="243" t="str">
        <f t="shared" si="0"/>
        <v>A</v>
      </c>
      <c r="G5" s="243" t="str">
        <f>VLOOKUP(B$4:B$25,I$4:M$25,5,0)</f>
        <v>B</v>
      </c>
      <c r="I5" s="240" t="s">
        <v>44</v>
      </c>
      <c r="J5" s="241">
        <f>'Юнит 26.01-01.02'!R9</f>
        <v>5</v>
      </c>
      <c r="K5" s="242">
        <f>J5/J$26</f>
        <v>6.5789473684210523E-2</v>
      </c>
      <c r="L5" s="242">
        <f>K5+L4</f>
        <v>0.75</v>
      </c>
      <c r="M5" s="243" t="str">
        <f t="shared" si="1"/>
        <v>A</v>
      </c>
    </row>
    <row r="6" spans="2:17" ht="28.5" customHeight="1" outlineLevel="1" thickBot="1">
      <c r="B6" s="240" t="s">
        <v>43</v>
      </c>
      <c r="C6" s="241">
        <f>'Юнит 26.01-01.02'!AE8</f>
        <v>1098.3400000000006</v>
      </c>
      <c r="D6" s="242">
        <f>C6/C$26</f>
        <v>4.9500135756828663E-2</v>
      </c>
      <c r="E6" s="242">
        <f t="shared" ref="E6:E25" si="2">D6+E5</f>
        <v>0.83658989427516406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'Юнит 26.01-01.02'!R7</f>
        <v>4</v>
      </c>
      <c r="K6" s="242">
        <f>J6/J$26</f>
        <v>5.2631578947368418E-2</v>
      </c>
      <c r="L6" s="242">
        <f t="shared" ref="L6:L25" si="3">K6+L5</f>
        <v>0.80263157894736836</v>
      </c>
      <c r="M6" s="243" t="str">
        <f t="shared" si="1"/>
        <v>B</v>
      </c>
    </row>
    <row r="7" spans="2:17" ht="28.5" customHeight="1" outlineLevel="1" thickBot="1">
      <c r="B7" s="240" t="s">
        <v>48</v>
      </c>
      <c r="C7" s="241">
        <f>'Юнит 26.01-01.02'!AE13</f>
        <v>951.35999999999979</v>
      </c>
      <c r="D7" s="242">
        <f>C7/C$26</f>
        <v>4.2876021226229112E-2</v>
      </c>
      <c r="E7" s="242">
        <f t="shared" si="2"/>
        <v>0.87946591550139319</v>
      </c>
      <c r="F7" s="243" t="str">
        <f t="shared" si="0"/>
        <v>B</v>
      </c>
      <c r="G7" s="243" t="str">
        <f>VLOOKUP(B$4:B$25,I$4:M$25,5,0)</f>
        <v>B</v>
      </c>
      <c r="I7" s="240" t="s">
        <v>41</v>
      </c>
      <c r="J7" s="241">
        <f>'Юнит 26.01-01.02'!R6</f>
        <v>3</v>
      </c>
      <c r="K7" s="242">
        <f>J7/J$26</f>
        <v>3.9473684210526314E-2</v>
      </c>
      <c r="L7" s="242">
        <f t="shared" si="3"/>
        <v>0.84210526315789469</v>
      </c>
      <c r="M7" s="243" t="str">
        <f t="shared" si="1"/>
        <v>B</v>
      </c>
    </row>
    <row r="8" spans="2:17" ht="28.5" customHeight="1" outlineLevel="1" thickBot="1">
      <c r="B8" s="240" t="s">
        <v>41</v>
      </c>
      <c r="C8" s="241">
        <f>'Юнит 26.01-01.02'!AE6</f>
        <v>762.92999999999961</v>
      </c>
      <c r="D8" s="242">
        <f>C8/C$26</f>
        <v>3.4383832486258585E-2</v>
      </c>
      <c r="E8" s="242">
        <f t="shared" si="2"/>
        <v>0.91384974798765173</v>
      </c>
      <c r="F8" s="243" t="str">
        <f t="shared" si="0"/>
        <v>B</v>
      </c>
      <c r="G8" s="243" t="str">
        <f>VLOOKUP(B$4:B$25,I$4:M$25,5,0)</f>
        <v>B</v>
      </c>
      <c r="I8" s="240" t="s">
        <v>48</v>
      </c>
      <c r="J8" s="241">
        <f>'Юнит 26.01-01.02'!R13</f>
        <v>3</v>
      </c>
      <c r="K8" s="242">
        <f>J8/J$26</f>
        <v>3.9473684210526314E-2</v>
      </c>
      <c r="L8" s="242">
        <f t="shared" si="3"/>
        <v>0.88157894736842102</v>
      </c>
      <c r="M8" s="243" t="str">
        <f t="shared" si="1"/>
        <v>B</v>
      </c>
    </row>
    <row r="9" spans="2:17" ht="28.5" customHeight="1" outlineLevel="1" thickBot="1">
      <c r="B9" s="240" t="s">
        <v>49</v>
      </c>
      <c r="C9" s="241">
        <f>'Юнит 26.01-01.02'!AE14</f>
        <v>727.94999999999982</v>
      </c>
      <c r="D9" s="242">
        <f t="shared" ref="D9:D25" si="4">C9/C$26</f>
        <v>3.2807349112463711E-2</v>
      </c>
      <c r="E9" s="242">
        <f t="shared" si="2"/>
        <v>0.94665709710011547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49</v>
      </c>
      <c r="J9" s="241">
        <f>'Юнит 26.01-01.02'!R14</f>
        <v>3</v>
      </c>
      <c r="K9" s="242">
        <f t="shared" ref="K9:K25" si="6">J9/J$26</f>
        <v>3.9473684210526314E-2</v>
      </c>
      <c r="L9" s="242">
        <f t="shared" si="3"/>
        <v>0.92105263157894735</v>
      </c>
      <c r="M9" s="243" t="str">
        <f t="shared" si="1"/>
        <v>B</v>
      </c>
    </row>
    <row r="10" spans="2:17" ht="28.5" customHeight="1" outlineLevel="1" thickBot="1">
      <c r="B10" s="240" t="s">
        <v>53</v>
      </c>
      <c r="C10" s="241">
        <f>'Юнит 26.01-01.02'!AE18</f>
        <v>684.91999999999985</v>
      </c>
      <c r="D10" s="242">
        <f t="shared" si="4"/>
        <v>3.0868067249273504E-2</v>
      </c>
      <c r="E10" s="242">
        <f t="shared" si="2"/>
        <v>0.97752516434938896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26.01-01.02'!R8</f>
        <v>2</v>
      </c>
      <c r="K10" s="242">
        <f t="shared" si="6"/>
        <v>2.6315789473684209E-2</v>
      </c>
      <c r="L10" s="242">
        <f t="shared" si="3"/>
        <v>0.94736842105263153</v>
      </c>
      <c r="M10" s="243" t="str">
        <f t="shared" si="1"/>
        <v>B</v>
      </c>
    </row>
    <row r="11" spans="2:17" ht="28.5" customHeight="1" outlineLevel="1" thickBot="1">
      <c r="B11" s="240" t="s">
        <v>45</v>
      </c>
      <c r="C11" s="241">
        <f>'Юнит 26.01-01.02'!AE10</f>
        <v>556.66000000000008</v>
      </c>
      <c r="D11" s="242">
        <f t="shared" si="4"/>
        <v>2.508762821202563E-2</v>
      </c>
      <c r="E11" s="242">
        <f>D11+E8</f>
        <v>0.93893737619967732</v>
      </c>
      <c r="F11" s="243" t="str">
        <f t="shared" si="0"/>
        <v>B</v>
      </c>
      <c r="G11" s="243" t="str">
        <f t="shared" si="5"/>
        <v>B</v>
      </c>
      <c r="I11" s="240" t="s">
        <v>39</v>
      </c>
      <c r="J11" s="241">
        <f>'Юнит 26.01-01.02'!R4</f>
        <v>1</v>
      </c>
      <c r="K11" s="242">
        <f t="shared" si="6"/>
        <v>1.3157894736842105E-2</v>
      </c>
      <c r="L11" s="242">
        <f>K11+L8</f>
        <v>0.89473684210526316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26.01-01.02'!AE12</f>
        <v>428.41000000000008</v>
      </c>
      <c r="D12" s="242">
        <f>C12/C$26</f>
        <v>1.9307639856131032E-2</v>
      </c>
      <c r="E12" s="242">
        <f t="shared" si="2"/>
        <v>0.95824501605580836</v>
      </c>
      <c r="F12" s="243" t="str">
        <f t="shared" si="0"/>
        <v>C</v>
      </c>
      <c r="G12" s="243" t="str">
        <f t="shared" si="5"/>
        <v>B</v>
      </c>
      <c r="I12" s="240" t="s">
        <v>45</v>
      </c>
      <c r="J12" s="241">
        <f>'Юнит 26.01-01.02'!R10</f>
        <v>1</v>
      </c>
      <c r="K12" s="242">
        <f t="shared" si="6"/>
        <v>1.3157894736842105E-2</v>
      </c>
      <c r="L12" s="242">
        <f t="shared" si="3"/>
        <v>0.90789473684210531</v>
      </c>
      <c r="M12" s="243" t="str">
        <f t="shared" si="1"/>
        <v>B</v>
      </c>
    </row>
    <row r="13" spans="2:17" ht="15" outlineLevel="1" thickBot="1">
      <c r="B13" s="240" t="s">
        <v>44</v>
      </c>
      <c r="C13" s="241">
        <f>'Юнит 26.01-01.02'!AE9</f>
        <v>292.20370799999796</v>
      </c>
      <c r="D13" s="242">
        <f t="shared" si="4"/>
        <v>1.316907625566638E-2</v>
      </c>
      <c r="E13" s="242">
        <f t="shared" si="2"/>
        <v>0.9714140923114748</v>
      </c>
      <c r="F13" s="243" t="str">
        <f>IF(AND(E13&lt;=0),"C",IF(E13&lt;=0.8,"A",IF(E13&lt;=0.95,"B","C")))</f>
        <v>C</v>
      </c>
      <c r="G13" s="243" t="str">
        <f t="shared" si="5"/>
        <v>A</v>
      </c>
      <c r="I13" s="240" t="s">
        <v>47</v>
      </c>
      <c r="J13" s="241">
        <f>'Юнит 26.01-01.02'!R12</f>
        <v>1</v>
      </c>
      <c r="K13" s="242">
        <f t="shared" si="6"/>
        <v>1.3157894736842105E-2</v>
      </c>
      <c r="L13" s="242">
        <f t="shared" si="3"/>
        <v>0.92105263157894746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39</v>
      </c>
      <c r="C14" s="241">
        <f>'Юнит 26.01-01.02'!AE4</f>
        <v>156.78201500000014</v>
      </c>
      <c r="D14" s="242">
        <f t="shared" si="4"/>
        <v>7.0658730691126161E-3</v>
      </c>
      <c r="E14" s="242">
        <f t="shared" si="2"/>
        <v>0.97847996538058746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53</v>
      </c>
      <c r="J14" s="241">
        <f>'Юнит 26.01-01.02'!R18</f>
        <v>1</v>
      </c>
      <c r="K14" s="242">
        <f t="shared" si="6"/>
        <v>1.3157894736842105E-2</v>
      </c>
      <c r="L14" s="242">
        <f t="shared" si="3"/>
        <v>0.9342105263157896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'Юнит 26.01-01.02'!AE11</f>
        <v>0</v>
      </c>
      <c r="D15" s="242">
        <f t="shared" si="4"/>
        <v>0</v>
      </c>
      <c r="E15" s="242">
        <f t="shared" si="2"/>
        <v>0.97847996538058746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26.01-01.02'!R5</f>
        <v>0</v>
      </c>
      <c r="K15" s="242">
        <f t="shared" si="6"/>
        <v>0</v>
      </c>
      <c r="L15" s="242">
        <f t="shared" si="3"/>
        <v>0.9342105263157896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'Юнит 26.01-01.02'!AE17</f>
        <v>0</v>
      </c>
      <c r="D16" s="242">
        <f t="shared" si="4"/>
        <v>0</v>
      </c>
      <c r="E16" s="242">
        <f t="shared" si="2"/>
        <v>0.97847996538058746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26.01-01.02'!R11</f>
        <v>0</v>
      </c>
      <c r="K16" s="242">
        <f t="shared" si="6"/>
        <v>0</v>
      </c>
      <c r="L16" s="242">
        <f t="shared" si="3"/>
        <v>0.9342105263157896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54</v>
      </c>
      <c r="C17" s="241">
        <f>'Юнит 26.01-01.02'!AE19</f>
        <v>0</v>
      </c>
      <c r="D17" s="242">
        <f t="shared" si="4"/>
        <v>0</v>
      </c>
      <c r="E17" s="242">
        <f t="shared" si="2"/>
        <v>0.97847996538058746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26.01-01.02'!R15</f>
        <v>0</v>
      </c>
      <c r="K17" s="242">
        <f t="shared" si="6"/>
        <v>0</v>
      </c>
      <c r="L17" s="242">
        <f t="shared" si="3"/>
        <v>0.9342105263157896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26.01-01.02'!AE20</f>
        <v>0</v>
      </c>
      <c r="D18" s="242">
        <f t="shared" si="4"/>
        <v>0</v>
      </c>
      <c r="E18" s="242">
        <f t="shared" si="2"/>
        <v>0.97847996538058746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26.01-01.02'!R16</f>
        <v>0</v>
      </c>
      <c r="K18" s="242">
        <f t="shared" si="6"/>
        <v>0</v>
      </c>
      <c r="L18" s="242">
        <f t="shared" si="3"/>
        <v>0.9342105263157896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26.01-01.02'!AE21</f>
        <v>0</v>
      </c>
      <c r="D19" s="242">
        <f t="shared" si="4"/>
        <v>0</v>
      </c>
      <c r="E19" s="242">
        <f t="shared" si="2"/>
        <v>0.97847996538058746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26.01-01.02'!R17</f>
        <v>0</v>
      </c>
      <c r="K19" s="242">
        <f t="shared" si="6"/>
        <v>0</v>
      </c>
      <c r="L19" s="242">
        <f t="shared" si="3"/>
        <v>0.9342105263157896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26.01-01.02'!AE22</f>
        <v>0</v>
      </c>
      <c r="D20" s="242">
        <f t="shared" si="4"/>
        <v>0</v>
      </c>
      <c r="E20" s="242">
        <f t="shared" si="2"/>
        <v>0.97847996538058746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26.01-01.02'!R19</f>
        <v>0</v>
      </c>
      <c r="K20" s="242">
        <f t="shared" si="6"/>
        <v>0</v>
      </c>
      <c r="L20" s="242">
        <f t="shared" si="3"/>
        <v>0.9342105263157896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26.01-01.02'!AE23</f>
        <v>0</v>
      </c>
      <c r="D21" s="242">
        <f t="shared" si="4"/>
        <v>0</v>
      </c>
      <c r="E21" s="242">
        <f t="shared" si="2"/>
        <v>0.97847996538058746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26.01-01.02'!R20</f>
        <v>0</v>
      </c>
      <c r="K21" s="242">
        <f t="shared" si="6"/>
        <v>0</v>
      </c>
      <c r="L21" s="242">
        <f t="shared" si="3"/>
        <v>0.9342105263157896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26.01-01.02'!AE24</f>
        <v>0</v>
      </c>
      <c r="D22" s="242">
        <f t="shared" si="4"/>
        <v>0</v>
      </c>
      <c r="E22" s="242">
        <f t="shared" si="2"/>
        <v>0.97847996538058746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26.01-01.02'!R21</f>
        <v>0</v>
      </c>
      <c r="K22" s="242">
        <f t="shared" si="6"/>
        <v>0</v>
      </c>
      <c r="L22" s="242">
        <f t="shared" si="3"/>
        <v>0.9342105263157896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51</v>
      </c>
      <c r="C23" s="241">
        <f>'Юнит 26.01-01.02'!AE16</f>
        <v>-93.54</v>
      </c>
      <c r="D23" s="242">
        <f t="shared" si="4"/>
        <v>-4.2156733786384458E-3</v>
      </c>
      <c r="E23" s="242">
        <f t="shared" si="2"/>
        <v>0.97426429200194897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26.01-01.02'!R22</f>
        <v>0</v>
      </c>
      <c r="K23" s="242">
        <f t="shared" si="6"/>
        <v>0</v>
      </c>
      <c r="L23" s="242">
        <f t="shared" si="3"/>
        <v>0.9342105263157896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26.01-01.02'!AE5</f>
        <v>-141.32</v>
      </c>
      <c r="D24" s="242">
        <f t="shared" si="4"/>
        <v>-6.369028884639567E-3</v>
      </c>
      <c r="E24" s="242">
        <f t="shared" si="2"/>
        <v>0.96789526311730945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26.01-01.02'!R23</f>
        <v>0</v>
      </c>
      <c r="K24" s="242">
        <f t="shared" si="6"/>
        <v>0</v>
      </c>
      <c r="L24" s="242">
        <f t="shared" si="3"/>
        <v>0.9342105263157896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26.01-01.02'!AE15</f>
        <v>-700.51</v>
      </c>
      <c r="D25" s="242">
        <f t="shared" si="4"/>
        <v>-3.1570679479046584E-2</v>
      </c>
      <c r="E25" s="242">
        <f t="shared" si="2"/>
        <v>0.93632458363826288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26.01-01.02'!R24</f>
        <v>0</v>
      </c>
      <c r="K25" s="242">
        <f t="shared" si="6"/>
        <v>0</v>
      </c>
      <c r="L25" s="242">
        <f t="shared" si="3"/>
        <v>0.9342105263157896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22188.626015000009</v>
      </c>
      <c r="D26" s="250">
        <f>SUM(D4:D25)</f>
        <v>0.99999999999999989</v>
      </c>
      <c r="J26" s="249">
        <f>SUM(J4:J25)</f>
        <v>76</v>
      </c>
      <c r="K26" s="250">
        <f>SUM(K4:K25)</f>
        <v>1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26.01-01.02'!AE45</f>
        <v>7813.189999999996</v>
      </c>
      <c r="D30" s="242">
        <f>C30/C$50</f>
        <v>0.70841511525371215</v>
      </c>
      <c r="E30" s="242">
        <f>D30</f>
        <v>0.70841511525371215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77</v>
      </c>
      <c r="J30" s="241">
        <f>'Юнит 26.01-01.02'!R44</f>
        <v>9</v>
      </c>
      <c r="K30" s="242">
        <f>J30/J$50</f>
        <v>0.42857142857142855</v>
      </c>
      <c r="L30" s="242">
        <f>K30</f>
        <v>0.42857142857142855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26.01-01.02'!AE44</f>
        <v>4264.5832489999984</v>
      </c>
      <c r="D31" s="242">
        <f t="shared" ref="D31:D49" si="11">C31/C$50</f>
        <v>0.38666603958810497</v>
      </c>
      <c r="E31" s="242">
        <f>D31+E30</f>
        <v>1.0950811548418171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78</v>
      </c>
      <c r="J31" s="241">
        <f>'Юнит 26.01-01.02'!R45</f>
        <v>8</v>
      </c>
      <c r="K31" s="242">
        <f t="shared" ref="K31:K49" si="13">J31/J$50</f>
        <v>0.38095238095238093</v>
      </c>
      <c r="L31" s="242">
        <f>K31+L30</f>
        <v>0.80952380952380953</v>
      </c>
      <c r="M31" s="243" t="str">
        <f t="shared" si="10"/>
        <v>B</v>
      </c>
    </row>
    <row r="32" spans="2:17" ht="15" thickBot="1">
      <c r="B32" s="240" t="s">
        <v>68</v>
      </c>
      <c r="C32" s="241">
        <f>'Юнит 26.01-01.02'!AE35</f>
        <v>2359.1800000000003</v>
      </c>
      <c r="D32" s="242">
        <f t="shared" si="11"/>
        <v>0.21390479069423038</v>
      </c>
      <c r="E32" s="242">
        <f t="shared" ref="E32:E49" si="14">D32+E31</f>
        <v>1.3089859455360475</v>
      </c>
      <c r="F32" s="243" t="str">
        <f t="shared" si="9"/>
        <v>C</v>
      </c>
      <c r="G32" s="243" t="str">
        <f t="shared" si="12"/>
        <v>B</v>
      </c>
      <c r="I32" s="240" t="s">
        <v>68</v>
      </c>
      <c r="J32" s="241">
        <f>'Юнит 26.01-01.02'!R35</f>
        <v>2</v>
      </c>
      <c r="K32" s="242">
        <f t="shared" si="13"/>
        <v>9.5238095238095233E-2</v>
      </c>
      <c r="L32" s="242">
        <f t="shared" ref="L32:L49" si="15">K32+L31</f>
        <v>0.90476190476190477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26.01-01.02'!AE37</f>
        <v>1447.0900000000001</v>
      </c>
      <c r="D33" s="242">
        <f t="shared" si="11"/>
        <v>0.13120638678087887</v>
      </c>
      <c r="E33" s="242">
        <f t="shared" si="14"/>
        <v>1.4401923323169263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26.01-01.02'!R37</f>
        <v>1</v>
      </c>
      <c r="K33" s="242">
        <f t="shared" si="13"/>
        <v>4.7619047619047616E-2</v>
      </c>
      <c r="L33" s="242">
        <f t="shared" si="15"/>
        <v>0.95238095238095233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26.01-01.02'!AE31</f>
        <v>0</v>
      </c>
      <c r="D34" s="242">
        <f t="shared" si="11"/>
        <v>0</v>
      </c>
      <c r="E34" s="242">
        <f t="shared" si="14"/>
        <v>1.4401923323169263</v>
      </c>
      <c r="F34" s="243" t="str">
        <f t="shared" si="9"/>
        <v>C</v>
      </c>
      <c r="G34" s="243" t="str">
        <f t="shared" si="12"/>
        <v>C</v>
      </c>
      <c r="I34" s="240" t="s">
        <v>79</v>
      </c>
      <c r="J34" s="241">
        <f>'Юнит 26.01-01.02'!R46</f>
        <v>1</v>
      </c>
      <c r="K34" s="242">
        <f t="shared" si="13"/>
        <v>4.7619047619047616E-2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65</v>
      </c>
      <c r="C35" s="241">
        <f>'Юнит 26.01-01.02'!AE32</f>
        <v>0</v>
      </c>
      <c r="D35" s="242">
        <f t="shared" si="11"/>
        <v>0</v>
      </c>
      <c r="E35" s="242">
        <f t="shared" si="14"/>
        <v>1.4401923323169263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26.01-01.02'!R28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66</v>
      </c>
      <c r="C36" s="241">
        <f>'Юнит 26.01-01.02'!AE33</f>
        <v>0</v>
      </c>
      <c r="D36" s="242">
        <f t="shared" si="11"/>
        <v>0</v>
      </c>
      <c r="E36" s="242">
        <f t="shared" si="14"/>
        <v>1.4401923323169263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26.01-01.02'!R29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74</v>
      </c>
      <c r="C37" s="241">
        <f>'Юнит 26.01-01.02'!AE41</f>
        <v>0</v>
      </c>
      <c r="D37" s="242">
        <f t="shared" si="11"/>
        <v>0</v>
      </c>
      <c r="E37" s="242">
        <f t="shared" si="14"/>
        <v>1.4401923323169263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26.01-01.02'!R30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26.5" thickBot="1">
      <c r="B38" s="240" t="s">
        <v>75</v>
      </c>
      <c r="C38" s="241">
        <f>'Юнит 26.01-01.02'!AE42</f>
        <v>0</v>
      </c>
      <c r="D38" s="242">
        <f t="shared" si="11"/>
        <v>0</v>
      </c>
      <c r="E38" s="242">
        <f t="shared" si="14"/>
        <v>1.4401923323169263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26.01-01.02'!R31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80</v>
      </c>
      <c r="C39" s="241">
        <f>'Юнит 26.01-01.02'!AE47</f>
        <v>0</v>
      </c>
      <c r="D39" s="242">
        <f t="shared" si="11"/>
        <v>0</v>
      </c>
      <c r="E39" s="242">
        <f t="shared" si="14"/>
        <v>1.4401923323169263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26.01-01.02'!R32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62</v>
      </c>
      <c r="C40" s="241">
        <f>'Юнит 26.01-01.02'!AE29</f>
        <v>-113.88</v>
      </c>
      <c r="D40" s="242">
        <f t="shared" si="11"/>
        <v>-1.0325400166269191E-2</v>
      </c>
      <c r="E40" s="242">
        <f t="shared" si="14"/>
        <v>1.4298669321506572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26.01-01.02'!R33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63</v>
      </c>
      <c r="C41" s="241">
        <f>'Юнит 26.01-01.02'!AE30</f>
        <v>-113.88</v>
      </c>
      <c r="D41" s="242">
        <f t="shared" si="11"/>
        <v>-1.0325400166269191E-2</v>
      </c>
      <c r="E41" s="242">
        <f t="shared" si="14"/>
        <v>1.419541531984388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26.01-01.02'!R34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26.01-01.02'!AE34</f>
        <v>-113.88</v>
      </c>
      <c r="D42" s="242">
        <f t="shared" si="11"/>
        <v>-1.0325400166269191E-2</v>
      </c>
      <c r="E42" s="242">
        <f t="shared" si="14"/>
        <v>1.4092161318181189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26.01-01.02'!R36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15" thickBot="1">
      <c r="B43" s="240" t="s">
        <v>69</v>
      </c>
      <c r="C43" s="241">
        <f>'Юнит 26.01-01.02'!AE36</f>
        <v>-113.88</v>
      </c>
      <c r="D43" s="242">
        <f t="shared" si="11"/>
        <v>-1.0325400166269191E-2</v>
      </c>
      <c r="E43" s="242">
        <f t="shared" si="14"/>
        <v>1.3988907316518497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26.01-01.02'!R38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26.01-01.02'!AE39</f>
        <v>-113.88</v>
      </c>
      <c r="D44" s="242">
        <f t="shared" si="11"/>
        <v>-1.0325400166269191E-2</v>
      </c>
      <c r="E44" s="242">
        <f t="shared" si="14"/>
        <v>1.3885653314855806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26.01-01.02'!R39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15" thickBot="1">
      <c r="B45" s="240" t="s">
        <v>73</v>
      </c>
      <c r="C45" s="241">
        <f>'Юнит 26.01-01.02'!AE40</f>
        <v>-113.88</v>
      </c>
      <c r="D45" s="242">
        <f t="shared" si="11"/>
        <v>-1.0325400166269191E-2</v>
      </c>
      <c r="E45" s="242">
        <f t="shared" si="14"/>
        <v>1.3782399313193114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26.01-01.02'!R40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26.01-01.02'!AE43</f>
        <v>-227.76</v>
      </c>
      <c r="D46" s="242">
        <f t="shared" si="11"/>
        <v>-2.0650800332538383E-2</v>
      </c>
      <c r="E46" s="242">
        <f t="shared" si="14"/>
        <v>1.3575891309867731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26.01-01.02'!R41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'Юнит 26.01-01.02'!AE38</f>
        <v>-284.7</v>
      </c>
      <c r="D47" s="242">
        <f t="shared" si="11"/>
        <v>-2.5813500415672978E-2</v>
      </c>
      <c r="E47" s="242">
        <f t="shared" si="14"/>
        <v>1.3317756305711002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26.01-01.02'!R42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'Юнит 26.01-01.02'!AE28</f>
        <v>-980.66757500000006</v>
      </c>
      <c r="D48" s="242">
        <f t="shared" si="11"/>
        <v>-8.891627276044789E-2</v>
      </c>
      <c r="E48" s="242">
        <f t="shared" si="14"/>
        <v>1.2428593578106524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26.01-01.02'!R43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26.01-01.02'!AE46</f>
        <v>-2678.5231780000008</v>
      </c>
      <c r="D49" s="242">
        <f t="shared" si="11"/>
        <v>-0.24285935781065238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26.01-01.02'!R47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11029.112495999998</v>
      </c>
      <c r="D50" s="250">
        <f>SUM(D30:D49)</f>
        <v>1</v>
      </c>
      <c r="J50" s="249">
        <f>SUM(J30:J49)</f>
        <v>21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73" priority="4" operator="equal">
      <formula>"C"</formula>
    </cfRule>
    <cfRule type="cellIs" dxfId="272" priority="5" operator="equal">
      <formula>"B"</formula>
    </cfRule>
    <cfRule type="cellIs" dxfId="271" priority="6" operator="equal">
      <formula>"A"</formula>
    </cfRule>
  </conditionalFormatting>
  <conditionalFormatting sqref="M30:M49 D30:D49 K30:K49 F30:G49">
    <cfRule type="cellIs" dxfId="270" priority="1" operator="equal">
      <formula>"C"</formula>
    </cfRule>
    <cfRule type="cellIs" dxfId="269" priority="2" operator="equal">
      <formula>"B"</formula>
    </cfRule>
    <cfRule type="cellIs" dxfId="26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19-25.01'!AE3</f>
        <v>5864.4518090000402</v>
      </c>
      <c r="D4" s="242">
        <f>C4/C$26</f>
        <v>0.58621261915732104</v>
      </c>
      <c r="E4" s="242">
        <f>D4</f>
        <v>0.58621261915732104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19-25.01'!R3</f>
        <v>38</v>
      </c>
      <c r="K4" s="242">
        <f>J4/J$26</f>
        <v>0.60317460317460314</v>
      </c>
      <c r="L4" s="242">
        <f>K4</f>
        <v>0.60317460317460314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19-25.01'!AE7</f>
        <v>2637.9799999999996</v>
      </c>
      <c r="D5" s="242">
        <f>C5/C$26</f>
        <v>0.26369338779651635</v>
      </c>
      <c r="E5" s="242">
        <f>D5+E4</f>
        <v>0.84990600695383733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'Юнит 19-25.01'!R7</f>
        <v>6</v>
      </c>
      <c r="K5" s="242">
        <f>J5/J$26</f>
        <v>9.5238095238095233E-2</v>
      </c>
      <c r="L5" s="242">
        <f>K5+L4</f>
        <v>0.69841269841269837</v>
      </c>
      <c r="M5" s="243" t="str">
        <f t="shared" si="1"/>
        <v>A</v>
      </c>
    </row>
    <row r="6" spans="2:17" ht="28.5" customHeight="1" outlineLevel="1" thickBot="1">
      <c r="B6" s="240" t="s">
        <v>54</v>
      </c>
      <c r="C6" s="241">
        <f>'Юнит 19-25.01'!AE19</f>
        <v>914.64999999999986</v>
      </c>
      <c r="D6" s="242">
        <f>C6/C$26</f>
        <v>9.1428728477124049E-2</v>
      </c>
      <c r="E6" s="242">
        <f t="shared" ref="E6:E25" si="2">D6+E5</f>
        <v>0.94133473543096136</v>
      </c>
      <c r="F6" s="243" t="str">
        <f t="shared" si="0"/>
        <v>B</v>
      </c>
      <c r="G6" s="243" t="str">
        <f>VLOOKUP(B$4:B$25,I$4:M$25,5,0)</f>
        <v>C</v>
      </c>
      <c r="I6" s="240" t="s">
        <v>39</v>
      </c>
      <c r="J6" s="241">
        <f>'Юнит 19-25.01'!R4</f>
        <v>5</v>
      </c>
      <c r="K6" s="242">
        <f>J6/J$26</f>
        <v>7.9365079365079361E-2</v>
      </c>
      <c r="L6" s="242">
        <f t="shared" ref="L6:L25" si="3">K6+L5</f>
        <v>0.77777777777777768</v>
      </c>
      <c r="M6" s="243" t="str">
        <f t="shared" si="1"/>
        <v>A</v>
      </c>
    </row>
    <row r="7" spans="2:17" ht="28.5" customHeight="1" outlineLevel="1" thickBot="1">
      <c r="B7" s="240" t="s">
        <v>43</v>
      </c>
      <c r="C7" s="241">
        <f>'Юнит 19-25.01'!AE8</f>
        <v>606.70000000000005</v>
      </c>
      <c r="D7" s="242">
        <f>C7/C$26</f>
        <v>6.0645940597027471E-2</v>
      </c>
      <c r="E7" s="242">
        <f t="shared" si="2"/>
        <v>1.0019806760279888</v>
      </c>
      <c r="F7" s="243" t="str">
        <f t="shared" si="0"/>
        <v>C</v>
      </c>
      <c r="G7" s="243" t="str">
        <f>VLOOKUP(B$4:B$25,I$4:M$25,5,0)</f>
        <v>C</v>
      </c>
      <c r="I7" s="240" t="s">
        <v>44</v>
      </c>
      <c r="J7" s="241">
        <f>'Юнит 19-25.01'!R9</f>
        <v>5</v>
      </c>
      <c r="K7" s="242">
        <f>J7/J$26</f>
        <v>7.9365079365079361E-2</v>
      </c>
      <c r="L7" s="242">
        <f t="shared" si="3"/>
        <v>0.85714285714285698</v>
      </c>
      <c r="M7" s="243" t="str">
        <f t="shared" si="1"/>
        <v>B</v>
      </c>
    </row>
    <row r="8" spans="2:17" ht="28.5" customHeight="1" outlineLevel="1" thickBot="1">
      <c r="B8" s="240" t="s">
        <v>49</v>
      </c>
      <c r="C8" s="241">
        <f>'Юнит 19-25.01'!AE14</f>
        <v>490.89000000000004</v>
      </c>
      <c r="D8" s="242">
        <f>C8/C$26</f>
        <v>4.9069533178959644E-2</v>
      </c>
      <c r="E8" s="242">
        <f t="shared" si="2"/>
        <v>1.0510502092069485</v>
      </c>
      <c r="F8" s="243" t="str">
        <f t="shared" si="0"/>
        <v>C</v>
      </c>
      <c r="G8" s="243" t="str">
        <f>VLOOKUP(B$4:B$25,I$4:M$25,5,0)</f>
        <v>B</v>
      </c>
      <c r="I8" s="240" t="s">
        <v>48</v>
      </c>
      <c r="J8" s="241">
        <f>'Юнит 19-25.01'!R13</f>
        <v>3</v>
      </c>
      <c r="K8" s="242">
        <f>J8/J$26</f>
        <v>4.7619047619047616E-2</v>
      </c>
      <c r="L8" s="242">
        <f t="shared" si="3"/>
        <v>0.90476190476190466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19-25.01'!AE12</f>
        <v>322.02000000000004</v>
      </c>
      <c r="D9" s="242">
        <f t="shared" ref="D9:D25" si="4">C9/C$26</f>
        <v>3.2189229917677246E-2</v>
      </c>
      <c r="E9" s="242">
        <f t="shared" si="2"/>
        <v>1.0832394391246256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41</v>
      </c>
      <c r="J9" s="241">
        <f>'Юнит 19-25.01'!R6</f>
        <v>2</v>
      </c>
      <c r="K9" s="242">
        <f t="shared" ref="K9:K25" si="6">J9/J$26</f>
        <v>3.1746031746031744E-2</v>
      </c>
      <c r="L9" s="242">
        <f t="shared" si="3"/>
        <v>0.9365079365079364</v>
      </c>
      <c r="M9" s="243" t="str">
        <f t="shared" si="1"/>
        <v>B</v>
      </c>
    </row>
    <row r="10" spans="2:17" ht="28.5" customHeight="1" outlineLevel="1" thickBot="1">
      <c r="B10" s="240" t="s">
        <v>48</v>
      </c>
      <c r="C10" s="241">
        <f>'Юнит 19-25.01'!AE13</f>
        <v>420.19</v>
      </c>
      <c r="D10" s="242">
        <f t="shared" si="4"/>
        <v>4.2002336870718589E-2</v>
      </c>
      <c r="E10" s="242">
        <f t="shared" si="2"/>
        <v>1.1252417759953441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19-25.01'!R8</f>
        <v>1</v>
      </c>
      <c r="K10" s="242">
        <f t="shared" si="6"/>
        <v>1.5873015873015872E-2</v>
      </c>
      <c r="L10" s="242">
        <f t="shared" si="3"/>
        <v>0.95238095238095233</v>
      </c>
      <c r="M10" s="243" t="str">
        <f t="shared" si="1"/>
        <v>C</v>
      </c>
    </row>
    <row r="11" spans="2:17" ht="28.5" customHeight="1" outlineLevel="1" thickBot="1">
      <c r="B11" s="240" t="s">
        <v>39</v>
      </c>
      <c r="C11" s="241">
        <f>'Юнит 19-25.01'!AE4</f>
        <v>591.94117299999994</v>
      </c>
      <c r="D11" s="242">
        <f t="shared" si="4"/>
        <v>5.9170643175692685E-2</v>
      </c>
      <c r="E11" s="242">
        <f>D11+E8</f>
        <v>1.1102208523826411</v>
      </c>
      <c r="F11" s="243" t="str">
        <f t="shared" si="0"/>
        <v>C</v>
      </c>
      <c r="G11" s="243" t="str">
        <f t="shared" si="5"/>
        <v>A</v>
      </c>
      <c r="I11" s="240" t="s">
        <v>47</v>
      </c>
      <c r="J11" s="241">
        <f>'Юнит 19-25.01'!R12</f>
        <v>1</v>
      </c>
      <c r="K11" s="242">
        <f t="shared" si="6"/>
        <v>1.5873015873015872E-2</v>
      </c>
      <c r="L11" s="242">
        <f>K11+L8</f>
        <v>0.92063492063492047</v>
      </c>
      <c r="M11" s="243" t="str">
        <f t="shared" si="1"/>
        <v>B</v>
      </c>
    </row>
    <row r="12" spans="2:17" ht="28.5" customHeight="1" outlineLevel="1" thickBot="1">
      <c r="B12" s="240" t="s">
        <v>40</v>
      </c>
      <c r="C12" s="241">
        <f>'Юнит 19-25.01'!AE5</f>
        <v>0</v>
      </c>
      <c r="D12" s="242">
        <f t="shared" si="4"/>
        <v>0</v>
      </c>
      <c r="E12" s="242">
        <f t="shared" si="2"/>
        <v>1.1102208523826411</v>
      </c>
      <c r="F12" s="243" t="str">
        <f t="shared" si="0"/>
        <v>C</v>
      </c>
      <c r="G12" s="243" t="str">
        <f t="shared" si="5"/>
        <v>C</v>
      </c>
      <c r="I12" s="240" t="s">
        <v>49</v>
      </c>
      <c r="J12" s="241">
        <f>'Юнит 19-25.01'!R14</f>
        <v>1</v>
      </c>
      <c r="K12" s="242">
        <f t="shared" si="6"/>
        <v>1.5873015873015872E-2</v>
      </c>
      <c r="L12" s="242">
        <f t="shared" si="3"/>
        <v>0.93650793650793629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19-25.01'!AE17</f>
        <v>0</v>
      </c>
      <c r="D13" s="242">
        <f t="shared" si="4"/>
        <v>0</v>
      </c>
      <c r="E13" s="242">
        <f t="shared" si="2"/>
        <v>1.1102208523826411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54</v>
      </c>
      <c r="J13" s="241">
        <f>'Юнит 19-25.01'!R19</f>
        <v>1</v>
      </c>
      <c r="K13" s="242">
        <f t="shared" si="6"/>
        <v>1.5873015873015872E-2</v>
      </c>
      <c r="L13" s="242">
        <f t="shared" si="3"/>
        <v>0.95238095238095211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19-25.01'!AE18</f>
        <v>0</v>
      </c>
      <c r="D14" s="242">
        <f t="shared" si="4"/>
        <v>0</v>
      </c>
      <c r="E14" s="242">
        <f t="shared" si="2"/>
        <v>1.1102208523826411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40</v>
      </c>
      <c r="J14" s="241">
        <f>'Юнит 19-25.01'!R5</f>
        <v>0</v>
      </c>
      <c r="K14" s="242">
        <f t="shared" si="6"/>
        <v>0</v>
      </c>
      <c r="L14" s="242">
        <f t="shared" si="3"/>
        <v>0.95238095238095211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19-25.01'!AE20</f>
        <v>0</v>
      </c>
      <c r="D15" s="242">
        <f t="shared" si="4"/>
        <v>0</v>
      </c>
      <c r="E15" s="242">
        <f t="shared" si="2"/>
        <v>1.1102208523826411</v>
      </c>
      <c r="F15" s="243" t="str">
        <f t="shared" si="7"/>
        <v>C</v>
      </c>
      <c r="G15" s="243" t="str">
        <f t="shared" si="5"/>
        <v>C</v>
      </c>
      <c r="I15" s="240" t="s">
        <v>45</v>
      </c>
      <c r="J15" s="241">
        <f>'Юнит 19-25.01'!R10</f>
        <v>0</v>
      </c>
      <c r="K15" s="242">
        <f t="shared" si="6"/>
        <v>0</v>
      </c>
      <c r="L15" s="242">
        <f t="shared" si="3"/>
        <v>0.95238095238095211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19-25.01'!AE21</f>
        <v>0</v>
      </c>
      <c r="D16" s="242">
        <f t="shared" si="4"/>
        <v>0</v>
      </c>
      <c r="E16" s="242">
        <f t="shared" si="2"/>
        <v>1.1102208523826411</v>
      </c>
      <c r="F16" s="243" t="str">
        <f t="shared" si="7"/>
        <v>C</v>
      </c>
      <c r="G16" s="243" t="str">
        <f t="shared" si="5"/>
        <v>C</v>
      </c>
      <c r="I16" s="240" t="s">
        <v>46</v>
      </c>
      <c r="J16" s="241">
        <f>'Юнит 19-25.01'!R11</f>
        <v>0</v>
      </c>
      <c r="K16" s="242">
        <f t="shared" si="6"/>
        <v>0</v>
      </c>
      <c r="L16" s="242">
        <f t="shared" si="3"/>
        <v>0.95238095238095211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57</v>
      </c>
      <c r="C17" s="241">
        <f>'Юнит 19-25.01'!AE22</f>
        <v>0</v>
      </c>
      <c r="D17" s="242">
        <f t="shared" si="4"/>
        <v>0</v>
      </c>
      <c r="E17" s="242">
        <f t="shared" si="2"/>
        <v>1.1102208523826411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19-25.01'!R15</f>
        <v>0</v>
      </c>
      <c r="K17" s="242">
        <f t="shared" si="6"/>
        <v>0</v>
      </c>
      <c r="L17" s="242">
        <f t="shared" si="3"/>
        <v>0.95238095238095211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58</v>
      </c>
      <c r="C18" s="241">
        <f>'Юнит 19-25.01'!AE23</f>
        <v>0</v>
      </c>
      <c r="D18" s="242">
        <f t="shared" si="4"/>
        <v>0</v>
      </c>
      <c r="E18" s="242">
        <f t="shared" si="2"/>
        <v>1.1102208523826411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19-25.01'!R16</f>
        <v>0</v>
      </c>
      <c r="K18" s="242">
        <f t="shared" si="6"/>
        <v>0</v>
      </c>
      <c r="L18" s="242">
        <f t="shared" si="3"/>
        <v>0.95238095238095211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59</v>
      </c>
      <c r="C19" s="241">
        <f>'Юнит 19-25.01'!AE24</f>
        <v>0</v>
      </c>
      <c r="D19" s="242">
        <f t="shared" si="4"/>
        <v>0</v>
      </c>
      <c r="E19" s="242">
        <f t="shared" si="2"/>
        <v>1.1102208523826411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19-25.01'!R17</f>
        <v>0</v>
      </c>
      <c r="K19" s="242">
        <f t="shared" si="6"/>
        <v>0</v>
      </c>
      <c r="L19" s="242">
        <f t="shared" si="3"/>
        <v>0.95238095238095211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45</v>
      </c>
      <c r="C20" s="241">
        <f>'Юнит 19-25.01'!AE10</f>
        <v>-93.54</v>
      </c>
      <c r="D20" s="242">
        <f t="shared" si="4"/>
        <v>-9.3502905611438092E-3</v>
      </c>
      <c r="E20" s="242">
        <f t="shared" si="2"/>
        <v>1.1008705618214973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19-25.01'!R18</f>
        <v>0</v>
      </c>
      <c r="K20" s="242">
        <f t="shared" si="6"/>
        <v>0</v>
      </c>
      <c r="L20" s="242">
        <f t="shared" si="3"/>
        <v>0.95238095238095211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46</v>
      </c>
      <c r="C21" s="241">
        <f>'Юнит 19-25.01'!AE11</f>
        <v>-93.54</v>
      </c>
      <c r="D21" s="242">
        <f t="shared" si="4"/>
        <v>-9.3502905611438092E-3</v>
      </c>
      <c r="E21" s="242">
        <f t="shared" si="2"/>
        <v>1.0915202712603536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19-25.01'!R20</f>
        <v>0</v>
      </c>
      <c r="K21" s="242">
        <f t="shared" si="6"/>
        <v>0</v>
      </c>
      <c r="L21" s="242">
        <f t="shared" si="3"/>
        <v>0.95238095238095211</v>
      </c>
      <c r="M21" s="243" t="str">
        <f t="shared" si="8"/>
        <v>C</v>
      </c>
      <c r="P21" s="248"/>
      <c r="Q21" s="242"/>
    </row>
    <row r="22" spans="2:17" ht="26.5" outlineLevel="1" thickBot="1">
      <c r="B22" s="240" t="s">
        <v>50</v>
      </c>
      <c r="C22" s="241">
        <f>'Юнит 19-25.01'!AE15</f>
        <v>-93.54</v>
      </c>
      <c r="D22" s="242">
        <f t="shared" si="4"/>
        <v>-9.3502905611438092E-3</v>
      </c>
      <c r="E22" s="242">
        <f t="shared" si="2"/>
        <v>1.0821699806992098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19-25.01'!R21</f>
        <v>0</v>
      </c>
      <c r="K22" s="242">
        <f t="shared" si="6"/>
        <v>0</v>
      </c>
      <c r="L22" s="242">
        <f t="shared" si="3"/>
        <v>0.95238095238095211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19-25.01'!AE16</f>
        <v>-328.67</v>
      </c>
      <c r="D23" s="242">
        <f t="shared" si="4"/>
        <v>-3.2853966204095961E-2</v>
      </c>
      <c r="E23" s="242">
        <f t="shared" si="2"/>
        <v>1.0493160144951139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19-25.01'!R22</f>
        <v>0</v>
      </c>
      <c r="K23" s="242">
        <f t="shared" si="6"/>
        <v>0</v>
      </c>
      <c r="L23" s="242">
        <f t="shared" si="3"/>
        <v>0.95238095238095211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19-25.01'!AE9</f>
        <v>72.942610000000514</v>
      </c>
      <c r="D24" s="242">
        <f t="shared" si="4"/>
        <v>7.2913683749005649E-3</v>
      </c>
      <c r="E24" s="242">
        <f t="shared" si="2"/>
        <v>1.0566073828700144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19-25.01'!R23</f>
        <v>0</v>
      </c>
      <c r="K24" s="242">
        <f t="shared" si="6"/>
        <v>0</v>
      </c>
      <c r="L24" s="242">
        <f t="shared" si="3"/>
        <v>0.95238095238095211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19-25.01'!AE6</f>
        <v>-1308.5084009999994</v>
      </c>
      <c r="D25" s="242">
        <f t="shared" si="4"/>
        <v>-0.13079894965841002</v>
      </c>
      <c r="E25" s="242">
        <f t="shared" si="2"/>
        <v>0.92580843321160444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19-25.01'!R24</f>
        <v>0</v>
      </c>
      <c r="K25" s="242">
        <f t="shared" si="6"/>
        <v>0</v>
      </c>
      <c r="L25" s="242">
        <f t="shared" si="3"/>
        <v>0.95238095238095211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10003.967191000038</v>
      </c>
      <c r="D26" s="250">
        <f>SUM(D4:D25)</f>
        <v>1</v>
      </c>
      <c r="J26" s="249">
        <f>SUM(J4:J25)</f>
        <v>63</v>
      </c>
      <c r="K26" s="250">
        <f>SUM(K4:K25)</f>
        <v>0.99999999999999978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19-25.01'!AE45</f>
        <v>6439.7034269999904</v>
      </c>
      <c r="D30" s="242">
        <f>C30/C$50</f>
        <v>1.6022371811607998</v>
      </c>
      <c r="E30" s="242">
        <f>D30</f>
        <v>1.6022371811607998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78</v>
      </c>
      <c r="J30" s="241">
        <f>'Юнит 19-25.01'!R45</f>
        <v>8</v>
      </c>
      <c r="K30" s="242">
        <f>J30/J$50</f>
        <v>0.5714285714285714</v>
      </c>
      <c r="L30" s="242">
        <f>K30</f>
        <v>0.5714285714285714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19-25.01'!AE37</f>
        <v>2688.1400000000003</v>
      </c>
      <c r="D31" s="242">
        <f t="shared" ref="D31:D49" si="11">C31/C$50</f>
        <v>0.66882549871898</v>
      </c>
      <c r="E31" s="242">
        <f>D31+E30</f>
        <v>2.2710626798797797</v>
      </c>
      <c r="F31" s="243" t="str">
        <f t="shared" si="9"/>
        <v>C</v>
      </c>
      <c r="G31" s="243" t="str">
        <f t="shared" ref="G31:G49" si="12">VLOOKUP(B$30:B$50,I$30:M$50,5,0)</f>
        <v>B</v>
      </c>
      <c r="I31" s="240" t="s">
        <v>77</v>
      </c>
      <c r="J31" s="241">
        <f>'Юнит 19-25.01'!R44</f>
        <v>3</v>
      </c>
      <c r="K31" s="242">
        <f t="shared" ref="K31:K49" si="13">J31/J$50</f>
        <v>0.21428571428571427</v>
      </c>
      <c r="L31" s="242">
        <f>K31+L30</f>
        <v>0.7857142857142857</v>
      </c>
      <c r="M31" s="243" t="str">
        <f t="shared" si="10"/>
        <v>A</v>
      </c>
    </row>
    <row r="32" spans="2:17" ht="15" thickBot="1">
      <c r="B32" s="240" t="s">
        <v>64</v>
      </c>
      <c r="C32" s="241">
        <f>'Юнит 19-25.01'!AE31</f>
        <v>1234.21</v>
      </c>
      <c r="D32" s="242">
        <f t="shared" si="11"/>
        <v>0.30707891656459568</v>
      </c>
      <c r="E32" s="242">
        <f t="shared" ref="E32:E49" si="14">D32+E31</f>
        <v>2.5781415964443752</v>
      </c>
      <c r="F32" s="243" t="str">
        <f t="shared" si="9"/>
        <v>C</v>
      </c>
      <c r="G32" s="243" t="str">
        <f t="shared" si="12"/>
        <v>C</v>
      </c>
      <c r="I32" s="240" t="s">
        <v>70</v>
      </c>
      <c r="J32" s="241">
        <f>'Юнит 19-25.01'!R37</f>
        <v>2</v>
      </c>
      <c r="K32" s="242">
        <f t="shared" si="13"/>
        <v>0.14285714285714285</v>
      </c>
      <c r="L32" s="242">
        <f t="shared" ref="L32:L49" si="15">K32+L31</f>
        <v>0.9285714285714286</v>
      </c>
      <c r="M32" s="243" t="str">
        <f t="shared" si="10"/>
        <v>B</v>
      </c>
    </row>
    <row r="33" spans="2:13" ht="15" thickBot="1">
      <c r="B33" s="240" t="s">
        <v>66</v>
      </c>
      <c r="C33" s="241">
        <f>'Юнит 19-25.01'!AE33</f>
        <v>848.43999999999994</v>
      </c>
      <c r="D33" s="242">
        <f t="shared" si="11"/>
        <v>0.21109700615783822</v>
      </c>
      <c r="E33" s="242">
        <f t="shared" si="14"/>
        <v>2.7892386026022136</v>
      </c>
      <c r="F33" s="243" t="str">
        <f t="shared" si="9"/>
        <v>C</v>
      </c>
      <c r="G33" s="243" t="str">
        <f t="shared" si="12"/>
        <v>C</v>
      </c>
      <c r="I33" s="240" t="s">
        <v>64</v>
      </c>
      <c r="J33" s="241">
        <f>'Юнит 19-25.01'!R31</f>
        <v>1</v>
      </c>
      <c r="K33" s="242">
        <f t="shared" si="13"/>
        <v>7.1428571428571425E-2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62</v>
      </c>
      <c r="C34" s="241">
        <f>'Юнит 19-25.01'!AE29</f>
        <v>0</v>
      </c>
      <c r="D34" s="242">
        <f t="shared" si="11"/>
        <v>0</v>
      </c>
      <c r="E34" s="242">
        <f t="shared" si="14"/>
        <v>2.7892386026022136</v>
      </c>
      <c r="F34" s="243" t="str">
        <f t="shared" si="9"/>
        <v>C</v>
      </c>
      <c r="G34" s="243" t="str">
        <f t="shared" si="12"/>
        <v>C</v>
      </c>
      <c r="I34" s="240" t="s">
        <v>66</v>
      </c>
      <c r="J34" s="241">
        <f>'Юнит 19-25.01'!R33</f>
        <v>1</v>
      </c>
      <c r="K34" s="242">
        <f t="shared" si="13"/>
        <v>7.1428571428571425E-2</v>
      </c>
      <c r="L34" s="242">
        <f t="shared" si="15"/>
        <v>1.0714285714285714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19-25.01'!AE30</f>
        <v>0</v>
      </c>
      <c r="D35" s="242">
        <f t="shared" si="11"/>
        <v>0</v>
      </c>
      <c r="E35" s="242">
        <f t="shared" si="14"/>
        <v>2.7892386026022136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19-25.01'!R28</f>
        <v>0</v>
      </c>
      <c r="K35" s="242">
        <f t="shared" si="13"/>
        <v>0</v>
      </c>
      <c r="L35" s="242">
        <f t="shared" si="15"/>
        <v>1.0714285714285714</v>
      </c>
      <c r="M35" s="243" t="str">
        <f t="shared" si="10"/>
        <v>C</v>
      </c>
    </row>
    <row r="36" spans="2:13" ht="26.5" thickBot="1">
      <c r="B36" s="240" t="s">
        <v>65</v>
      </c>
      <c r="C36" s="241">
        <f>'Юнит 19-25.01'!AE32</f>
        <v>0</v>
      </c>
      <c r="D36" s="242">
        <f t="shared" si="11"/>
        <v>0</v>
      </c>
      <c r="E36" s="242">
        <f t="shared" si="14"/>
        <v>2.7892386026022136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19-25.01'!R29</f>
        <v>0</v>
      </c>
      <c r="K36" s="242">
        <f t="shared" si="13"/>
        <v>0</v>
      </c>
      <c r="L36" s="242">
        <f t="shared" si="15"/>
        <v>1.0714285714285714</v>
      </c>
      <c r="M36" s="243" t="str">
        <f t="shared" si="10"/>
        <v>C</v>
      </c>
    </row>
    <row r="37" spans="2:13" ht="26.5" thickBot="1">
      <c r="B37" s="240" t="s">
        <v>67</v>
      </c>
      <c r="C37" s="241">
        <f>'Юнит 19-25.01'!AE34</f>
        <v>0</v>
      </c>
      <c r="D37" s="242">
        <f t="shared" si="11"/>
        <v>0</v>
      </c>
      <c r="E37" s="242">
        <f t="shared" si="14"/>
        <v>2.7892386026022136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19-25.01'!R30</f>
        <v>0</v>
      </c>
      <c r="K37" s="242">
        <f t="shared" si="13"/>
        <v>0</v>
      </c>
      <c r="L37" s="242">
        <f t="shared" si="15"/>
        <v>1.0714285714285714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19-25.01'!AE35</f>
        <v>0</v>
      </c>
      <c r="D38" s="242">
        <f t="shared" si="11"/>
        <v>0</v>
      </c>
      <c r="E38" s="242">
        <f t="shared" si="14"/>
        <v>2.7892386026022136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19-25.01'!R32</f>
        <v>0</v>
      </c>
      <c r="K38" s="242">
        <f t="shared" si="13"/>
        <v>0</v>
      </c>
      <c r="L38" s="242">
        <f t="shared" si="15"/>
        <v>1.0714285714285714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'Юнит 19-25.01'!AE39</f>
        <v>0</v>
      </c>
      <c r="D39" s="242">
        <f t="shared" si="11"/>
        <v>0</v>
      </c>
      <c r="E39" s="242">
        <f t="shared" si="14"/>
        <v>2.7892386026022136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19-25.01'!R34</f>
        <v>0</v>
      </c>
      <c r="K39" s="242">
        <f t="shared" si="13"/>
        <v>0</v>
      </c>
      <c r="L39" s="242">
        <f t="shared" si="15"/>
        <v>1.0714285714285714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19-25.01'!AE40</f>
        <v>0</v>
      </c>
      <c r="D40" s="242">
        <f t="shared" si="11"/>
        <v>0</v>
      </c>
      <c r="E40" s="242">
        <f t="shared" si="14"/>
        <v>2.7892386026022136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19-25.01'!R35</f>
        <v>0</v>
      </c>
      <c r="K40" s="242">
        <f t="shared" si="13"/>
        <v>0</v>
      </c>
      <c r="L40" s="242">
        <f t="shared" si="15"/>
        <v>1.0714285714285714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19-25.01'!AE41</f>
        <v>0</v>
      </c>
      <c r="D41" s="242">
        <f t="shared" si="11"/>
        <v>0</v>
      </c>
      <c r="E41" s="242">
        <f t="shared" si="14"/>
        <v>2.7892386026022136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19-25.01'!R36</f>
        <v>0</v>
      </c>
      <c r="K41" s="242">
        <f t="shared" si="13"/>
        <v>0</v>
      </c>
      <c r="L41" s="242">
        <f t="shared" si="15"/>
        <v>1.0714285714285714</v>
      </c>
      <c r="M41" s="243" t="str">
        <f t="shared" si="17"/>
        <v>C</v>
      </c>
    </row>
    <row r="42" spans="2:13" ht="26.5" thickBot="1">
      <c r="B42" s="240" t="s">
        <v>75</v>
      </c>
      <c r="C42" s="241">
        <f>'Юнит 19-25.01'!AE42</f>
        <v>0</v>
      </c>
      <c r="D42" s="242">
        <f t="shared" si="11"/>
        <v>0</v>
      </c>
      <c r="E42" s="242">
        <f t="shared" si="14"/>
        <v>2.7892386026022136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19-25.01'!R39</f>
        <v>0</v>
      </c>
      <c r="K42" s="242">
        <f t="shared" si="13"/>
        <v>0</v>
      </c>
      <c r="L42" s="242">
        <f t="shared" si="15"/>
        <v>1.0714285714285714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19-25.01'!AE43</f>
        <v>0</v>
      </c>
      <c r="D43" s="242">
        <f t="shared" si="11"/>
        <v>0</v>
      </c>
      <c r="E43" s="242">
        <f t="shared" si="14"/>
        <v>2.7892386026022136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19-25.01'!R40</f>
        <v>0</v>
      </c>
      <c r="K43" s="242">
        <f t="shared" si="13"/>
        <v>0</v>
      </c>
      <c r="L43" s="242">
        <f t="shared" si="15"/>
        <v>1.0714285714285714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19-25.01'!AE47</f>
        <v>0</v>
      </c>
      <c r="D44" s="242">
        <f t="shared" si="11"/>
        <v>0</v>
      </c>
      <c r="E44" s="242">
        <f t="shared" si="14"/>
        <v>2.7892386026022136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19-25.01'!R41</f>
        <v>0</v>
      </c>
      <c r="K44" s="242">
        <f t="shared" si="13"/>
        <v>0</v>
      </c>
      <c r="L44" s="242">
        <f t="shared" si="15"/>
        <v>1.0714285714285714</v>
      </c>
      <c r="M44" s="243" t="str">
        <f t="shared" si="17"/>
        <v>C</v>
      </c>
    </row>
    <row r="45" spans="2:13" ht="26.5" thickBot="1">
      <c r="B45" s="240" t="s">
        <v>69</v>
      </c>
      <c r="C45" s="241">
        <f>'Юнит 19-25.01'!AE36</f>
        <v>-113.88</v>
      </c>
      <c r="D45" s="242">
        <f t="shared" si="11"/>
        <v>-2.8334033121086486E-2</v>
      </c>
      <c r="E45" s="242">
        <f t="shared" si="14"/>
        <v>2.7609045694811272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19-25.01'!R42</f>
        <v>0</v>
      </c>
      <c r="K45" s="242">
        <f t="shared" si="13"/>
        <v>0</v>
      </c>
      <c r="L45" s="242">
        <f t="shared" si="15"/>
        <v>1.0714285714285714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19-25.01'!AE28</f>
        <v>-537.70695000000001</v>
      </c>
      <c r="D46" s="242">
        <f t="shared" si="11"/>
        <v>-0.13378474298154544</v>
      </c>
      <c r="E46" s="242">
        <f t="shared" si="14"/>
        <v>2.6271198264995816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19-25.01'!R43</f>
        <v>0</v>
      </c>
      <c r="K46" s="242">
        <f t="shared" si="13"/>
        <v>0</v>
      </c>
      <c r="L46" s="242">
        <f t="shared" si="15"/>
        <v>1.0714285714285714</v>
      </c>
      <c r="M46" s="243" t="str">
        <f t="shared" si="17"/>
        <v>C</v>
      </c>
    </row>
    <row r="47" spans="2:13" ht="15" thickBot="1">
      <c r="B47" s="240" t="s">
        <v>79</v>
      </c>
      <c r="C47" s="241">
        <f>'Юнит 19-25.01'!AE46</f>
        <v>-810.57042999999999</v>
      </c>
      <c r="D47" s="242">
        <f t="shared" si="11"/>
        <v>-0.20167482798202771</v>
      </c>
      <c r="E47" s="242">
        <f t="shared" si="14"/>
        <v>2.4254449985175541</v>
      </c>
      <c r="F47" s="243" t="str">
        <f t="shared" si="16"/>
        <v>C</v>
      </c>
      <c r="G47" s="243" t="str">
        <f t="shared" si="12"/>
        <v>C</v>
      </c>
      <c r="I47" s="240" t="s">
        <v>79</v>
      </c>
      <c r="J47" s="241">
        <f>'Юнит 19-25.01'!R46</f>
        <v>0</v>
      </c>
      <c r="K47" s="242">
        <f t="shared" si="13"/>
        <v>0</v>
      </c>
      <c r="L47" s="242">
        <f t="shared" si="15"/>
        <v>1.0714285714285714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19-25.01'!AE38</f>
        <v>-1412.6399999999999</v>
      </c>
      <c r="D48" s="242">
        <f t="shared" si="11"/>
        <v>-0.35147338029655439</v>
      </c>
      <c r="E48" s="242">
        <f t="shared" si="14"/>
        <v>2.073971618221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19-25.01'!R47</f>
        <v>0</v>
      </c>
      <c r="K48" s="242">
        <f t="shared" si="13"/>
        <v>0</v>
      </c>
      <c r="L48" s="242">
        <f t="shared" si="15"/>
        <v>1.0714285714285714</v>
      </c>
      <c r="M48" s="243" t="str">
        <f t="shared" si="17"/>
        <v>C</v>
      </c>
    </row>
    <row r="49" spans="2:13" ht="26.5" thickBot="1">
      <c r="B49" s="240" t="s">
        <v>77</v>
      </c>
      <c r="C49" s="241">
        <f>'Юнит 19-25.01'!AE44</f>
        <v>-4316.5011970000023</v>
      </c>
      <c r="D49" s="242">
        <f t="shared" si="11"/>
        <v>-1.0739716182210004</v>
      </c>
      <c r="E49" s="242">
        <f t="shared" si="14"/>
        <v>0.99999999999999956</v>
      </c>
      <c r="F49" s="243" t="str">
        <f t="shared" si="16"/>
        <v>C</v>
      </c>
      <c r="G49" s="243" t="str">
        <f t="shared" si="12"/>
        <v>A</v>
      </c>
      <c r="I49" s="240" t="s">
        <v>71</v>
      </c>
      <c r="J49" s="241">
        <f>'Юнит 19-25.01'!R38</f>
        <v>-1</v>
      </c>
      <c r="K49" s="242">
        <f t="shared" si="13"/>
        <v>-7.1428571428571425E-2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4019.1948499999917</v>
      </c>
      <c r="D50" s="250">
        <f>SUM(D30:D49)</f>
        <v>0.99999999999999956</v>
      </c>
      <c r="J50" s="249">
        <f>SUM(J30:J49)</f>
        <v>14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67" priority="4" operator="equal">
      <formula>"C"</formula>
    </cfRule>
    <cfRule type="cellIs" dxfId="266" priority="5" operator="equal">
      <formula>"B"</formula>
    </cfRule>
    <cfRule type="cellIs" dxfId="265" priority="6" operator="equal">
      <formula>"A"</formula>
    </cfRule>
  </conditionalFormatting>
  <conditionalFormatting sqref="M30:M49 D30:D49 K30:K49 F30:G49">
    <cfRule type="cellIs" dxfId="264" priority="1" operator="equal">
      <formula>"C"</formula>
    </cfRule>
    <cfRule type="cellIs" dxfId="263" priority="2" operator="equal">
      <formula>"B"</formula>
    </cfRule>
    <cfRule type="cellIs" dxfId="26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12-18.01'!AE3</f>
        <v>11137.395480000014</v>
      </c>
      <c r="D4" s="242">
        <f>C4/C$26</f>
        <v>0.74671755480592805</v>
      </c>
      <c r="E4" s="242">
        <f>D4</f>
        <v>0.74671755480592805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12-18.01'!R3</f>
        <v>43</v>
      </c>
      <c r="K4" s="242">
        <f>J4/J$26</f>
        <v>0.7678571428571429</v>
      </c>
      <c r="L4" s="242">
        <f>K4</f>
        <v>0.7678571428571429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12-18.01'!AE6</f>
        <v>3561.251341000001</v>
      </c>
      <c r="D5" s="242">
        <f>C5/C$26</f>
        <v>0.2387675734579239</v>
      </c>
      <c r="E5" s="242">
        <f>D5+E4</f>
        <v>0.98548512826385193</v>
      </c>
      <c r="F5" s="243" t="str">
        <f t="shared" si="0"/>
        <v>C</v>
      </c>
      <c r="G5" s="243" t="str">
        <f>VLOOKUP(B$4:B$25,I$4:M$25,5,0)</f>
        <v>B</v>
      </c>
      <c r="I5" s="240" t="s">
        <v>41</v>
      </c>
      <c r="J5" s="241">
        <f>'Юнит 12-18.01'!R6</f>
        <v>7</v>
      </c>
      <c r="K5" s="242">
        <f>J5/J$26</f>
        <v>0.125</v>
      </c>
      <c r="L5" s="242">
        <f>K5+L4</f>
        <v>0.8928571428571429</v>
      </c>
      <c r="M5" s="243" t="str">
        <f t="shared" si="1"/>
        <v>B</v>
      </c>
    </row>
    <row r="6" spans="2:17" ht="28.5" customHeight="1" outlineLevel="1" thickBot="1">
      <c r="B6" s="240" t="s">
        <v>40</v>
      </c>
      <c r="C6" s="241">
        <f>'Юнит 12-18.01'!AE5</f>
        <v>881.45</v>
      </c>
      <c r="D6" s="242">
        <f>C6/C$26</f>
        <v>5.9097675921236527E-2</v>
      </c>
      <c r="E6" s="242">
        <f t="shared" ref="E6:E25" si="2">D6+E5</f>
        <v>1.0445828041850884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12-18.01'!R4</f>
        <v>2</v>
      </c>
      <c r="K6" s="242">
        <f>J6/J$26</f>
        <v>3.5714285714285712E-2</v>
      </c>
      <c r="L6" s="242">
        <f t="shared" ref="L6:L25" si="3">K6+L5</f>
        <v>0.9285714285714286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12-18.01'!AE16</f>
        <v>861.87000000000023</v>
      </c>
      <c r="D7" s="242">
        <f>C7/C$26</f>
        <v>5.7784915702803488E-2</v>
      </c>
      <c r="E7" s="242">
        <f t="shared" si="2"/>
        <v>1.1023677198878918</v>
      </c>
      <c r="F7" s="243" t="str">
        <f t="shared" si="0"/>
        <v>C</v>
      </c>
      <c r="G7" s="243" t="str">
        <f>VLOOKUP(B$4:B$25,I$4:M$25,5,0)</f>
        <v>C</v>
      </c>
      <c r="I7" s="240" t="s">
        <v>40</v>
      </c>
      <c r="J7" s="241">
        <f>'Юнит 12-18.01'!R5</f>
        <v>2</v>
      </c>
      <c r="K7" s="242">
        <f>J7/J$26</f>
        <v>3.5714285714285712E-2</v>
      </c>
      <c r="L7" s="242">
        <f t="shared" si="3"/>
        <v>0.9642857142857143</v>
      </c>
      <c r="M7" s="243" t="str">
        <f t="shared" si="1"/>
        <v>C</v>
      </c>
    </row>
    <row r="8" spans="2:17" ht="28.5" customHeight="1" outlineLevel="1" thickBot="1">
      <c r="B8" s="240" t="s">
        <v>42</v>
      </c>
      <c r="C8" s="241">
        <f>'Юнит 12-18.01'!AE7</f>
        <v>0</v>
      </c>
      <c r="D8" s="242">
        <f>C8/C$26</f>
        <v>0</v>
      </c>
      <c r="E8" s="242">
        <f t="shared" si="2"/>
        <v>1.1023677198878918</v>
      </c>
      <c r="F8" s="243" t="str">
        <f t="shared" si="0"/>
        <v>C</v>
      </c>
      <c r="G8" s="243" t="str">
        <f>VLOOKUP(B$4:B$25,I$4:M$25,5,0)</f>
        <v>C</v>
      </c>
      <c r="I8" s="240" t="s">
        <v>51</v>
      </c>
      <c r="J8" s="241">
        <f>'Юнит 12-18.01'!R16</f>
        <v>2</v>
      </c>
      <c r="K8" s="242">
        <f>J8/J$26</f>
        <v>3.5714285714285712E-2</v>
      </c>
      <c r="L8" s="242">
        <f t="shared" si="3"/>
        <v>1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12-18.01'!AE8</f>
        <v>0</v>
      </c>
      <c r="D9" s="242">
        <f t="shared" ref="D9:D25" si="4">C9/C$26</f>
        <v>0</v>
      </c>
      <c r="E9" s="242">
        <f t="shared" si="2"/>
        <v>1.1023677198878918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42</v>
      </c>
      <c r="J9" s="241">
        <f>'Юнит 12-18.01'!R7</f>
        <v>0</v>
      </c>
      <c r="K9" s="242">
        <f t="shared" ref="K9:K25" si="6">J9/J$26</f>
        <v>0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46</v>
      </c>
      <c r="C10" s="241">
        <f>'Юнит 12-18.01'!AE11</f>
        <v>0</v>
      </c>
      <c r="D10" s="242">
        <f t="shared" si="4"/>
        <v>0</v>
      </c>
      <c r="E10" s="242">
        <f t="shared" si="2"/>
        <v>1.1023677198878918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12-18.01'!R8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47</v>
      </c>
      <c r="C11" s="241">
        <f>'Юнит 12-18.01'!AE12</f>
        <v>0</v>
      </c>
      <c r="D11" s="242">
        <f t="shared" si="4"/>
        <v>0</v>
      </c>
      <c r="E11" s="242">
        <f>D11+E8</f>
        <v>1.1023677198878918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12-18.01'!R9</f>
        <v>0</v>
      </c>
      <c r="K11" s="242">
        <f t="shared" si="6"/>
        <v>0</v>
      </c>
      <c r="L11" s="242">
        <f>K11+L8</f>
        <v>1</v>
      </c>
      <c r="M11" s="243" t="str">
        <f t="shared" si="1"/>
        <v>C</v>
      </c>
    </row>
    <row r="12" spans="2:17" ht="28.5" customHeight="1" outlineLevel="1" thickBot="1">
      <c r="B12" s="240" t="s">
        <v>49</v>
      </c>
      <c r="C12" s="241">
        <f>'Юнит 12-18.01'!AE14</f>
        <v>0</v>
      </c>
      <c r="D12" s="242">
        <f t="shared" si="4"/>
        <v>0</v>
      </c>
      <c r="E12" s="242">
        <f t="shared" si="2"/>
        <v>1.1023677198878918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12-18.01'!R10</f>
        <v>0</v>
      </c>
      <c r="K12" s="242">
        <f t="shared" si="6"/>
        <v>0</v>
      </c>
      <c r="L12" s="242">
        <f t="shared" si="3"/>
        <v>1</v>
      </c>
      <c r="M12" s="243" t="str">
        <f t="shared" si="1"/>
        <v>C</v>
      </c>
    </row>
    <row r="13" spans="2:17" ht="26.5" outlineLevel="1" thickBot="1">
      <c r="B13" s="240" t="s">
        <v>50</v>
      </c>
      <c r="C13" s="241">
        <f>'Юнит 12-18.01'!AE15</f>
        <v>0</v>
      </c>
      <c r="D13" s="242">
        <f t="shared" si="4"/>
        <v>0</v>
      </c>
      <c r="E13" s="242">
        <f t="shared" si="2"/>
        <v>1.1023677198878918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12-18.01'!R11</f>
        <v>0</v>
      </c>
      <c r="K13" s="242">
        <f t="shared" si="6"/>
        <v>0</v>
      </c>
      <c r="L13" s="242">
        <f t="shared" si="3"/>
        <v>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12-18.01'!AE17</f>
        <v>0</v>
      </c>
      <c r="D14" s="242">
        <f t="shared" si="4"/>
        <v>0</v>
      </c>
      <c r="E14" s="242">
        <f t="shared" si="2"/>
        <v>1.1023677198878918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12-18.01'!R12</f>
        <v>0</v>
      </c>
      <c r="K14" s="242">
        <f t="shared" si="6"/>
        <v>0</v>
      </c>
      <c r="L14" s="242">
        <f t="shared" si="3"/>
        <v>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12-18.01'!AE18</f>
        <v>0</v>
      </c>
      <c r="D15" s="242">
        <f t="shared" si="4"/>
        <v>0</v>
      </c>
      <c r="E15" s="242">
        <f t="shared" si="2"/>
        <v>1.1023677198878918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12-18.01'!R13</f>
        <v>0</v>
      </c>
      <c r="K15" s="242">
        <f t="shared" si="6"/>
        <v>0</v>
      </c>
      <c r="L15" s="242">
        <f t="shared" si="3"/>
        <v>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12-18.01'!AE19</f>
        <v>0</v>
      </c>
      <c r="D16" s="242">
        <f t="shared" si="4"/>
        <v>0</v>
      </c>
      <c r="E16" s="242">
        <f t="shared" si="2"/>
        <v>1.1023677198878918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12-18.01'!R14</f>
        <v>0</v>
      </c>
      <c r="K16" s="242">
        <f t="shared" si="6"/>
        <v>0</v>
      </c>
      <c r="L16" s="242">
        <f t="shared" si="3"/>
        <v>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55</v>
      </c>
      <c r="C17" s="241">
        <f>'Юнит 12-18.01'!AE20</f>
        <v>0</v>
      </c>
      <c r="D17" s="242">
        <f t="shared" si="4"/>
        <v>0</v>
      </c>
      <c r="E17" s="242">
        <f t="shared" si="2"/>
        <v>1.1023677198878918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12-18.01'!R15</f>
        <v>0</v>
      </c>
      <c r="K17" s="242">
        <f t="shared" si="6"/>
        <v>0</v>
      </c>
      <c r="L17" s="242">
        <f t="shared" si="3"/>
        <v>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12-18.01'!AE21</f>
        <v>0</v>
      </c>
      <c r="D18" s="242">
        <f t="shared" si="4"/>
        <v>0</v>
      </c>
      <c r="E18" s="242">
        <f t="shared" si="2"/>
        <v>1.1023677198878918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12-18.01'!R17</f>
        <v>0</v>
      </c>
      <c r="K18" s="242">
        <f t="shared" si="6"/>
        <v>0</v>
      </c>
      <c r="L18" s="242">
        <f t="shared" si="3"/>
        <v>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12-18.01'!AE22</f>
        <v>0</v>
      </c>
      <c r="D19" s="242">
        <f t="shared" si="4"/>
        <v>0</v>
      </c>
      <c r="E19" s="242">
        <f t="shared" si="2"/>
        <v>1.1023677198878918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12-18.01'!R18</f>
        <v>0</v>
      </c>
      <c r="K19" s="242">
        <f t="shared" si="6"/>
        <v>0</v>
      </c>
      <c r="L19" s="242">
        <f t="shared" si="3"/>
        <v>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12-18.01'!AE23</f>
        <v>0</v>
      </c>
      <c r="D20" s="242">
        <f t="shared" si="4"/>
        <v>0</v>
      </c>
      <c r="E20" s="242">
        <f t="shared" si="2"/>
        <v>1.1023677198878918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12-18.01'!R19</f>
        <v>0</v>
      </c>
      <c r="K20" s="242">
        <f t="shared" si="6"/>
        <v>0</v>
      </c>
      <c r="L20" s="242">
        <f t="shared" si="3"/>
        <v>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12-18.01'!AE24</f>
        <v>0</v>
      </c>
      <c r="D21" s="242">
        <f t="shared" si="4"/>
        <v>0</v>
      </c>
      <c r="E21" s="242">
        <f t="shared" si="2"/>
        <v>1.1023677198878918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12-18.01'!R20</f>
        <v>0</v>
      </c>
      <c r="K21" s="242">
        <f t="shared" si="6"/>
        <v>0</v>
      </c>
      <c r="L21" s="242">
        <f t="shared" si="3"/>
        <v>1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45</v>
      </c>
      <c r="C22" s="241">
        <f>'Юнит 12-18.01'!AE10</f>
        <v>-93.54</v>
      </c>
      <c r="D22" s="242">
        <f t="shared" si="4"/>
        <v>-6.2714806349452208E-3</v>
      </c>
      <c r="E22" s="242">
        <f t="shared" si="2"/>
        <v>1.0960962392529465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12-18.01'!R21</f>
        <v>0</v>
      </c>
      <c r="K22" s="242">
        <f t="shared" si="6"/>
        <v>0</v>
      </c>
      <c r="L22" s="242">
        <f t="shared" si="3"/>
        <v>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48</v>
      </c>
      <c r="C23" s="241">
        <f>'Юнит 12-18.01'!AE13</f>
        <v>-93.54</v>
      </c>
      <c r="D23" s="242">
        <f t="shared" si="4"/>
        <v>-6.2714806349452208E-3</v>
      </c>
      <c r="E23" s="242">
        <f t="shared" si="2"/>
        <v>1.0898247586180012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12-18.01'!R22</f>
        <v>0</v>
      </c>
      <c r="K23" s="242">
        <f t="shared" si="6"/>
        <v>0</v>
      </c>
      <c r="L23" s="242">
        <f t="shared" si="3"/>
        <v>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12-18.01'!AE9</f>
        <v>-429.25018599999999</v>
      </c>
      <c r="D24" s="242">
        <f t="shared" si="4"/>
        <v>-2.877949785167451E-2</v>
      </c>
      <c r="E24" s="242">
        <f t="shared" si="2"/>
        <v>1.0610452607663268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12-18.01'!R23</f>
        <v>0</v>
      </c>
      <c r="K24" s="242">
        <f t="shared" si="6"/>
        <v>0</v>
      </c>
      <c r="L24" s="242">
        <f t="shared" si="3"/>
        <v>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39</v>
      </c>
      <c r="C25" s="241">
        <f>'Юнит 12-18.01'!AE4</f>
        <v>-910.4984969999997</v>
      </c>
      <c r="D25" s="242">
        <f t="shared" si="4"/>
        <v>-6.1045260766326992E-2</v>
      </c>
      <c r="E25" s="242">
        <f t="shared" si="2"/>
        <v>0.99999999999999978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12-18.01'!R24</f>
        <v>0</v>
      </c>
      <c r="K25" s="242">
        <f t="shared" si="6"/>
        <v>0</v>
      </c>
      <c r="L25" s="242">
        <f t="shared" si="3"/>
        <v>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14915.138138000015</v>
      </c>
      <c r="D26" s="250">
        <f>SUM(D4:D25)</f>
        <v>0.99999999999999978</v>
      </c>
      <c r="J26" s="249">
        <f>SUM(J4:J25)</f>
        <v>56</v>
      </c>
      <c r="K26" s="250">
        <f>SUM(K4:K25)</f>
        <v>1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71</v>
      </c>
      <c r="C30" s="241">
        <f>'Юнит 12-18.01'!AE38</f>
        <v>1094.25</v>
      </c>
      <c r="D30" s="242">
        <f>C30/C$50</f>
        <v>1.0062694286786111</v>
      </c>
      <c r="E30" s="242">
        <f>D30</f>
        <v>1.0062694286786111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B</v>
      </c>
      <c r="I30" s="240" t="s">
        <v>77</v>
      </c>
      <c r="J30" s="241">
        <f>'Юнит 12-18.01'!R44</f>
        <v>3</v>
      </c>
      <c r="K30" s="242">
        <f>J30/J$50</f>
        <v>0.6</v>
      </c>
      <c r="L30" s="242">
        <f>K30</f>
        <v>0.6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12-18.01'!AE44</f>
        <v>1366.2751290000003</v>
      </c>
      <c r="D31" s="242">
        <f t="shared" ref="D31:D49" si="11">C31/C$50</f>
        <v>1.2564230235107388</v>
      </c>
      <c r="E31" s="242">
        <f>D31+E30</f>
        <v>2.2626924521893499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71</v>
      </c>
      <c r="J31" s="241">
        <f>'Юнит 12-18.01'!R38</f>
        <v>1</v>
      </c>
      <c r="K31" s="242">
        <f t="shared" ref="K31:K49" si="13">J31/J$50</f>
        <v>0.2</v>
      </c>
      <c r="L31" s="242">
        <f>K31+L30</f>
        <v>0.8</v>
      </c>
      <c r="M31" s="243" t="str">
        <f t="shared" si="10"/>
        <v>B</v>
      </c>
    </row>
    <row r="32" spans="2:17" ht="26.5" thickBot="1">
      <c r="B32" s="240" t="s">
        <v>61</v>
      </c>
      <c r="C32" s="241">
        <f>'Юнит 12-18.01'!AE28</f>
        <v>0</v>
      </c>
      <c r="D32" s="242">
        <f t="shared" si="11"/>
        <v>0</v>
      </c>
      <c r="E32" s="242">
        <f t="shared" ref="E32:E49" si="14">D32+E31</f>
        <v>2.2626924521893499</v>
      </c>
      <c r="F32" s="243" t="str">
        <f t="shared" si="9"/>
        <v>C</v>
      </c>
      <c r="G32" s="243" t="str">
        <f t="shared" si="12"/>
        <v>C</v>
      </c>
      <c r="I32" s="240" t="s">
        <v>78</v>
      </c>
      <c r="J32" s="241">
        <f>'Юнит 12-18.01'!R45</f>
        <v>1</v>
      </c>
      <c r="K32" s="242">
        <f t="shared" si="13"/>
        <v>0.2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12-18.01'!AE29</f>
        <v>0</v>
      </c>
      <c r="D33" s="242">
        <f t="shared" si="11"/>
        <v>0</v>
      </c>
      <c r="E33" s="242">
        <f t="shared" si="14"/>
        <v>2.2626924521893499</v>
      </c>
      <c r="F33" s="243" t="str">
        <f t="shared" si="9"/>
        <v>C</v>
      </c>
      <c r="G33" s="243" t="str">
        <f t="shared" si="12"/>
        <v>C</v>
      </c>
      <c r="I33" s="240" t="s">
        <v>61</v>
      </c>
      <c r="J33" s="241">
        <f>'Юнит 12-18.01'!R28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12-18.01'!AE30</f>
        <v>0</v>
      </c>
      <c r="D34" s="242">
        <f t="shared" si="11"/>
        <v>0</v>
      </c>
      <c r="E34" s="242">
        <f t="shared" si="14"/>
        <v>2.2626924521893499</v>
      </c>
      <c r="F34" s="243" t="str">
        <f t="shared" si="9"/>
        <v>C</v>
      </c>
      <c r="G34" s="243" t="str">
        <f t="shared" si="12"/>
        <v>C</v>
      </c>
      <c r="I34" s="240" t="s">
        <v>62</v>
      </c>
      <c r="J34" s="241">
        <f>'Юнит 12-18.01'!R29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64</v>
      </c>
      <c r="C35" s="241">
        <f>'Юнит 12-18.01'!AE31</f>
        <v>0</v>
      </c>
      <c r="D35" s="242">
        <f t="shared" si="11"/>
        <v>0</v>
      </c>
      <c r="E35" s="242">
        <f t="shared" si="14"/>
        <v>2.2626924521893499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12-18.01'!R30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12-18.01'!AE32</f>
        <v>0</v>
      </c>
      <c r="D36" s="242">
        <f t="shared" si="11"/>
        <v>0</v>
      </c>
      <c r="E36" s="242">
        <f t="shared" si="14"/>
        <v>2.2626924521893499</v>
      </c>
      <c r="F36" s="243" t="str">
        <f t="shared" si="9"/>
        <v>C</v>
      </c>
      <c r="G36" s="243" t="str">
        <f t="shared" si="12"/>
        <v>C</v>
      </c>
      <c r="I36" s="240" t="s">
        <v>64</v>
      </c>
      <c r="J36" s="241">
        <f>'Юнит 12-18.01'!R31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12-18.01'!AE33</f>
        <v>0</v>
      </c>
      <c r="D37" s="242">
        <f t="shared" si="11"/>
        <v>0</v>
      </c>
      <c r="E37" s="242">
        <f t="shared" si="14"/>
        <v>2.2626924521893499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65</v>
      </c>
      <c r="J37" s="241">
        <f>'Юнит 12-18.01'!R32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12-18.01'!AE34</f>
        <v>0</v>
      </c>
      <c r="D38" s="242">
        <f t="shared" si="11"/>
        <v>0</v>
      </c>
      <c r="E38" s="242">
        <f t="shared" si="14"/>
        <v>2.2626924521893499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66</v>
      </c>
      <c r="J38" s="241">
        <f>'Юнит 12-18.01'!R33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12-18.01'!AE35</f>
        <v>0</v>
      </c>
      <c r="D39" s="242">
        <f t="shared" si="11"/>
        <v>0</v>
      </c>
      <c r="E39" s="242">
        <f t="shared" si="14"/>
        <v>2.2626924521893499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12-18.01'!R34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12-18.01'!AE36</f>
        <v>0</v>
      </c>
      <c r="D40" s="242">
        <f t="shared" si="11"/>
        <v>0</v>
      </c>
      <c r="E40" s="242">
        <f t="shared" si="14"/>
        <v>2.2626924521893499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12-18.01'!R35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70</v>
      </c>
      <c r="C41" s="241">
        <f>'Юнит 12-18.01'!AE37</f>
        <v>0</v>
      </c>
      <c r="D41" s="242">
        <f t="shared" si="11"/>
        <v>0</v>
      </c>
      <c r="E41" s="242">
        <f t="shared" si="14"/>
        <v>2.2626924521893499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12-18.01'!R36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12-18.01'!AE39</f>
        <v>0</v>
      </c>
      <c r="D42" s="242">
        <f t="shared" si="11"/>
        <v>0</v>
      </c>
      <c r="E42" s="242">
        <f t="shared" si="14"/>
        <v>2.2626924521893499</v>
      </c>
      <c r="F42" s="243" t="str">
        <f t="shared" si="16"/>
        <v>C</v>
      </c>
      <c r="G42" s="243" t="str">
        <f t="shared" si="12"/>
        <v>C</v>
      </c>
      <c r="I42" s="240" t="s">
        <v>70</v>
      </c>
      <c r="J42" s="241">
        <f>'Юнит 12-18.01'!R37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12-18.01'!AE40</f>
        <v>0</v>
      </c>
      <c r="D43" s="242">
        <f t="shared" si="11"/>
        <v>0</v>
      </c>
      <c r="E43" s="242">
        <f t="shared" si="14"/>
        <v>2.2626924521893499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12-18.01'!R39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12-18.01'!AE41</f>
        <v>0</v>
      </c>
      <c r="D44" s="242">
        <f t="shared" si="11"/>
        <v>0</v>
      </c>
      <c r="E44" s="242">
        <f t="shared" si="14"/>
        <v>2.2626924521893499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12-18.01'!R40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75</v>
      </c>
      <c r="C45" s="241">
        <f>'Юнит 12-18.01'!AE42</f>
        <v>0</v>
      </c>
      <c r="D45" s="242">
        <f t="shared" si="11"/>
        <v>0</v>
      </c>
      <c r="E45" s="242">
        <f t="shared" si="14"/>
        <v>2.2626924521893499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12-18.01'!R41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12-18.01'!AE43</f>
        <v>0</v>
      </c>
      <c r="D46" s="242">
        <f t="shared" si="11"/>
        <v>0</v>
      </c>
      <c r="E46" s="242">
        <f t="shared" si="14"/>
        <v>2.2626924521893499</v>
      </c>
      <c r="F46" s="243" t="str">
        <f t="shared" si="16"/>
        <v>C</v>
      </c>
      <c r="G46" s="243" t="str">
        <f t="shared" si="12"/>
        <v>C</v>
      </c>
      <c r="I46" s="240" t="s">
        <v>75</v>
      </c>
      <c r="J46" s="241">
        <f>'Юнит 12-18.01'!R42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79</v>
      </c>
      <c r="C47" s="241">
        <f>'Юнит 12-18.01'!AE46</f>
        <v>0</v>
      </c>
      <c r="D47" s="242">
        <f t="shared" si="11"/>
        <v>0</v>
      </c>
      <c r="E47" s="242">
        <f t="shared" si="14"/>
        <v>2.2626924521893499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12-18.01'!R43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12-18.01'!AE47</f>
        <v>0</v>
      </c>
      <c r="D48" s="242">
        <f t="shared" si="11"/>
        <v>0</v>
      </c>
      <c r="E48" s="242">
        <f t="shared" si="14"/>
        <v>2.2626924521893499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12-18.01'!R46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12-18.01'!AE45</f>
        <v>-1373.092709</v>
      </c>
      <c r="D49" s="242">
        <f t="shared" si="11"/>
        <v>-1.2626924521893501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12-18.01'!R47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1087.4324200000005</v>
      </c>
      <c r="D50" s="250">
        <f>SUM(D30:D49)</f>
        <v>0.99999999999999978</v>
      </c>
      <c r="J50" s="249">
        <f>SUM(J30:J49)</f>
        <v>5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61" priority="4" operator="equal">
      <formula>"C"</formula>
    </cfRule>
    <cfRule type="cellIs" dxfId="260" priority="5" operator="equal">
      <formula>"B"</formula>
    </cfRule>
    <cfRule type="cellIs" dxfId="259" priority="6" operator="equal">
      <formula>"A"</formula>
    </cfRule>
  </conditionalFormatting>
  <conditionalFormatting sqref="M30:M49 D30:D49 K30:K49 F30:G49">
    <cfRule type="cellIs" dxfId="258" priority="1" operator="equal">
      <formula>"C"</formula>
    </cfRule>
    <cfRule type="cellIs" dxfId="257" priority="2" operator="equal">
      <formula>"B"</formula>
    </cfRule>
    <cfRule type="cellIs" dxfId="25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05-11.01'!AE3</f>
        <v>6568.9866900000034</v>
      </c>
      <c r="D4" s="242">
        <f>C4/C$26</f>
        <v>0.6482752530447432</v>
      </c>
      <c r="E4" s="242">
        <f>D4</f>
        <v>0.6482752530447432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05-11.01'!R3</f>
        <v>32</v>
      </c>
      <c r="K4" s="242">
        <f>J4/J$26</f>
        <v>0.59259259259259256</v>
      </c>
      <c r="L4" s="242">
        <f>K4</f>
        <v>0.59259259259259256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47</v>
      </c>
      <c r="C5" s="241">
        <f>'Юнит 05-11.01'!AE12</f>
        <v>698.36000000000013</v>
      </c>
      <c r="D5" s="242">
        <f>C5/C$26</f>
        <v>6.8919230176781907E-2</v>
      </c>
      <c r="E5" s="242">
        <f>D5+E4</f>
        <v>0.71719448322152513</v>
      </c>
      <c r="F5" s="243" t="str">
        <f t="shared" si="0"/>
        <v>A</v>
      </c>
      <c r="G5" s="243" t="str">
        <f>VLOOKUP(B$4:B$25,I$4:M$25,5,0)</f>
        <v>B</v>
      </c>
      <c r="I5" s="240" t="s">
        <v>41</v>
      </c>
      <c r="J5" s="241">
        <f>'Юнит 05-11.01'!R6</f>
        <v>11</v>
      </c>
      <c r="K5" s="242">
        <f>J5/J$26</f>
        <v>0.20370370370370369</v>
      </c>
      <c r="L5" s="242">
        <f>K5+L4</f>
        <v>0.79629629629629628</v>
      </c>
      <c r="M5" s="243" t="str">
        <f t="shared" si="1"/>
        <v>A</v>
      </c>
    </row>
    <row r="6" spans="2:17" ht="28.5" customHeight="1" outlineLevel="1" thickBot="1">
      <c r="B6" s="240" t="s">
        <v>41</v>
      </c>
      <c r="C6" s="241">
        <f>'Юнит 05-11.01'!AE6</f>
        <v>1305.2943180000032</v>
      </c>
      <c r="D6" s="242">
        <f>C6/C$26</f>
        <v>0.12881591092085423</v>
      </c>
      <c r="E6" s="242">
        <f t="shared" ref="E6:E25" si="2">D6+E5</f>
        <v>0.84601039414237933</v>
      </c>
      <c r="F6" s="243" t="str">
        <f t="shared" si="0"/>
        <v>B</v>
      </c>
      <c r="G6" s="243" t="str">
        <f>VLOOKUP(B$4:B$25,I$4:M$25,5,0)</f>
        <v>A</v>
      </c>
      <c r="I6" s="240" t="s">
        <v>47</v>
      </c>
      <c r="J6" s="241">
        <f>'Юнит 05-11.01'!R12</f>
        <v>2</v>
      </c>
      <c r="K6" s="242">
        <f>J6/J$26</f>
        <v>3.7037037037037035E-2</v>
      </c>
      <c r="L6" s="242">
        <f t="shared" ref="L6:L25" si="3">K6+L5</f>
        <v>0.83333333333333326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05-11.01'!AE16</f>
        <v>584.28000000000009</v>
      </c>
      <c r="D7" s="242">
        <f>C7/C$26</f>
        <v>5.766098832649369E-2</v>
      </c>
      <c r="E7" s="242">
        <f t="shared" si="2"/>
        <v>0.90367138246887302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05-11.01'!R15</f>
        <v>2</v>
      </c>
      <c r="K7" s="242">
        <f>J7/J$26</f>
        <v>3.7037037037037035E-2</v>
      </c>
      <c r="L7" s="242">
        <f t="shared" si="3"/>
        <v>0.87037037037037024</v>
      </c>
      <c r="M7" s="243" t="str">
        <f t="shared" si="1"/>
        <v>B</v>
      </c>
    </row>
    <row r="8" spans="2:17" ht="28.5" customHeight="1" outlineLevel="1" thickBot="1">
      <c r="B8" s="240" t="s">
        <v>48</v>
      </c>
      <c r="C8" s="241">
        <f>'Юнит 05-11.01'!AE13</f>
        <v>497.35000000000014</v>
      </c>
      <c r="D8" s="242">
        <f>C8/C$26</f>
        <v>4.9082105401830695E-2</v>
      </c>
      <c r="E8" s="242">
        <f t="shared" si="2"/>
        <v>0.95275348787070369</v>
      </c>
      <c r="F8" s="243" t="str">
        <f t="shared" si="0"/>
        <v>C</v>
      </c>
      <c r="G8" s="243" t="str">
        <f>VLOOKUP(B$4:B$25,I$4:M$25,5,0)</f>
        <v>B</v>
      </c>
      <c r="I8" s="240" t="s">
        <v>51</v>
      </c>
      <c r="J8" s="241">
        <f>'Юнит 05-11.01'!R16</f>
        <v>2</v>
      </c>
      <c r="K8" s="242">
        <f>J8/J$26</f>
        <v>3.7037037037037035E-2</v>
      </c>
      <c r="L8" s="242">
        <f t="shared" si="3"/>
        <v>0.90740740740740722</v>
      </c>
      <c r="M8" s="243" t="str">
        <f t="shared" si="1"/>
        <v>B</v>
      </c>
    </row>
    <row r="9" spans="2:17" ht="28.5" customHeight="1" outlineLevel="1" thickBot="1">
      <c r="B9" s="240" t="s">
        <v>40</v>
      </c>
      <c r="C9" s="241">
        <f>'Юнит 05-11.01'!AE5</f>
        <v>360.57000000000005</v>
      </c>
      <c r="D9" s="242">
        <f t="shared" ref="D9:D25" si="4">C9/C$26</f>
        <v>3.558366290286135E-2</v>
      </c>
      <c r="E9" s="242">
        <f t="shared" si="2"/>
        <v>0.98833715077356499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40</v>
      </c>
      <c r="J9" s="241">
        <f>'Юнит 05-11.01'!R5</f>
        <v>1</v>
      </c>
      <c r="K9" s="242">
        <f t="shared" ref="K9:K25" si="6">J9/J$26</f>
        <v>1.8518518518518517E-2</v>
      </c>
      <c r="L9" s="242">
        <f t="shared" si="3"/>
        <v>0.92592592592592571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'Юнит 05-11.01'!AE14</f>
        <v>280.86000000000013</v>
      </c>
      <c r="D10" s="242">
        <f t="shared" si="4"/>
        <v>2.77173019466335E-2</v>
      </c>
      <c r="E10" s="242">
        <f t="shared" si="2"/>
        <v>1.0160544527201985</v>
      </c>
      <c r="F10" s="243" t="str">
        <f t="shared" si="0"/>
        <v>C</v>
      </c>
      <c r="G10" s="243" t="str">
        <f t="shared" si="5"/>
        <v>C</v>
      </c>
      <c r="I10" s="240" t="s">
        <v>42</v>
      </c>
      <c r="J10" s="241">
        <f>'Юнит 05-11.01'!R7</f>
        <v>1</v>
      </c>
      <c r="K10" s="242">
        <f t="shared" si="6"/>
        <v>1.8518518518518517E-2</v>
      </c>
      <c r="L10" s="242">
        <f t="shared" si="3"/>
        <v>0.9444444444444442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05-11.01'!AE15</f>
        <v>132.94000000000045</v>
      </c>
      <c r="D11" s="242">
        <f t="shared" si="4"/>
        <v>1.3119483446505265E-2</v>
      </c>
      <c r="E11" s="242">
        <f>D11+E8</f>
        <v>0.96587297131720895</v>
      </c>
      <c r="F11" s="243" t="str">
        <f t="shared" si="0"/>
        <v>C</v>
      </c>
      <c r="G11" s="243" t="str">
        <f t="shared" si="5"/>
        <v>B</v>
      </c>
      <c r="I11" s="240" t="s">
        <v>44</v>
      </c>
      <c r="J11" s="241">
        <f>'Юнит 05-11.01'!R9</f>
        <v>1</v>
      </c>
      <c r="K11" s="242">
        <f t="shared" si="6"/>
        <v>1.8518518518518517E-2</v>
      </c>
      <c r="L11" s="242">
        <f>K11+L8</f>
        <v>0.92592592592592571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'Юнит 05-11.01'!AE4</f>
        <v>0</v>
      </c>
      <c r="D12" s="242">
        <f t="shared" si="4"/>
        <v>0</v>
      </c>
      <c r="E12" s="242">
        <f t="shared" si="2"/>
        <v>0.96587297131720895</v>
      </c>
      <c r="F12" s="243" t="str">
        <f t="shared" si="0"/>
        <v>C</v>
      </c>
      <c r="G12" s="243" t="str">
        <f t="shared" si="5"/>
        <v>C</v>
      </c>
      <c r="I12" s="240" t="s">
        <v>48</v>
      </c>
      <c r="J12" s="241">
        <f>'Юнит 05-11.01'!R13</f>
        <v>1</v>
      </c>
      <c r="K12" s="242">
        <f t="shared" si="6"/>
        <v>1.8518518518518517E-2</v>
      </c>
      <c r="L12" s="242">
        <f t="shared" si="3"/>
        <v>0.9444444444444442</v>
      </c>
      <c r="M12" s="243" t="str">
        <f t="shared" si="1"/>
        <v>B</v>
      </c>
    </row>
    <row r="13" spans="2:17" ht="15" outlineLevel="1" thickBot="1">
      <c r="B13" s="240" t="s">
        <v>43</v>
      </c>
      <c r="C13" s="241">
        <f>'Юнит 05-11.01'!AE8</f>
        <v>0</v>
      </c>
      <c r="D13" s="242">
        <f t="shared" si="4"/>
        <v>0</v>
      </c>
      <c r="E13" s="242">
        <f t="shared" si="2"/>
        <v>0.96587297131720895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49</v>
      </c>
      <c r="J13" s="241">
        <f>'Юнит 05-11.01'!R14</f>
        <v>1</v>
      </c>
      <c r="K13" s="242">
        <f t="shared" si="6"/>
        <v>1.8518518518518517E-2</v>
      </c>
      <c r="L13" s="242">
        <f t="shared" si="3"/>
        <v>0.96296296296296269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46</v>
      </c>
      <c r="C14" s="241">
        <f>'Юнит 05-11.01'!AE11</f>
        <v>0</v>
      </c>
      <c r="D14" s="242">
        <f t="shared" si="4"/>
        <v>0</v>
      </c>
      <c r="E14" s="242">
        <f t="shared" si="2"/>
        <v>0.96587297131720895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39</v>
      </c>
      <c r="J14" s="241">
        <f>'Юнит 05-11.01'!R4</f>
        <v>0</v>
      </c>
      <c r="K14" s="242">
        <f t="shared" si="6"/>
        <v>0</v>
      </c>
      <c r="L14" s="242">
        <f t="shared" si="3"/>
        <v>0.96296296296296269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05-11.01'!AE17</f>
        <v>0</v>
      </c>
      <c r="D15" s="242">
        <f t="shared" si="4"/>
        <v>0</v>
      </c>
      <c r="E15" s="242">
        <f t="shared" si="2"/>
        <v>0.96587297131720895</v>
      </c>
      <c r="F15" s="243" t="str">
        <f t="shared" si="7"/>
        <v>C</v>
      </c>
      <c r="G15" s="243" t="str">
        <f t="shared" si="5"/>
        <v>C</v>
      </c>
      <c r="I15" s="240" t="s">
        <v>43</v>
      </c>
      <c r="J15" s="241">
        <f>'Юнит 05-11.01'!R8</f>
        <v>0</v>
      </c>
      <c r="K15" s="242">
        <f t="shared" si="6"/>
        <v>0</v>
      </c>
      <c r="L15" s="242">
        <f t="shared" si="3"/>
        <v>0.96296296296296269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05-11.01'!AE18</f>
        <v>0</v>
      </c>
      <c r="D16" s="242">
        <f t="shared" si="4"/>
        <v>0</v>
      </c>
      <c r="E16" s="242">
        <f t="shared" si="2"/>
        <v>0.96587297131720895</v>
      </c>
      <c r="F16" s="243" t="str">
        <f t="shared" si="7"/>
        <v>C</v>
      </c>
      <c r="G16" s="243" t="str">
        <f t="shared" si="5"/>
        <v>C</v>
      </c>
      <c r="I16" s="240" t="s">
        <v>45</v>
      </c>
      <c r="J16" s="241">
        <f>'Юнит 05-11.01'!R10</f>
        <v>0</v>
      </c>
      <c r="K16" s="242">
        <f t="shared" si="6"/>
        <v>0</v>
      </c>
      <c r="L16" s="242">
        <f t="shared" si="3"/>
        <v>0.96296296296296269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54</v>
      </c>
      <c r="C17" s="241">
        <f>'Юнит 05-11.01'!AE19</f>
        <v>0</v>
      </c>
      <c r="D17" s="242">
        <f t="shared" si="4"/>
        <v>0</v>
      </c>
      <c r="E17" s="242">
        <f t="shared" si="2"/>
        <v>0.96587297131720895</v>
      </c>
      <c r="F17" s="243" t="str">
        <f t="shared" si="7"/>
        <v>C</v>
      </c>
      <c r="G17" s="243" t="str">
        <f t="shared" si="5"/>
        <v>C</v>
      </c>
      <c r="I17" s="240" t="s">
        <v>46</v>
      </c>
      <c r="J17" s="241">
        <f>'Юнит 05-11.01'!R11</f>
        <v>0</v>
      </c>
      <c r="K17" s="242">
        <f t="shared" si="6"/>
        <v>0</v>
      </c>
      <c r="L17" s="242">
        <f t="shared" si="3"/>
        <v>0.96296296296296269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55</v>
      </c>
      <c r="C18" s="241">
        <f>'Юнит 05-11.01'!AE20</f>
        <v>0</v>
      </c>
      <c r="D18" s="242">
        <f t="shared" si="4"/>
        <v>0</v>
      </c>
      <c r="E18" s="242">
        <f t="shared" si="2"/>
        <v>0.96587297131720895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05-11.01'!R17</f>
        <v>0</v>
      </c>
      <c r="K18" s="242">
        <f t="shared" si="6"/>
        <v>0</v>
      </c>
      <c r="L18" s="242">
        <f t="shared" si="3"/>
        <v>0.96296296296296269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'Юнит 05-11.01'!AE21</f>
        <v>0</v>
      </c>
      <c r="D19" s="242">
        <f t="shared" si="4"/>
        <v>0</v>
      </c>
      <c r="E19" s="242">
        <f t="shared" si="2"/>
        <v>0.96587297131720895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05-11.01'!R18</f>
        <v>0</v>
      </c>
      <c r="K19" s="242">
        <f t="shared" si="6"/>
        <v>0</v>
      </c>
      <c r="L19" s="242">
        <f t="shared" si="3"/>
        <v>0.96296296296296269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'Юнит 05-11.01'!AE22</f>
        <v>0</v>
      </c>
      <c r="D20" s="242">
        <f t="shared" si="4"/>
        <v>0</v>
      </c>
      <c r="E20" s="242">
        <f t="shared" si="2"/>
        <v>0.96587297131720895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05-11.01'!R19</f>
        <v>0</v>
      </c>
      <c r="K20" s="242">
        <f t="shared" si="6"/>
        <v>0</v>
      </c>
      <c r="L20" s="242">
        <f t="shared" si="3"/>
        <v>0.96296296296296269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'Юнит 05-11.01'!AE23</f>
        <v>0</v>
      </c>
      <c r="D21" s="242">
        <f t="shared" si="4"/>
        <v>0</v>
      </c>
      <c r="E21" s="242">
        <f t="shared" si="2"/>
        <v>0.96587297131720895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05-11.01'!R20</f>
        <v>0</v>
      </c>
      <c r="K21" s="242">
        <f t="shared" si="6"/>
        <v>0</v>
      </c>
      <c r="L21" s="242">
        <f t="shared" si="3"/>
        <v>0.96296296296296269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'Юнит 05-11.01'!AE24</f>
        <v>0</v>
      </c>
      <c r="D22" s="242">
        <f t="shared" si="4"/>
        <v>0</v>
      </c>
      <c r="E22" s="242">
        <f t="shared" si="2"/>
        <v>0.96587297131720895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05-11.01'!R21</f>
        <v>0</v>
      </c>
      <c r="K22" s="242">
        <f t="shared" si="6"/>
        <v>0</v>
      </c>
      <c r="L22" s="242">
        <f t="shared" si="3"/>
        <v>0.96296296296296269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42</v>
      </c>
      <c r="C23" s="241">
        <f>'Юнит 05-11.01'!AE7</f>
        <v>-11.197255000000037</v>
      </c>
      <c r="D23" s="242">
        <f t="shared" si="4"/>
        <v>-1.1050263398435256E-3</v>
      </c>
      <c r="E23" s="242">
        <f t="shared" si="2"/>
        <v>0.9647679449773654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05-11.01'!R22</f>
        <v>0</v>
      </c>
      <c r="K23" s="242">
        <f t="shared" si="6"/>
        <v>0</v>
      </c>
      <c r="L23" s="242">
        <f t="shared" si="3"/>
        <v>0.96296296296296269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45</v>
      </c>
      <c r="C24" s="241">
        <f>'Юнит 05-11.01'!AE10</f>
        <v>-93.54</v>
      </c>
      <c r="D24" s="242">
        <f t="shared" si="4"/>
        <v>-9.2312056686181618E-3</v>
      </c>
      <c r="E24" s="242">
        <f t="shared" si="2"/>
        <v>0.95553673930874727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05-11.01'!R23</f>
        <v>0</v>
      </c>
      <c r="K24" s="242">
        <f t="shared" si="6"/>
        <v>0</v>
      </c>
      <c r="L24" s="242">
        <f t="shared" si="3"/>
        <v>0.96296296296296269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44</v>
      </c>
      <c r="C25" s="241">
        <f>'Юнит 05-11.01'!AE9</f>
        <v>-190.88284999999999</v>
      </c>
      <c r="D25" s="242">
        <f t="shared" si="4"/>
        <v>-1.8837704158242357E-2</v>
      </c>
      <c r="E25" s="242">
        <f t="shared" si="2"/>
        <v>0.9366990351505049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05-11.01'!R24</f>
        <v>0</v>
      </c>
      <c r="K25" s="242">
        <f t="shared" si="6"/>
        <v>0</v>
      </c>
      <c r="L25" s="242">
        <f t="shared" si="3"/>
        <v>0.96296296296296269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10133.02090300001</v>
      </c>
      <c r="D26" s="250">
        <f>SUM(D4:D25)</f>
        <v>0.99999999999999978</v>
      </c>
      <c r="J26" s="249">
        <f>SUM(J4:J25)</f>
        <v>54</v>
      </c>
      <c r="K26" s="250">
        <f>SUM(K4:K25)</f>
        <v>0.99999999999999967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75</v>
      </c>
      <c r="C30" s="241">
        <f>'Юнит 05-11.01'!AE42</f>
        <v>1422.8500000000001</v>
      </c>
      <c r="D30" s="242">
        <f>C30/C$50</f>
        <v>0.53163258770943445</v>
      </c>
      <c r="E30" s="242">
        <f>D30</f>
        <v>0.53163258770943445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75</v>
      </c>
      <c r="J30" s="241">
        <f>'Юнит 05-11.01'!R42</f>
        <v>1</v>
      </c>
      <c r="K30" s="242">
        <f>J30/J$50</f>
        <v>0.5</v>
      </c>
      <c r="L30" s="242">
        <f>K30</f>
        <v>0.5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78</v>
      </c>
      <c r="C31" s="241">
        <f>'Юнит 05-11.01'!AE45</f>
        <v>1481.2884480000002</v>
      </c>
      <c r="D31" s="242">
        <f t="shared" ref="D31:D49" si="11">C31/C$50</f>
        <v>0.55346748480467511</v>
      </c>
      <c r="E31" s="242">
        <f>D31+E30</f>
        <v>1.0851000725141096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78</v>
      </c>
      <c r="J31" s="241">
        <f>'Юнит 05-11.01'!R45</f>
        <v>1</v>
      </c>
      <c r="K31" s="242">
        <f t="shared" ref="K31:K49" si="13">J31/J$50</f>
        <v>0.5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61</v>
      </c>
      <c r="C32" s="241">
        <f>'Юнит 05-11.01'!AE28</f>
        <v>0</v>
      </c>
      <c r="D32" s="242">
        <f t="shared" si="11"/>
        <v>0</v>
      </c>
      <c r="E32" s="242">
        <f t="shared" ref="E32:E49" si="14">D32+E31</f>
        <v>1.0851000725141096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05-11.01'!R28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05-11.01'!AE29</f>
        <v>0</v>
      </c>
      <c r="D33" s="242">
        <f t="shared" si="11"/>
        <v>0</v>
      </c>
      <c r="E33" s="242">
        <f t="shared" si="14"/>
        <v>1.0851000725141096</v>
      </c>
      <c r="F33" s="243" t="str">
        <f t="shared" si="9"/>
        <v>C</v>
      </c>
      <c r="G33" s="243" t="str">
        <f t="shared" si="12"/>
        <v>C</v>
      </c>
      <c r="I33" s="240" t="s">
        <v>62</v>
      </c>
      <c r="J33" s="241">
        <f>'Юнит 05-11.01'!R29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05-11.01'!AE30</f>
        <v>0</v>
      </c>
      <c r="D34" s="242">
        <f t="shared" si="11"/>
        <v>0</v>
      </c>
      <c r="E34" s="242">
        <f t="shared" si="14"/>
        <v>1.0851000725141096</v>
      </c>
      <c r="F34" s="243" t="str">
        <f t="shared" si="9"/>
        <v>C</v>
      </c>
      <c r="G34" s="243" t="str">
        <f t="shared" si="12"/>
        <v>C</v>
      </c>
      <c r="I34" s="240" t="s">
        <v>63</v>
      </c>
      <c r="J34" s="241">
        <f>'Юнит 05-11.01'!R30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64</v>
      </c>
      <c r="C35" s="241">
        <f>'Юнит 05-11.01'!AE31</f>
        <v>0</v>
      </c>
      <c r="D35" s="242">
        <f t="shared" si="11"/>
        <v>0</v>
      </c>
      <c r="E35" s="242">
        <f t="shared" si="14"/>
        <v>1.0851000725141096</v>
      </c>
      <c r="F35" s="243" t="str">
        <f t="shared" si="9"/>
        <v>C</v>
      </c>
      <c r="G35" s="243" t="str">
        <f t="shared" si="12"/>
        <v>C</v>
      </c>
      <c r="I35" s="240" t="s">
        <v>64</v>
      </c>
      <c r="J35" s="241">
        <f>'Юнит 05-11.01'!R31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05-11.01'!AE32</f>
        <v>0</v>
      </c>
      <c r="D36" s="242">
        <f t="shared" si="11"/>
        <v>0</v>
      </c>
      <c r="E36" s="242">
        <f t="shared" si="14"/>
        <v>1.0851000725141096</v>
      </c>
      <c r="F36" s="243" t="str">
        <f t="shared" si="9"/>
        <v>C</v>
      </c>
      <c r="G36" s="243" t="str">
        <f t="shared" si="12"/>
        <v>C</v>
      </c>
      <c r="I36" s="240" t="s">
        <v>65</v>
      </c>
      <c r="J36" s="241">
        <f>'Юнит 05-11.01'!R32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05-11.01'!AE33</f>
        <v>0</v>
      </c>
      <c r="D37" s="242">
        <f t="shared" si="11"/>
        <v>0</v>
      </c>
      <c r="E37" s="242">
        <f t="shared" si="14"/>
        <v>1.0851000725141096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66</v>
      </c>
      <c r="J37" s="241">
        <f>'Юнит 05-11.01'!R33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05-11.01'!AE34</f>
        <v>0</v>
      </c>
      <c r="D38" s="242">
        <f t="shared" si="11"/>
        <v>0</v>
      </c>
      <c r="E38" s="242">
        <f t="shared" si="14"/>
        <v>1.0851000725141096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67</v>
      </c>
      <c r="J38" s="241">
        <f>'Юнит 05-11.01'!R34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05-11.01'!AE35</f>
        <v>0</v>
      </c>
      <c r="D39" s="242">
        <f t="shared" si="11"/>
        <v>0</v>
      </c>
      <c r="E39" s="242">
        <f t="shared" si="14"/>
        <v>1.0851000725141096</v>
      </c>
      <c r="F39" s="243" t="str">
        <f t="shared" si="16"/>
        <v>C</v>
      </c>
      <c r="G39" s="243" t="str">
        <f t="shared" si="12"/>
        <v>C</v>
      </c>
      <c r="I39" s="240" t="s">
        <v>68</v>
      </c>
      <c r="J39" s="241">
        <f>'Юнит 05-11.01'!R35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05-11.01'!AE36</f>
        <v>0</v>
      </c>
      <c r="D40" s="242">
        <f t="shared" si="11"/>
        <v>0</v>
      </c>
      <c r="E40" s="242">
        <f t="shared" si="14"/>
        <v>1.0851000725141096</v>
      </c>
      <c r="F40" s="243" t="str">
        <f t="shared" si="16"/>
        <v>C</v>
      </c>
      <c r="G40" s="243" t="str">
        <f t="shared" si="12"/>
        <v>C</v>
      </c>
      <c r="I40" s="240" t="s">
        <v>69</v>
      </c>
      <c r="J40" s="241">
        <f>'Юнит 05-11.01'!R36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05-11.01'!AE38</f>
        <v>0</v>
      </c>
      <c r="D41" s="242">
        <f t="shared" si="11"/>
        <v>0</v>
      </c>
      <c r="E41" s="242">
        <f t="shared" si="14"/>
        <v>1.0851000725141096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05-11.01'!R37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05-11.01'!AE39</f>
        <v>0</v>
      </c>
      <c r="D42" s="242">
        <f t="shared" si="11"/>
        <v>0</v>
      </c>
      <c r="E42" s="242">
        <f t="shared" si="14"/>
        <v>1.0851000725141096</v>
      </c>
      <c r="F42" s="243" t="str">
        <f t="shared" si="16"/>
        <v>C</v>
      </c>
      <c r="G42" s="243" t="str">
        <f t="shared" si="12"/>
        <v>C</v>
      </c>
      <c r="I42" s="240" t="s">
        <v>71</v>
      </c>
      <c r="J42" s="241">
        <f>'Юнит 05-11.01'!R38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05-11.01'!AE40</f>
        <v>0</v>
      </c>
      <c r="D43" s="242">
        <f t="shared" si="11"/>
        <v>0</v>
      </c>
      <c r="E43" s="242">
        <f t="shared" si="14"/>
        <v>1.0851000725141096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05-11.01'!R39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05-11.01'!AE41</f>
        <v>0</v>
      </c>
      <c r="D44" s="242">
        <f t="shared" si="11"/>
        <v>0</v>
      </c>
      <c r="E44" s="242">
        <f t="shared" si="14"/>
        <v>1.0851000725141096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05-11.01'!R40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05-11.01'!AE43</f>
        <v>0</v>
      </c>
      <c r="D45" s="242">
        <f t="shared" si="11"/>
        <v>0</v>
      </c>
      <c r="E45" s="242">
        <f t="shared" si="14"/>
        <v>1.0851000725141096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05-11.01'!R41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77</v>
      </c>
      <c r="C46" s="241">
        <f>'Юнит 05-11.01'!AE44</f>
        <v>0</v>
      </c>
      <c r="D46" s="242">
        <f t="shared" si="11"/>
        <v>0</v>
      </c>
      <c r="E46" s="242">
        <f t="shared" si="14"/>
        <v>1.0851000725141096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05-11.01'!R43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05-11.01'!AE47</f>
        <v>0</v>
      </c>
      <c r="D47" s="242">
        <f t="shared" si="11"/>
        <v>0</v>
      </c>
      <c r="E47" s="242">
        <f t="shared" si="14"/>
        <v>1.0851000725141096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05-11.01'!R44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70</v>
      </c>
      <c r="C48" s="241">
        <f>'Юнит 05-11.01'!AE37</f>
        <v>-113.88</v>
      </c>
      <c r="D48" s="242">
        <f t="shared" si="11"/>
        <v>-4.2550036257054773E-2</v>
      </c>
      <c r="E48" s="242">
        <f t="shared" si="14"/>
        <v>1.0425500362570548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05-11.01'!R46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05-11.01'!AE46</f>
        <v>-113.88</v>
      </c>
      <c r="D49" s="242">
        <f t="shared" si="11"/>
        <v>-4.2550036257054773E-2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05-11.01'!R47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2676.3784480000004</v>
      </c>
      <c r="D50" s="250">
        <f>SUM(D30:D49)</f>
        <v>1</v>
      </c>
      <c r="J50" s="249">
        <f>SUM(J30:J49)</f>
        <v>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55" priority="4" operator="equal">
      <formula>"C"</formula>
    </cfRule>
    <cfRule type="cellIs" dxfId="254" priority="5" operator="equal">
      <formula>"B"</formula>
    </cfRule>
    <cfRule type="cellIs" dxfId="253" priority="6" operator="equal">
      <formula>"A"</formula>
    </cfRule>
  </conditionalFormatting>
  <conditionalFormatting sqref="M30:M49 D30:D49 K30:K49 F30:G49">
    <cfRule type="cellIs" dxfId="252" priority="1" operator="equal">
      <formula>"C"</formula>
    </cfRule>
    <cfRule type="cellIs" dxfId="251" priority="2" operator="equal">
      <formula>"B"</formula>
    </cfRule>
    <cfRule type="cellIs" dxfId="25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8" t="s">
        <v>325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80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41</v>
      </c>
      <c r="C4" s="241">
        <f>'Юнит 01-04.01'!AE6</f>
        <v>2714.1158299999993</v>
      </c>
      <c r="D4" s="242">
        <f>C4/C$26</f>
        <v>0.52947686173780506</v>
      </c>
      <c r="E4" s="242">
        <f>D4</f>
        <v>0.52947686173780506</v>
      </c>
      <c r="F4" s="243" t="str">
        <f t="shared" ref="F4:F12" si="0">IF(AND(E4&lt;=0),"C",IF(E4&lt;=0.8,"A",IF(E4&lt;=0.95,"B","C")))</f>
        <v>A</v>
      </c>
      <c r="G4" s="243" t="str">
        <f>VLOOKUP(B$4:B$25,I$4:M$25,5,0)</f>
        <v>B</v>
      </c>
      <c r="I4" s="240" t="s">
        <v>38</v>
      </c>
      <c r="J4" s="241">
        <f>'Юнит 01-04.01'!R3</f>
        <v>14</v>
      </c>
      <c r="K4" s="242">
        <f>J4/J$26</f>
        <v>0.5</v>
      </c>
      <c r="L4" s="242">
        <f>K4</f>
        <v>0.5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55</v>
      </c>
      <c r="C5" s="241">
        <f>'Юнит 01-04.01'!AE20</f>
        <v>1644.69</v>
      </c>
      <c r="D5" s="242">
        <f>C5/C$26</f>
        <v>0.32085045527756673</v>
      </c>
      <c r="E5" s="242">
        <f>D5+E4</f>
        <v>0.85032731701537179</v>
      </c>
      <c r="F5" s="243" t="str">
        <f t="shared" si="0"/>
        <v>B</v>
      </c>
      <c r="G5" s="243" t="str">
        <f>VLOOKUP(B$4:B$25,I$4:M$25,5,0)</f>
        <v>C</v>
      </c>
      <c r="I5" s="240" t="s">
        <v>41</v>
      </c>
      <c r="J5" s="241">
        <f>'Юнит 01-04.01'!R6</f>
        <v>10</v>
      </c>
      <c r="K5" s="242">
        <f>J5/J$26</f>
        <v>0.35714285714285715</v>
      </c>
      <c r="L5" s="242">
        <f>K5+L4</f>
        <v>0.85714285714285721</v>
      </c>
      <c r="M5" s="243" t="str">
        <f t="shared" si="1"/>
        <v>B</v>
      </c>
    </row>
    <row r="6" spans="2:17" ht="28.5" customHeight="1" outlineLevel="1" thickBot="1">
      <c r="B6" s="240" t="s">
        <v>42</v>
      </c>
      <c r="C6" s="241">
        <f>'Юнит 01-04.01'!AE7</f>
        <v>576.14</v>
      </c>
      <c r="D6" s="242">
        <f>C6/C$26</f>
        <v>0.11239490803958029</v>
      </c>
      <c r="E6" s="242">
        <f t="shared" ref="E6:E25" si="2">D6+E5</f>
        <v>0.96272222505495209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01-04.01'!R4</f>
        <v>1</v>
      </c>
      <c r="K6" s="242">
        <f>J6/J$26</f>
        <v>3.5714285714285712E-2</v>
      </c>
      <c r="L6" s="242">
        <f t="shared" ref="L6:L25" si="3">K6+L5</f>
        <v>0.8928571428571429</v>
      </c>
      <c r="M6" s="243" t="str">
        <f t="shared" si="1"/>
        <v>B</v>
      </c>
    </row>
    <row r="7" spans="2:17" ht="28.5" customHeight="1" outlineLevel="1" thickBot="1">
      <c r="B7" s="240" t="s">
        <v>40</v>
      </c>
      <c r="C7" s="241">
        <f>'Юнит 01-04.01'!AE5</f>
        <v>458.39000000000004</v>
      </c>
      <c r="D7" s="242">
        <f>C7/C$26</f>
        <v>8.9423928031838115E-2</v>
      </c>
      <c r="E7" s="242">
        <f t="shared" si="2"/>
        <v>1.0521461530867902</v>
      </c>
      <c r="F7" s="243" t="str">
        <f t="shared" si="0"/>
        <v>C</v>
      </c>
      <c r="G7" s="243" t="str">
        <f>VLOOKUP(B$4:B$25,I$4:M$25,5,0)</f>
        <v>B</v>
      </c>
      <c r="I7" s="240" t="s">
        <v>40</v>
      </c>
      <c r="J7" s="241">
        <f>'Юнит 01-04.01'!R5</f>
        <v>1</v>
      </c>
      <c r="K7" s="242">
        <f>J7/J$26</f>
        <v>3.5714285714285712E-2</v>
      </c>
      <c r="L7" s="242">
        <f t="shared" si="3"/>
        <v>0.9285714285714286</v>
      </c>
      <c r="M7" s="243" t="str">
        <f t="shared" si="1"/>
        <v>B</v>
      </c>
    </row>
    <row r="8" spans="2:17" ht="28.5" customHeight="1" outlineLevel="1" thickBot="1">
      <c r="B8" s="240" t="s">
        <v>39</v>
      </c>
      <c r="C8" s="241">
        <f>'Юнит 01-04.01'!AE4</f>
        <v>448.21000000000009</v>
      </c>
      <c r="D8" s="242">
        <f>C8/C$26</f>
        <v>8.7437986830319517E-2</v>
      </c>
      <c r="E8" s="242">
        <f t="shared" si="2"/>
        <v>1.1395841399171096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01-04.01'!R7</f>
        <v>1</v>
      </c>
      <c r="K8" s="242">
        <f>J8/J$26</f>
        <v>3.5714285714285712E-2</v>
      </c>
      <c r="L8" s="242">
        <f t="shared" si="3"/>
        <v>0.9642857142857143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01-04.01'!AE8</f>
        <v>0</v>
      </c>
      <c r="D9" s="242">
        <f t="shared" ref="D9:D25" si="4">C9/C$26</f>
        <v>0</v>
      </c>
      <c r="E9" s="242">
        <f t="shared" si="2"/>
        <v>1.1395841399171096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55</v>
      </c>
      <c r="J9" s="241">
        <f>'Юнит 01-04.01'!R20</f>
        <v>1</v>
      </c>
      <c r="K9" s="242">
        <f t="shared" ref="K9:K25" si="6">J9/J$26</f>
        <v>3.5714285714285712E-2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45</v>
      </c>
      <c r="C10" s="241">
        <f>'Юнит 01-04.01'!AE10</f>
        <v>0</v>
      </c>
      <c r="D10" s="242">
        <f t="shared" si="4"/>
        <v>0</v>
      </c>
      <c r="E10" s="242">
        <f t="shared" si="2"/>
        <v>1.1395841399171096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01-04.01'!R8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46</v>
      </c>
      <c r="C11" s="241">
        <f>'Юнит 01-04.01'!AE11</f>
        <v>0</v>
      </c>
      <c r="D11" s="242">
        <f t="shared" si="4"/>
        <v>0</v>
      </c>
      <c r="E11" s="242">
        <f>D11+E8</f>
        <v>1.1395841399171096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01-04.01'!R9</f>
        <v>0</v>
      </c>
      <c r="K11" s="242">
        <f t="shared" si="6"/>
        <v>0</v>
      </c>
      <c r="L11" s="242">
        <f>K11+L8</f>
        <v>0.9642857142857143</v>
      </c>
      <c r="M11" s="243" t="str">
        <f t="shared" si="1"/>
        <v>C</v>
      </c>
    </row>
    <row r="12" spans="2:17" ht="28.5" customHeight="1" outlineLevel="1" thickBot="1">
      <c r="B12" s="240" t="s">
        <v>47</v>
      </c>
      <c r="C12" s="241">
        <f>'Юнит 01-04.01'!AE12</f>
        <v>0</v>
      </c>
      <c r="D12" s="242">
        <f t="shared" si="4"/>
        <v>0</v>
      </c>
      <c r="E12" s="242">
        <f t="shared" si="2"/>
        <v>1.1395841399171096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01-04.01'!R10</f>
        <v>0</v>
      </c>
      <c r="K12" s="242">
        <f t="shared" si="6"/>
        <v>0</v>
      </c>
      <c r="L12" s="242">
        <f t="shared" si="3"/>
        <v>0.9642857142857143</v>
      </c>
      <c r="M12" s="243" t="str">
        <f t="shared" si="1"/>
        <v>C</v>
      </c>
    </row>
    <row r="13" spans="2:17" ht="15" outlineLevel="1" thickBot="1">
      <c r="B13" s="240" t="s">
        <v>49</v>
      </c>
      <c r="C13" s="241">
        <f>'Юнит 01-04.01'!AE14</f>
        <v>0</v>
      </c>
      <c r="D13" s="242">
        <f t="shared" si="4"/>
        <v>0</v>
      </c>
      <c r="E13" s="242">
        <f t="shared" si="2"/>
        <v>1.1395841399171096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01-04.01'!R11</f>
        <v>0</v>
      </c>
      <c r="K13" s="242">
        <f t="shared" si="6"/>
        <v>0</v>
      </c>
      <c r="L13" s="242">
        <f t="shared" si="3"/>
        <v>0.9642857142857143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51</v>
      </c>
      <c r="C14" s="241">
        <f>'Юнит 01-04.01'!AE16</f>
        <v>0</v>
      </c>
      <c r="D14" s="242">
        <f t="shared" si="4"/>
        <v>0</v>
      </c>
      <c r="E14" s="242">
        <f t="shared" si="2"/>
        <v>1.1395841399171096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01-04.01'!R12</f>
        <v>0</v>
      </c>
      <c r="K14" s="242">
        <f t="shared" si="6"/>
        <v>0</v>
      </c>
      <c r="L14" s="242">
        <f t="shared" si="3"/>
        <v>0.9642857142857143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01-04.01'!AE17</f>
        <v>0</v>
      </c>
      <c r="D15" s="242">
        <f t="shared" si="4"/>
        <v>0</v>
      </c>
      <c r="E15" s="242">
        <f t="shared" si="2"/>
        <v>1.1395841399171096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01-04.01'!R13</f>
        <v>0</v>
      </c>
      <c r="K15" s="242">
        <f t="shared" si="6"/>
        <v>0</v>
      </c>
      <c r="L15" s="242">
        <f t="shared" si="3"/>
        <v>0.9642857142857143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01-04.01'!AE18</f>
        <v>0</v>
      </c>
      <c r="D16" s="242">
        <f t="shared" si="4"/>
        <v>0</v>
      </c>
      <c r="E16" s="242">
        <f t="shared" si="2"/>
        <v>1.1395841399171096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01-04.01'!R14</f>
        <v>0</v>
      </c>
      <c r="K16" s="242">
        <f t="shared" si="6"/>
        <v>0</v>
      </c>
      <c r="L16" s="242">
        <f t="shared" si="3"/>
        <v>0.9642857142857143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54</v>
      </c>
      <c r="C17" s="241">
        <f>'Юнит 01-04.01'!AE19</f>
        <v>0</v>
      </c>
      <c r="D17" s="242">
        <f t="shared" si="4"/>
        <v>0</v>
      </c>
      <c r="E17" s="242">
        <f t="shared" si="2"/>
        <v>1.1395841399171096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01-04.01'!R15</f>
        <v>0</v>
      </c>
      <c r="K17" s="242">
        <f t="shared" si="6"/>
        <v>0</v>
      </c>
      <c r="L17" s="242">
        <f t="shared" si="3"/>
        <v>0.9642857142857143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01-04.01'!AE21</f>
        <v>0</v>
      </c>
      <c r="D18" s="242">
        <f t="shared" si="4"/>
        <v>0</v>
      </c>
      <c r="E18" s="242">
        <f t="shared" si="2"/>
        <v>1.1395841399171096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01-04.01'!R16</f>
        <v>0</v>
      </c>
      <c r="K18" s="242">
        <f t="shared" si="6"/>
        <v>0</v>
      </c>
      <c r="L18" s="242">
        <f t="shared" si="3"/>
        <v>0.9642857142857143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01-04.01'!AE22</f>
        <v>0</v>
      </c>
      <c r="D19" s="242">
        <f t="shared" si="4"/>
        <v>0</v>
      </c>
      <c r="E19" s="242">
        <f t="shared" si="2"/>
        <v>1.1395841399171096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01-04.01'!R17</f>
        <v>0</v>
      </c>
      <c r="K19" s="242">
        <f t="shared" si="6"/>
        <v>0</v>
      </c>
      <c r="L19" s="242">
        <f t="shared" si="3"/>
        <v>0.9642857142857143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01-04.01'!AE23</f>
        <v>0</v>
      </c>
      <c r="D20" s="242">
        <f t="shared" si="4"/>
        <v>0</v>
      </c>
      <c r="E20" s="242">
        <f t="shared" si="2"/>
        <v>1.1395841399171096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01-04.01'!R18</f>
        <v>0</v>
      </c>
      <c r="K20" s="242">
        <f t="shared" si="6"/>
        <v>0</v>
      </c>
      <c r="L20" s="242">
        <f t="shared" si="3"/>
        <v>0.9642857142857143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01-04.01'!AE24</f>
        <v>0</v>
      </c>
      <c r="D21" s="242">
        <f t="shared" si="4"/>
        <v>0</v>
      </c>
      <c r="E21" s="242">
        <f t="shared" si="2"/>
        <v>1.1395841399171096</v>
      </c>
      <c r="F21" s="243" t="str">
        <f t="shared" si="7"/>
        <v>C</v>
      </c>
      <c r="G21" s="243" t="str">
        <f t="shared" si="5"/>
        <v>C</v>
      </c>
      <c r="I21" s="240" t="s">
        <v>54</v>
      </c>
      <c r="J21" s="241">
        <f>'Юнит 01-04.01'!R19</f>
        <v>0</v>
      </c>
      <c r="K21" s="242">
        <f t="shared" si="6"/>
        <v>0</v>
      </c>
      <c r="L21" s="242">
        <f t="shared" si="3"/>
        <v>0.9642857142857143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48</v>
      </c>
      <c r="C22" s="241">
        <f>'Юнит 01-04.01'!AE13</f>
        <v>-93.54</v>
      </c>
      <c r="D22" s="242">
        <f t="shared" si="4"/>
        <v>-1.824802946857073E-2</v>
      </c>
      <c r="E22" s="242">
        <f t="shared" si="2"/>
        <v>1.1213361104485389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01-04.01'!R21</f>
        <v>0</v>
      </c>
      <c r="K22" s="242">
        <f t="shared" si="6"/>
        <v>0</v>
      </c>
      <c r="L22" s="242">
        <f t="shared" si="3"/>
        <v>0.9642857142857143</v>
      </c>
      <c r="M22" s="243" t="str">
        <f t="shared" si="8"/>
        <v>C</v>
      </c>
      <c r="P22" s="248"/>
      <c r="Q22" s="242"/>
    </row>
    <row r="23" spans="2:17" ht="26.5" outlineLevel="1" thickBot="1">
      <c r="B23" s="240" t="s">
        <v>50</v>
      </c>
      <c r="C23" s="241">
        <f>'Юнит 01-04.01'!AE15</f>
        <v>-295.55</v>
      </c>
      <c r="D23" s="242">
        <f t="shared" si="4"/>
        <v>-5.7656672112850964E-2</v>
      </c>
      <c r="E23" s="242">
        <f t="shared" si="2"/>
        <v>1.063679438335688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01-04.01'!R22</f>
        <v>0</v>
      </c>
      <c r="K23" s="242">
        <f t="shared" si="6"/>
        <v>0</v>
      </c>
      <c r="L23" s="242">
        <f t="shared" si="3"/>
        <v>0.9642857142857143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01-04.01'!AE9</f>
        <v>-509.46505400000001</v>
      </c>
      <c r="D24" s="242">
        <f t="shared" si="4"/>
        <v>-9.9387784034626656E-2</v>
      </c>
      <c r="E24" s="242">
        <f t="shared" si="2"/>
        <v>0.96429165430106134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01-04.01'!R23</f>
        <v>0</v>
      </c>
      <c r="K24" s="242">
        <f t="shared" si="6"/>
        <v>0</v>
      </c>
      <c r="L24" s="242">
        <f t="shared" si="3"/>
        <v>0.9642857142857143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38</v>
      </c>
      <c r="C25" s="241">
        <f>'Юнит 01-04.01'!AE3</f>
        <v>183.04215599999938</v>
      </c>
      <c r="D25" s="242">
        <f t="shared" si="4"/>
        <v>3.5708345698938521E-2</v>
      </c>
      <c r="E25" s="242">
        <f t="shared" si="2"/>
        <v>0.99999999999999989</v>
      </c>
      <c r="F25" s="243" t="str">
        <f t="shared" si="7"/>
        <v>C</v>
      </c>
      <c r="G25" s="243" t="str">
        <f t="shared" si="5"/>
        <v>A</v>
      </c>
      <c r="I25" s="240" t="s">
        <v>59</v>
      </c>
      <c r="J25" s="241">
        <f>'Юнит 01-04.01'!R24</f>
        <v>0</v>
      </c>
      <c r="K25" s="242">
        <f t="shared" si="6"/>
        <v>0</v>
      </c>
      <c r="L25" s="242">
        <f t="shared" si="3"/>
        <v>0.9642857142857143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5126.0329319999992</v>
      </c>
      <c r="D26" s="250">
        <f>SUM(D4:D25)</f>
        <v>0.99999999999999989</v>
      </c>
      <c r="J26" s="249">
        <f>SUM(J4:J25)</f>
        <v>28</v>
      </c>
      <c r="K26" s="250">
        <f>SUM(K4:K25)</f>
        <v>1</v>
      </c>
    </row>
    <row r="27" spans="2:17" ht="15" thickBot="1"/>
    <row r="28" spans="2:17" ht="15" thickBot="1">
      <c r="B28" s="381" t="s">
        <v>335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3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67</v>
      </c>
      <c r="C30" s="241">
        <f>'Юнит 01-04.01'!AE34</f>
        <v>1595.12</v>
      </c>
      <c r="D30" s="242">
        <f>C30/C$50</f>
        <v>-1.7269283727561939</v>
      </c>
      <c r="E30" s="242">
        <f>D30</f>
        <v>-1.7269283727561939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C</v>
      </c>
      <c r="I30" s="240" t="s">
        <v>67</v>
      </c>
      <c r="J30" s="241">
        <f>'Юнит 01-04.01'!R34</f>
        <v>1</v>
      </c>
      <c r="K30" s="242">
        <f>J30/J$50</f>
        <v>1</v>
      </c>
      <c r="L30" s="242">
        <f>K30</f>
        <v>1</v>
      </c>
      <c r="M30" s="243" t="str">
        <f t="shared" ref="M30:M36" si="10">_xlfn.IFS(L30&lt;80%,"A",L30&lt;=95%,"B",L30&gt;95%,"C")</f>
        <v>C</v>
      </c>
    </row>
    <row r="31" spans="2:17" ht="26.5" thickBot="1">
      <c r="B31" s="240" t="s">
        <v>61</v>
      </c>
      <c r="C31" s="241">
        <f>'Юнит 01-04.01'!AE28</f>
        <v>0</v>
      </c>
      <c r="D31" s="242">
        <f t="shared" ref="D31:D49" si="11">C31/C$50</f>
        <v>0</v>
      </c>
      <c r="E31" s="242">
        <f>D31+E30</f>
        <v>-1.7269283727561939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61</v>
      </c>
      <c r="J31" s="241">
        <f>'Юнит 01-04.01'!R28</f>
        <v>0</v>
      </c>
      <c r="K31" s="242">
        <f t="shared" ref="K31:K49" si="13">J31/J$50</f>
        <v>0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62</v>
      </c>
      <c r="C32" s="241">
        <f>'Юнит 01-04.01'!AE29</f>
        <v>0</v>
      </c>
      <c r="D32" s="242">
        <f t="shared" si="11"/>
        <v>0</v>
      </c>
      <c r="E32" s="242">
        <f t="shared" ref="E32:E49" si="14">D32+E31</f>
        <v>-1.7269283727561939</v>
      </c>
      <c r="F32" s="243" t="str">
        <f t="shared" si="9"/>
        <v>C</v>
      </c>
      <c r="G32" s="243" t="str">
        <f t="shared" si="12"/>
        <v>C</v>
      </c>
      <c r="I32" s="240" t="s">
        <v>62</v>
      </c>
      <c r="J32" s="241">
        <f>'Юнит 01-04.01'!R29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63</v>
      </c>
      <c r="C33" s="241">
        <f>'Юнит 01-04.01'!AE30</f>
        <v>0</v>
      </c>
      <c r="D33" s="242">
        <f t="shared" si="11"/>
        <v>0</v>
      </c>
      <c r="E33" s="242">
        <f t="shared" si="14"/>
        <v>-1.7269283727561939</v>
      </c>
      <c r="F33" s="243" t="str">
        <f t="shared" si="9"/>
        <v>C</v>
      </c>
      <c r="G33" s="243" t="str">
        <f t="shared" si="12"/>
        <v>C</v>
      </c>
      <c r="I33" s="240" t="s">
        <v>63</v>
      </c>
      <c r="J33" s="241">
        <f>'Юнит 01-04.01'!R30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01-04.01'!AE31</f>
        <v>0</v>
      </c>
      <c r="D34" s="242">
        <f t="shared" si="11"/>
        <v>0</v>
      </c>
      <c r="E34" s="242">
        <f t="shared" si="14"/>
        <v>-1.7269283727561939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01-04.01'!R31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65</v>
      </c>
      <c r="C35" s="241">
        <f>'Юнит 01-04.01'!AE32</f>
        <v>0</v>
      </c>
      <c r="D35" s="242">
        <f t="shared" si="11"/>
        <v>0</v>
      </c>
      <c r="E35" s="242">
        <f t="shared" si="14"/>
        <v>-1.7269283727561939</v>
      </c>
      <c r="F35" s="243" t="str">
        <f t="shared" si="9"/>
        <v>C</v>
      </c>
      <c r="G35" s="243" t="str">
        <f t="shared" si="12"/>
        <v>C</v>
      </c>
      <c r="I35" s="240" t="s">
        <v>65</v>
      </c>
      <c r="J35" s="241">
        <f>'Юнит 01-04.01'!R32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66</v>
      </c>
      <c r="C36" s="241">
        <f>'Юнит 01-04.01'!AE33</f>
        <v>0</v>
      </c>
      <c r="D36" s="242">
        <f t="shared" si="11"/>
        <v>0</v>
      </c>
      <c r="E36" s="242">
        <f t="shared" si="14"/>
        <v>-1.7269283727561939</v>
      </c>
      <c r="F36" s="243" t="str">
        <f t="shared" si="9"/>
        <v>C</v>
      </c>
      <c r="G36" s="243" t="str">
        <f t="shared" si="12"/>
        <v>C</v>
      </c>
      <c r="I36" s="240" t="s">
        <v>66</v>
      </c>
      <c r="J36" s="241">
        <f>'Юнит 01-04.01'!R33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68</v>
      </c>
      <c r="C37" s="241">
        <f>'Юнит 01-04.01'!AE35</f>
        <v>0</v>
      </c>
      <c r="D37" s="242">
        <f t="shared" si="11"/>
        <v>0</v>
      </c>
      <c r="E37" s="242">
        <f t="shared" si="14"/>
        <v>-1.7269283727561939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68</v>
      </c>
      <c r="J37" s="241">
        <f>'Юнит 01-04.01'!R35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69</v>
      </c>
      <c r="C38" s="241">
        <f>'Юнит 01-04.01'!AE36</f>
        <v>0</v>
      </c>
      <c r="D38" s="242">
        <f t="shared" si="11"/>
        <v>0</v>
      </c>
      <c r="E38" s="242">
        <f t="shared" si="14"/>
        <v>-1.7269283727561939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69</v>
      </c>
      <c r="J38" s="241">
        <f>'Юнит 01-04.01'!R36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70</v>
      </c>
      <c r="C39" s="241">
        <f>'Юнит 01-04.01'!AE37</f>
        <v>0</v>
      </c>
      <c r="D39" s="242">
        <f t="shared" si="11"/>
        <v>0</v>
      </c>
      <c r="E39" s="242">
        <f t="shared" si="14"/>
        <v>-1.7269283727561939</v>
      </c>
      <c r="F39" s="243" t="str">
        <f t="shared" si="16"/>
        <v>C</v>
      </c>
      <c r="G39" s="243" t="str">
        <f t="shared" si="12"/>
        <v>C</v>
      </c>
      <c r="I39" s="240" t="s">
        <v>70</v>
      </c>
      <c r="J39" s="241">
        <f>'Юнит 01-04.01'!R37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71</v>
      </c>
      <c r="C40" s="241">
        <f>'Юнит 01-04.01'!AE38</f>
        <v>0</v>
      </c>
      <c r="D40" s="242">
        <f t="shared" si="11"/>
        <v>0</v>
      </c>
      <c r="E40" s="242">
        <f t="shared" si="14"/>
        <v>-1.7269283727561939</v>
      </c>
      <c r="F40" s="243" t="str">
        <f t="shared" si="16"/>
        <v>C</v>
      </c>
      <c r="G40" s="243" t="str">
        <f t="shared" si="12"/>
        <v>C</v>
      </c>
      <c r="I40" s="240" t="s">
        <v>71</v>
      </c>
      <c r="J40" s="241">
        <f>'Юнит 01-04.01'!R38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01-04.01'!AE39</f>
        <v>0</v>
      </c>
      <c r="D41" s="242">
        <f t="shared" si="11"/>
        <v>0</v>
      </c>
      <c r="E41" s="242">
        <f t="shared" si="14"/>
        <v>-1.7269283727561939</v>
      </c>
      <c r="F41" s="243" t="str">
        <f t="shared" si="16"/>
        <v>C</v>
      </c>
      <c r="G41" s="243" t="str">
        <f t="shared" si="12"/>
        <v>C</v>
      </c>
      <c r="I41" s="240" t="s">
        <v>72</v>
      </c>
      <c r="J41" s="241">
        <f>'Юнит 01-04.01'!R39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01-04.01'!AE40</f>
        <v>0</v>
      </c>
      <c r="D42" s="242">
        <f t="shared" si="11"/>
        <v>0</v>
      </c>
      <c r="E42" s="242">
        <f t="shared" si="14"/>
        <v>-1.7269283727561939</v>
      </c>
      <c r="F42" s="243" t="str">
        <f t="shared" si="16"/>
        <v>C</v>
      </c>
      <c r="G42" s="243" t="str">
        <f t="shared" si="12"/>
        <v>C</v>
      </c>
      <c r="I42" s="240" t="s">
        <v>73</v>
      </c>
      <c r="J42" s="241">
        <f>'Юнит 01-04.01'!R40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01-04.01'!AE41</f>
        <v>0</v>
      </c>
      <c r="D43" s="242">
        <f t="shared" si="11"/>
        <v>0</v>
      </c>
      <c r="E43" s="242">
        <f t="shared" si="14"/>
        <v>-1.7269283727561939</v>
      </c>
      <c r="F43" s="243" t="str">
        <f t="shared" si="16"/>
        <v>C</v>
      </c>
      <c r="G43" s="243" t="str">
        <f t="shared" si="12"/>
        <v>C</v>
      </c>
      <c r="I43" s="240" t="s">
        <v>74</v>
      </c>
      <c r="J43" s="241">
        <f>'Юнит 01-04.01'!R41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76</v>
      </c>
      <c r="C44" s="241">
        <f>'Юнит 01-04.01'!AE43</f>
        <v>0</v>
      </c>
      <c r="D44" s="242">
        <f t="shared" si="11"/>
        <v>0</v>
      </c>
      <c r="E44" s="242">
        <f t="shared" si="14"/>
        <v>-1.7269283727561939</v>
      </c>
      <c r="F44" s="243" t="str">
        <f t="shared" si="16"/>
        <v>C</v>
      </c>
      <c r="G44" s="243" t="str">
        <f t="shared" si="12"/>
        <v>C</v>
      </c>
      <c r="I44" s="240" t="s">
        <v>75</v>
      </c>
      <c r="J44" s="241">
        <f>'Юнит 01-04.01'!R42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80</v>
      </c>
      <c r="C45" s="241">
        <f>'Юнит 01-04.01'!AE47</f>
        <v>0</v>
      </c>
      <c r="D45" s="242">
        <f t="shared" si="11"/>
        <v>0</v>
      </c>
      <c r="E45" s="242">
        <f t="shared" si="14"/>
        <v>-1.7269283727561939</v>
      </c>
      <c r="F45" s="243" t="str">
        <f t="shared" si="16"/>
        <v>C</v>
      </c>
      <c r="G45" s="243" t="str">
        <f t="shared" si="12"/>
        <v>C</v>
      </c>
      <c r="I45" s="240" t="s">
        <v>76</v>
      </c>
      <c r="J45" s="241">
        <f>'Юнит 01-04.01'!R43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79</v>
      </c>
      <c r="C46" s="241">
        <f>'Юнит 01-04.01'!AE46</f>
        <v>-124.262242</v>
      </c>
      <c r="D46" s="242">
        <f t="shared" si="11"/>
        <v>0.13453031205934124</v>
      </c>
      <c r="E46" s="242">
        <f t="shared" si="14"/>
        <v>-1.5923980606968526</v>
      </c>
      <c r="F46" s="243" t="str">
        <f t="shared" si="16"/>
        <v>C</v>
      </c>
      <c r="G46" s="243" t="str">
        <f t="shared" si="12"/>
        <v>C</v>
      </c>
      <c r="I46" s="240" t="s">
        <v>77</v>
      </c>
      <c r="J46" s="241">
        <f>'Юнит 01-04.01'!R44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01-04.01'!AE44</f>
        <v>-149.55251699999999</v>
      </c>
      <c r="D47" s="242">
        <f t="shared" si="11"/>
        <v>0.16191037967325533</v>
      </c>
      <c r="E47" s="242">
        <f t="shared" si="14"/>
        <v>-1.4304876810235974</v>
      </c>
      <c r="F47" s="243" t="str">
        <f t="shared" si="16"/>
        <v>C</v>
      </c>
      <c r="G47" s="243" t="str">
        <f t="shared" si="12"/>
        <v>C</v>
      </c>
      <c r="I47" s="240" t="s">
        <v>78</v>
      </c>
      <c r="J47" s="241">
        <f>'Юнит 01-04.01'!R45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01-04.01'!AE42</f>
        <v>-976.81</v>
      </c>
      <c r="D48" s="242">
        <f t="shared" si="11"/>
        <v>1.0575260192286335</v>
      </c>
      <c r="E48" s="242">
        <f t="shared" si="14"/>
        <v>-0.37296166179496382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01-04.01'!R46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01-04.01'!AE45</f>
        <v>-1268.1699140000001</v>
      </c>
      <c r="D49" s="242">
        <f t="shared" si="11"/>
        <v>1.3729616617949638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01-04.01'!R47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-923.67467300000021</v>
      </c>
      <c r="D50" s="250">
        <f>SUM(D30:D49)</f>
        <v>1</v>
      </c>
      <c r="J50" s="249">
        <f>SUM(J30:J49)</f>
        <v>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49" priority="4" operator="equal">
      <formula>"C"</formula>
    </cfRule>
    <cfRule type="cellIs" dxfId="248" priority="5" operator="equal">
      <formula>"B"</formula>
    </cfRule>
    <cfRule type="cellIs" dxfId="247" priority="6" operator="equal">
      <formula>"A"</formula>
    </cfRule>
  </conditionalFormatting>
  <conditionalFormatting sqref="M30:M49 D30:D49 K30:K49 F30:G49">
    <cfRule type="cellIs" dxfId="246" priority="1" operator="equal">
      <formula>"C"</formula>
    </cfRule>
    <cfRule type="cellIs" dxfId="245" priority="2" operator="equal">
      <formula>"B"</formula>
    </cfRule>
    <cfRule type="cellIs" dxfId="24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zoomScale="70" zoomScaleNormal="70" workbookViewId="0">
      <selection activeCell="K3" sqref="K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/>
      <c r="AE1" s="328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02-08.03'!H:H,'Отчет 02-08.03'!D:D,"Выручка",'Отчет 02-08.03'!E:E,B3)</f>
        <v>0</v>
      </c>
      <c r="Q3" s="39">
        <f ca="1">SUMIFS('Отчет 02-08.03'!H:H,'Отчет 02-08.03'!D:D,"Возврат выручки",'Отчет 02-08.03'!E:E,B3)</f>
        <v>0</v>
      </c>
      <c r="R3" s="40">
        <f t="shared" ref="R3:R24" ca="1" si="1">P3-Q3</f>
        <v>0</v>
      </c>
      <c r="S3" s="41">
        <f ca="1">SUMIFS('Отчет 02-08.03'!P:P,'Отчет 02-08.03'!C:C,"Продажи",'Отчет 02-08.03'!E:E,B3)</f>
        <v>0</v>
      </c>
      <c r="T3" s="42">
        <f ca="1">SUMIFS('Отчет 02-08.03'!P:P,'Отчет 02-08.03'!C:C,"Возвраты",'Отчет 02-08.03'!E:E,B3)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02-08.03'!P:P,'Отчет 02-08.03'!C:C,"Вознаграждение Ozon",'Отчет 02-08.03'!E:E,B3)</f>
        <v>0</v>
      </c>
      <c r="Y3" s="45">
        <f t="shared" ref="Y3:Y24" ca="1" si="4">IF(U3=0,0,X3/U3)</f>
        <v>0</v>
      </c>
      <c r="Z3" s="42">
        <f ca="1">-SUMIFS('Отчет 02-08.03'!P:P,'Отчет 02-08.03'!C:C,"Услуги доставки",'Отчет 02-08.03'!E:E,B3)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02-08.03'!H:H,'Отчет 02-08.03'!D:D,"Выручка",'Отчет 02-08.03'!E:E,B4)</f>
        <v>0</v>
      </c>
      <c r="Q4" s="39">
        <f ca="1">SUMIFS('Отчет 02-08.03'!H:H,'Отчет 02-08.03'!D:D,"Возврат выручки",'Отчет 02-08.03'!E:E,B4)</f>
        <v>0</v>
      </c>
      <c r="R4" s="40">
        <f t="shared" ca="1" si="1"/>
        <v>0</v>
      </c>
      <c r="S4" s="41">
        <f ca="1">SUMIFS('Отчет 02-08.03'!P:P,'Отчет 02-08.03'!C:C,"Продажи",'Отчет 02-08.03'!E:E,B4)</f>
        <v>0</v>
      </c>
      <c r="T4" s="42">
        <f ca="1">SUMIFS('Отчет 02-08.03'!P:P,'Отчет 02-08.03'!C:C,"Возвраты",'Отчет 02-08.03'!E:E,B4)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02-08.03'!P:P,'Отчет 02-08.03'!C:C,"Вознаграждение Ozon",'Отчет 02-08.03'!E:E,B4)</f>
        <v>0</v>
      </c>
      <c r="Y4" s="45">
        <f t="shared" ca="1" si="4"/>
        <v>0</v>
      </c>
      <c r="Z4" s="42">
        <f ca="1">-SUMIFS('Отчет 02-08.03'!P:P,'Отчет 02-08.03'!C:C,"Услуги доставки",'Отчет 02-08.03'!E:E,B4)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02-08.03'!H:H,'Отчет 02-08.03'!D:D,"Выручка",'Отчет 02-08.03'!E:E,B5)</f>
        <v>0</v>
      </c>
      <c r="Q5" s="39">
        <f ca="1">SUMIFS('Отчет 02-08.03'!H:H,'Отчет 02-08.03'!D:D,"Возврат выручки",'Отчет 02-08.03'!E:E,B5)</f>
        <v>0</v>
      </c>
      <c r="R5" s="40">
        <f t="shared" ca="1" si="1"/>
        <v>0</v>
      </c>
      <c r="S5" s="41">
        <f ca="1">SUMIFS('Отчет 02-08.03'!P:P,'Отчет 02-08.03'!C:C,"Продажи",'Отчет 02-08.03'!E:E,B5)</f>
        <v>0</v>
      </c>
      <c r="T5" s="42">
        <f ca="1">SUMIFS('Отчет 02-08.03'!P:P,'Отчет 02-08.03'!C:C,"Возвраты",'Отчет 02-08.03'!E:E,B5)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02-08.03'!P:P,'Отчет 02-08.03'!C:C,"Вознаграждение Ozon",'Отчет 02-08.03'!E:E,B5)</f>
        <v>0</v>
      </c>
      <c r="Y5" s="45">
        <f t="shared" ca="1" si="4"/>
        <v>0</v>
      </c>
      <c r="Z5" s="42">
        <f ca="1">-SUMIFS('Отчет 02-08.03'!P:P,'Отчет 02-08.03'!C:C,"Услуги доставки",'Отчет 02-08.03'!E:E,B5)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02-08.03'!H:H,'Отчет 02-08.03'!D:D,"Выручка",'Отчет 02-08.03'!E:E,B6)</f>
        <v>0</v>
      </c>
      <c r="Q6" s="39">
        <f ca="1">SUMIFS('Отчет 02-08.03'!H:H,'Отчет 02-08.03'!D:D,"Возврат выручки",'Отчет 02-08.03'!E:E,B6)</f>
        <v>0</v>
      </c>
      <c r="R6" s="40">
        <f t="shared" ca="1" si="1"/>
        <v>0</v>
      </c>
      <c r="S6" s="41">
        <f ca="1">SUMIFS('Отчет 02-08.03'!P:P,'Отчет 02-08.03'!C:C,"Продажи",'Отчет 02-08.03'!E:E,B6)</f>
        <v>0</v>
      </c>
      <c r="T6" s="42">
        <f ca="1">SUMIFS('Отчет 02-08.03'!P:P,'Отчет 02-08.03'!C:C,"Возвраты",'Отчет 02-08.03'!E:E,B6)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02-08.03'!P:P,'Отчет 02-08.03'!C:C,"Вознаграждение Ozon",'Отчет 02-08.03'!E:E,B6)</f>
        <v>0</v>
      </c>
      <c r="Y6" s="45">
        <f t="shared" ca="1" si="4"/>
        <v>0</v>
      </c>
      <c r="Z6" s="42">
        <f ca="1">-SUMIFS('Отчет 02-08.03'!P:P,'Отчет 02-08.03'!C:C,"Услуги доставки",'Отчет 02-08.03'!E:E,B6)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02-08.03'!H:H,'Отчет 02-08.03'!D:D,"Выручка",'Отчет 02-08.03'!E:E,B7)</f>
        <v>0</v>
      </c>
      <c r="Q7" s="39">
        <f ca="1">SUMIFS('Отчет 02-08.03'!H:H,'Отчет 02-08.03'!D:D,"Возврат выручки",'Отчет 02-08.03'!E:E,B7)</f>
        <v>0</v>
      </c>
      <c r="R7" s="40">
        <f t="shared" ca="1" si="1"/>
        <v>0</v>
      </c>
      <c r="S7" s="41">
        <f ca="1">SUMIFS('Отчет 02-08.03'!P:P,'Отчет 02-08.03'!C:C,"Продажи",'Отчет 02-08.03'!E:E,B7)</f>
        <v>0</v>
      </c>
      <c r="T7" s="42">
        <f ca="1">SUMIFS('Отчет 02-08.03'!P:P,'Отчет 02-08.03'!C:C,"Возвраты",'Отчет 02-08.03'!E:E,B7)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02-08.03'!P:P,'Отчет 02-08.03'!C:C,"Вознаграждение Ozon",'Отчет 02-08.03'!E:E,B7)</f>
        <v>0</v>
      </c>
      <c r="Y7" s="45">
        <f t="shared" ca="1" si="4"/>
        <v>0</v>
      </c>
      <c r="Z7" s="42">
        <f ca="1">-SUMIFS('Отчет 02-08.03'!P:P,'Отчет 02-08.03'!C:C,"Услуги доставки",'Отчет 02-08.03'!E:E,B7)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02-08.03'!H:H,'Отчет 02-08.03'!D:D,"Выручка",'Отчет 02-08.03'!E:E,B8)</f>
        <v>0</v>
      </c>
      <c r="Q8" s="39">
        <f ca="1">SUMIFS('Отчет 02-08.03'!H:H,'Отчет 02-08.03'!D:D,"Возврат выручки",'Отчет 02-08.03'!E:E,B8)</f>
        <v>0</v>
      </c>
      <c r="R8" s="40">
        <f t="shared" ca="1" si="1"/>
        <v>0</v>
      </c>
      <c r="S8" s="41">
        <f ca="1">SUMIFS('Отчет 02-08.03'!P:P,'Отчет 02-08.03'!C:C,"Продажи",'Отчет 02-08.03'!E:E,B8)</f>
        <v>0</v>
      </c>
      <c r="T8" s="42">
        <f ca="1">SUMIFS('Отчет 02-08.03'!P:P,'Отчет 02-08.03'!C:C,"Возвраты",'Отчет 02-08.03'!E:E,B8)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02-08.03'!P:P,'Отчет 02-08.03'!C:C,"Вознаграждение Ozon",'Отчет 02-08.03'!E:E,B8)</f>
        <v>0</v>
      </c>
      <c r="Y8" s="45">
        <f t="shared" ca="1" si="4"/>
        <v>0</v>
      </c>
      <c r="Z8" s="42">
        <f ca="1">-SUMIFS('Отчет 02-08.03'!P:P,'Отчет 02-08.03'!C:C,"Услуги доставки",'Отчет 02-08.03'!E:E,B8)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02-08.03'!H:H,'Отчет 02-08.03'!D:D,"Выручка",'Отчет 02-08.03'!E:E,B9)</f>
        <v>0</v>
      </c>
      <c r="Q9" s="39">
        <f ca="1">SUMIFS('Отчет 02-08.03'!H:H,'Отчет 02-08.03'!D:D,"Возврат выручки",'Отчет 02-08.03'!E:E,B9)</f>
        <v>0</v>
      </c>
      <c r="R9" s="40">
        <f t="shared" ca="1" si="1"/>
        <v>0</v>
      </c>
      <c r="S9" s="41">
        <f ca="1">SUMIFS('Отчет 02-08.03'!P:P,'Отчет 02-08.03'!C:C,"Продажи",'Отчет 02-08.03'!E:E,B9)</f>
        <v>0</v>
      </c>
      <c r="T9" s="42">
        <f ca="1">SUMIFS('Отчет 02-08.03'!P:P,'Отчет 02-08.03'!C:C,"Возвраты",'Отчет 02-08.03'!E:E,B9)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02-08.03'!P:P,'Отчет 02-08.03'!C:C,"Вознаграждение Ozon",'Отчет 02-08.03'!E:E,B9)</f>
        <v>0</v>
      </c>
      <c r="Y9" s="45">
        <f t="shared" ca="1" si="4"/>
        <v>0</v>
      </c>
      <c r="Z9" s="42">
        <f ca="1">-SUMIFS('Отчет 02-08.03'!P:P,'Отчет 02-08.03'!C:C,"Услуги доставки",'Отчет 02-08.03'!E:E,B9)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02-08.03'!H:H,'Отчет 02-08.03'!D:D,"Выручка",'Отчет 02-08.03'!E:E,B10)</f>
        <v>0</v>
      </c>
      <c r="Q10" s="39">
        <f ca="1">SUMIFS('Отчет 02-08.03'!H:H,'Отчет 02-08.03'!D:D,"Возврат выручки",'Отчет 02-08.03'!E:E,B10)</f>
        <v>0</v>
      </c>
      <c r="R10" s="40">
        <f t="shared" ca="1" si="1"/>
        <v>0</v>
      </c>
      <c r="S10" s="41">
        <f ca="1">SUMIFS('Отчет 02-08.03'!P:P,'Отчет 02-08.03'!C:C,"Продажи",'Отчет 02-08.03'!E:E,B10)</f>
        <v>0</v>
      </c>
      <c r="T10" s="42">
        <f ca="1">SUMIFS('Отчет 02-08.03'!P:P,'Отчет 02-08.03'!C:C,"Возвраты",'Отчет 02-08.03'!E:E,B10)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02-08.03'!P:P,'Отчет 02-08.03'!C:C,"Вознаграждение Ozon",'Отчет 02-08.03'!E:E,B10)</f>
        <v>0</v>
      </c>
      <c r="Y10" s="45">
        <f t="shared" ca="1" si="4"/>
        <v>0</v>
      </c>
      <c r="Z10" s="42">
        <f ca="1">-SUMIFS('Отчет 02-08.03'!P:P,'Отчет 02-08.03'!C:C,"Услуги доставки",'Отчет 02-08.03'!E:E,B10)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02-08.03'!H:H,'Отчет 02-08.03'!D:D,"Выручка",'Отчет 02-08.03'!E:E,B11)</f>
        <v>0</v>
      </c>
      <c r="Q11" s="39">
        <f ca="1">SUMIFS('Отчет 02-08.03'!H:H,'Отчет 02-08.03'!D:D,"Возврат выручки",'Отчет 02-08.03'!E:E,B11)</f>
        <v>0</v>
      </c>
      <c r="R11" s="40">
        <f t="shared" ca="1" si="1"/>
        <v>0</v>
      </c>
      <c r="S11" s="41">
        <f ca="1">SUMIFS('Отчет 02-08.03'!P:P,'Отчет 02-08.03'!C:C,"Продажи",'Отчет 02-08.03'!E:E,B11)</f>
        <v>0</v>
      </c>
      <c r="T11" s="42">
        <f ca="1">SUMIFS('Отчет 02-08.03'!P:P,'Отчет 02-08.03'!C:C,"Возвраты",'Отчет 02-08.03'!E:E,B11)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02-08.03'!P:P,'Отчет 02-08.03'!C:C,"Вознаграждение Ozon",'Отчет 02-08.03'!E:E,B11)</f>
        <v>0</v>
      </c>
      <c r="Y11" s="45">
        <f t="shared" ca="1" si="4"/>
        <v>0</v>
      </c>
      <c r="Z11" s="42">
        <f ca="1">-SUMIFS('Отчет 02-08.03'!P:P,'Отчет 02-08.03'!C:C,"Услуги доставки",'Отчет 02-08.03'!E:E,B11)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02-08.03'!H:H,'Отчет 02-08.03'!D:D,"Выручка",'Отчет 02-08.03'!E:E,B12)</f>
        <v>0</v>
      </c>
      <c r="Q12" s="39">
        <f ca="1">SUMIFS('Отчет 02-08.03'!H:H,'Отчет 02-08.03'!D:D,"Возврат выручки",'Отчет 02-08.03'!E:E,B12)</f>
        <v>0</v>
      </c>
      <c r="R12" s="40">
        <f t="shared" ca="1" si="1"/>
        <v>0</v>
      </c>
      <c r="S12" s="41">
        <f ca="1">SUMIFS('Отчет 02-08.03'!P:P,'Отчет 02-08.03'!C:C,"Продажи",'Отчет 02-08.03'!E:E,B12)</f>
        <v>0</v>
      </c>
      <c r="T12" s="42">
        <f ca="1">SUMIFS('Отчет 02-08.03'!P:P,'Отчет 02-08.03'!C:C,"Возвраты",'Отчет 02-08.03'!E:E,B12)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02-08.03'!P:P,'Отчет 02-08.03'!C:C,"Вознаграждение Ozon",'Отчет 02-08.03'!E:E,B12)</f>
        <v>0</v>
      </c>
      <c r="Y12" s="45">
        <f t="shared" ca="1" si="4"/>
        <v>0</v>
      </c>
      <c r="Z12" s="42">
        <f ca="1">-SUMIFS('Отчет 02-08.03'!P:P,'Отчет 02-08.03'!C:C,"Услуги доставки",'Отчет 02-08.03'!E:E,B12)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02-08.03'!H:H,'Отчет 02-08.03'!D:D,"Выручка",'Отчет 02-08.03'!E:E,B13)</f>
        <v>0</v>
      </c>
      <c r="Q13" s="39">
        <f ca="1">SUMIFS('Отчет 02-08.03'!H:H,'Отчет 02-08.03'!D:D,"Возврат выручки",'Отчет 02-08.03'!E:E,B13)</f>
        <v>0</v>
      </c>
      <c r="R13" s="40">
        <f t="shared" ca="1" si="1"/>
        <v>0</v>
      </c>
      <c r="S13" s="41">
        <f ca="1">SUMIFS('Отчет 02-08.03'!P:P,'Отчет 02-08.03'!C:C,"Продажи",'Отчет 02-08.03'!E:E,B13)</f>
        <v>0</v>
      </c>
      <c r="T13" s="42">
        <f ca="1">SUMIFS('Отчет 02-08.03'!P:P,'Отчет 02-08.03'!C:C,"Возвраты",'Отчет 02-08.03'!E:E,B13)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02-08.03'!P:P,'Отчет 02-08.03'!C:C,"Вознаграждение Ozon",'Отчет 02-08.03'!E:E,B13)</f>
        <v>0</v>
      </c>
      <c r="Y13" s="45">
        <f t="shared" ca="1" si="4"/>
        <v>0</v>
      </c>
      <c r="Z13" s="42">
        <f ca="1">-SUMIFS('Отчет 02-08.03'!P:P,'Отчет 02-08.03'!C:C,"Услуги доставки",'Отчет 02-08.03'!E:E,B13)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02-08.03'!H:H,'Отчет 02-08.03'!D:D,"Выручка",'Отчет 02-08.03'!E:E,B14)</f>
        <v>0</v>
      </c>
      <c r="Q14" s="39">
        <f ca="1">SUMIFS('Отчет 02-08.03'!H:H,'Отчет 02-08.03'!D:D,"Возврат выручки",'Отчет 02-08.03'!E:E,B14)</f>
        <v>0</v>
      </c>
      <c r="R14" s="40">
        <f t="shared" ca="1" si="1"/>
        <v>0</v>
      </c>
      <c r="S14" s="41">
        <f ca="1">SUMIFS('Отчет 02-08.03'!P:P,'Отчет 02-08.03'!C:C,"Продажи",'Отчет 02-08.03'!E:E,B14)</f>
        <v>0</v>
      </c>
      <c r="T14" s="42">
        <f ca="1">SUMIFS('Отчет 02-08.03'!P:P,'Отчет 02-08.03'!C:C,"Возвраты",'Отчет 02-08.03'!E:E,B14)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02-08.03'!P:P,'Отчет 02-08.03'!C:C,"Вознаграждение Ozon",'Отчет 02-08.03'!E:E,B14)</f>
        <v>0</v>
      </c>
      <c r="Y14" s="45">
        <f t="shared" ca="1" si="4"/>
        <v>0</v>
      </c>
      <c r="Z14" s="42">
        <f ca="1">-SUMIFS('Отчет 02-08.03'!P:P,'Отчет 02-08.03'!C:C,"Услуги доставки",'Отчет 02-08.03'!E:E,B14)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02-08.03'!H:H,'Отчет 02-08.03'!D:D,"Выручка",'Отчет 02-08.03'!E:E,B15)</f>
        <v>0</v>
      </c>
      <c r="Q15" s="39">
        <f ca="1">SUMIFS('Отчет 02-08.03'!H:H,'Отчет 02-08.03'!D:D,"Возврат выручки",'Отчет 02-08.03'!E:E,B15)</f>
        <v>0</v>
      </c>
      <c r="R15" s="40">
        <f t="shared" ca="1" si="1"/>
        <v>0</v>
      </c>
      <c r="S15" s="41">
        <f ca="1">SUMIFS('Отчет 02-08.03'!P:P,'Отчет 02-08.03'!C:C,"Продажи",'Отчет 02-08.03'!E:E,B15)</f>
        <v>0</v>
      </c>
      <c r="T15" s="42">
        <f ca="1">SUMIFS('Отчет 02-08.03'!P:P,'Отчет 02-08.03'!C:C,"Возвраты",'Отчет 02-08.03'!E:E,B15)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02-08.03'!P:P,'Отчет 02-08.03'!C:C,"Вознаграждение Ozon",'Отчет 02-08.03'!E:E,B15)</f>
        <v>0</v>
      </c>
      <c r="Y15" s="45">
        <f t="shared" ca="1" si="4"/>
        <v>0</v>
      </c>
      <c r="Z15" s="42">
        <f ca="1">-SUMIFS('Отчет 02-08.03'!P:P,'Отчет 02-08.03'!C:C,"Услуги доставки",'Отчет 02-08.03'!E:E,B15)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02-08.03'!H:H,'Отчет 02-08.03'!D:D,"Выручка",'Отчет 02-08.03'!E:E,B16)</f>
        <v>0</v>
      </c>
      <c r="Q16" s="39">
        <f ca="1">SUMIFS('Отчет 02-08.03'!H:H,'Отчет 02-08.03'!D:D,"Возврат выручки",'Отчет 02-08.03'!E:E,B16)</f>
        <v>0</v>
      </c>
      <c r="R16" s="40">
        <f t="shared" ca="1" si="1"/>
        <v>0</v>
      </c>
      <c r="S16" s="41">
        <f ca="1">SUMIFS('Отчет 02-08.03'!P:P,'Отчет 02-08.03'!C:C,"Продажи",'Отчет 02-08.03'!E:E,B16)</f>
        <v>0</v>
      </c>
      <c r="T16" s="42">
        <f ca="1">SUMIFS('Отчет 02-08.03'!P:P,'Отчет 02-08.03'!C:C,"Возвраты",'Отчет 02-08.03'!E:E,B16)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02-08.03'!P:P,'Отчет 02-08.03'!C:C,"Вознаграждение Ozon",'Отчет 02-08.03'!E:E,B16)</f>
        <v>0</v>
      </c>
      <c r="Y16" s="45">
        <f t="shared" ca="1" si="4"/>
        <v>0</v>
      </c>
      <c r="Z16" s="42">
        <f ca="1">-SUMIFS('Отчет 02-08.03'!P:P,'Отчет 02-08.03'!C:C,"Услуги доставки",'Отчет 02-08.03'!E:E,B16)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02-08.03'!H:H,'Отчет 02-08.03'!D:D,"Выручка",'Отчет 02-08.03'!E:E,B17)</f>
        <v>0</v>
      </c>
      <c r="Q17" s="39">
        <f ca="1">SUMIFS('Отчет 02-08.03'!H:H,'Отчет 02-08.03'!D:D,"Возврат выручки",'Отчет 02-08.03'!E:E,B17)</f>
        <v>0</v>
      </c>
      <c r="R17" s="40">
        <f t="shared" ca="1" si="1"/>
        <v>0</v>
      </c>
      <c r="S17" s="41">
        <f ca="1">SUMIFS('Отчет 02-08.03'!P:P,'Отчет 02-08.03'!C:C,"Продажи",'Отчет 02-08.03'!E:E,B17)</f>
        <v>0</v>
      </c>
      <c r="T17" s="42">
        <f ca="1">SUMIFS('Отчет 02-08.03'!P:P,'Отчет 02-08.03'!C:C,"Возвраты",'Отчет 02-08.03'!E:E,B17)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02-08.03'!P:P,'Отчет 02-08.03'!C:C,"Вознаграждение Ozon",'Отчет 02-08.03'!E:E,B17)</f>
        <v>0</v>
      </c>
      <c r="Y17" s="45">
        <f t="shared" ca="1" si="4"/>
        <v>0</v>
      </c>
      <c r="Z17" s="42">
        <f ca="1">-SUMIFS('Отчет 02-08.03'!P:P,'Отчет 02-08.03'!C:C,"Услуги доставки",'Отчет 02-08.03'!E:E,B17)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02-08.03'!H:H,'Отчет 02-08.03'!D:D,"Выручка",'Отчет 02-08.03'!E:E,B18)</f>
        <v>0</v>
      </c>
      <c r="Q18" s="39">
        <f ca="1">SUMIFS('Отчет 02-08.03'!H:H,'Отчет 02-08.03'!D:D,"Возврат выручки",'Отчет 02-08.03'!E:E,B18)</f>
        <v>0</v>
      </c>
      <c r="R18" s="40">
        <f t="shared" ca="1" si="1"/>
        <v>0</v>
      </c>
      <c r="S18" s="41">
        <f ca="1">SUMIFS('Отчет 02-08.03'!P:P,'Отчет 02-08.03'!C:C,"Продажи",'Отчет 02-08.03'!E:E,B18)</f>
        <v>0</v>
      </c>
      <c r="T18" s="42">
        <f ca="1">SUMIFS('Отчет 02-08.03'!P:P,'Отчет 02-08.03'!C:C,"Возвраты",'Отчет 02-08.03'!E:E,B18)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02-08.03'!P:P,'Отчет 02-08.03'!C:C,"Вознаграждение Ozon",'Отчет 02-08.03'!E:E,B18)</f>
        <v>0</v>
      </c>
      <c r="Y18" s="45">
        <f t="shared" ca="1" si="4"/>
        <v>0</v>
      </c>
      <c r="Z18" s="42">
        <f ca="1">-SUMIFS('Отчет 02-08.03'!P:P,'Отчет 02-08.03'!C:C,"Услуги доставки",'Отчет 02-08.03'!E:E,B18)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02-08.03'!H:H,'Отчет 02-08.03'!D:D,"Выручка",'Отчет 02-08.03'!E:E,B19)</f>
        <v>0</v>
      </c>
      <c r="Q19" s="39">
        <f ca="1">SUMIFS('Отчет 02-08.03'!H:H,'Отчет 02-08.03'!D:D,"Возврат выручки",'Отчет 02-08.03'!E:E,B19)</f>
        <v>0</v>
      </c>
      <c r="R19" s="40">
        <f t="shared" ca="1" si="1"/>
        <v>0</v>
      </c>
      <c r="S19" s="41">
        <f ca="1">SUMIFS('Отчет 02-08.03'!P:P,'Отчет 02-08.03'!C:C,"Продажи",'Отчет 02-08.03'!E:E,B19)</f>
        <v>0</v>
      </c>
      <c r="T19" s="42">
        <f ca="1">SUMIFS('Отчет 02-08.03'!P:P,'Отчет 02-08.03'!C:C,"Возвраты",'Отчет 02-08.03'!E:E,B19)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02-08.03'!P:P,'Отчет 02-08.03'!C:C,"Вознаграждение Ozon",'Отчет 02-08.03'!E:E,B19)</f>
        <v>0</v>
      </c>
      <c r="Y19" s="45">
        <f t="shared" ca="1" si="4"/>
        <v>0</v>
      </c>
      <c r="Z19" s="42">
        <f ca="1">-SUMIFS('Отчет 02-08.03'!P:P,'Отчет 02-08.03'!C:C,"Услуги доставки",'Отчет 02-08.03'!E:E,B19)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02-08.03'!H:H,'Отчет 02-08.03'!D:D,"Выручка",'Отчет 02-08.03'!E:E,B20)</f>
        <v>0</v>
      </c>
      <c r="Q20" s="39">
        <f ca="1">SUMIFS('Отчет 02-08.03'!H:H,'Отчет 02-08.03'!D:D,"Возврат выручки",'Отчет 02-08.03'!E:E,B20)</f>
        <v>0</v>
      </c>
      <c r="R20" s="40">
        <f t="shared" ca="1" si="1"/>
        <v>0</v>
      </c>
      <c r="S20" s="41">
        <f ca="1">SUMIFS('Отчет 02-08.03'!P:P,'Отчет 02-08.03'!C:C,"Продажи",'Отчет 02-08.03'!E:E,B20)</f>
        <v>0</v>
      </c>
      <c r="T20" s="42">
        <f ca="1">SUMIFS('Отчет 02-08.03'!P:P,'Отчет 02-08.03'!C:C,"Возвраты",'Отчет 02-08.03'!E:E,B20)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02-08.03'!P:P,'Отчет 02-08.03'!C:C,"Вознаграждение Ozon",'Отчет 02-08.03'!E:E,B20)</f>
        <v>0</v>
      </c>
      <c r="Y20" s="45">
        <f t="shared" ca="1" si="4"/>
        <v>0</v>
      </c>
      <c r="Z20" s="42">
        <f ca="1">-SUMIFS('Отчет 02-08.03'!P:P,'Отчет 02-08.03'!C:C,"Услуги доставки",'Отчет 02-08.03'!E:E,B20)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02-08.03'!H:H,'Отчет 02-08.03'!D:D,"Выручка",'Отчет 02-08.03'!E:E,B21)</f>
        <v>0</v>
      </c>
      <c r="Q21" s="39">
        <f ca="1">SUMIFS('Отчет 02-08.03'!H:H,'Отчет 02-08.03'!D:D,"Возврат выручки",'Отчет 02-08.03'!E:E,B21)</f>
        <v>0</v>
      </c>
      <c r="R21" s="40">
        <f t="shared" ca="1" si="1"/>
        <v>0</v>
      </c>
      <c r="S21" s="41">
        <f ca="1">SUMIFS('Отчет 02-08.03'!P:P,'Отчет 02-08.03'!C:C,"Продажи",'Отчет 02-08.03'!E:E,B21)</f>
        <v>0</v>
      </c>
      <c r="T21" s="42">
        <f ca="1">SUMIFS('Отчет 02-08.03'!P:P,'Отчет 02-08.03'!C:C,"Возвраты",'Отчет 02-08.03'!E:E,B21)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02-08.03'!P:P,'Отчет 02-08.03'!C:C,"Вознаграждение Ozon",'Отчет 02-08.03'!E:E,B21)</f>
        <v>0</v>
      </c>
      <c r="Y21" s="45">
        <f t="shared" ca="1" si="4"/>
        <v>0</v>
      </c>
      <c r="Z21" s="42">
        <f ca="1">-SUMIFS('Отчет 02-08.03'!P:P,'Отчет 02-08.03'!C:C,"Услуги доставки",'Отчет 02-08.03'!E:E,B21)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02-08.03'!H:H,'Отчет 02-08.03'!D:D,"Выручка",'Отчет 02-08.03'!E:E,B22)</f>
        <v>0</v>
      </c>
      <c r="Q22" s="39">
        <f ca="1">SUMIFS('Отчет 02-08.03'!H:H,'Отчет 02-08.03'!D:D,"Возврат выручки",'Отчет 02-08.03'!E:E,B22)</f>
        <v>0</v>
      </c>
      <c r="R22" s="40">
        <f t="shared" ca="1" si="1"/>
        <v>0</v>
      </c>
      <c r="S22" s="41">
        <f ca="1">SUMIFS('Отчет 02-08.03'!P:P,'Отчет 02-08.03'!C:C,"Продажи",'Отчет 02-08.03'!E:E,B22)</f>
        <v>0</v>
      </c>
      <c r="T22" s="42">
        <f ca="1">SUMIFS('Отчет 02-08.03'!P:P,'Отчет 02-08.03'!C:C,"Возвраты",'Отчет 02-08.03'!E:E,B22)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02-08.03'!P:P,'Отчет 02-08.03'!C:C,"Вознаграждение Ozon",'Отчет 02-08.03'!E:E,B22)</f>
        <v>0</v>
      </c>
      <c r="Y22" s="45">
        <f t="shared" ca="1" si="4"/>
        <v>0</v>
      </c>
      <c r="Z22" s="42">
        <f ca="1">-SUMIFS('Отчет 02-08.03'!P:P,'Отчет 02-08.03'!C:C,"Услуги доставки",'Отчет 02-08.03'!E:E,B22)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02-08.03'!H:H,'Отчет 02-08.03'!D:D,"Выручка",'Отчет 02-08.03'!E:E,B23)</f>
        <v>0</v>
      </c>
      <c r="Q23" s="39">
        <f ca="1">SUMIFS('Отчет 02-08.03'!H:H,'Отчет 02-08.03'!D:D,"Возврат выручки",'Отчет 02-08.03'!E:E,B23)</f>
        <v>0</v>
      </c>
      <c r="R23" s="40">
        <f t="shared" ca="1" si="1"/>
        <v>0</v>
      </c>
      <c r="S23" s="41">
        <f ca="1">SUMIFS('Отчет 02-08.03'!P:P,'Отчет 02-08.03'!C:C,"Продажи",'Отчет 02-08.03'!E:E,B23)</f>
        <v>0</v>
      </c>
      <c r="T23" s="42">
        <f ca="1">SUMIFS('Отчет 02-08.03'!P:P,'Отчет 02-08.03'!C:C,"Возвраты",'Отчет 02-08.03'!E:E,B23)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02-08.03'!P:P,'Отчет 02-08.03'!C:C,"Вознаграждение Ozon",'Отчет 02-08.03'!E:E,B23)</f>
        <v>0</v>
      </c>
      <c r="Y23" s="45">
        <f t="shared" ca="1" si="4"/>
        <v>0</v>
      </c>
      <c r="Z23" s="42">
        <f ca="1">-SUMIFS('Отчет 02-08.03'!P:P,'Отчет 02-08.03'!C:C,"Услуги доставки",'Отчет 02-08.03'!E:E,B23)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02-08.03'!H:H,'Отчет 02-08.03'!D:D,"Выручка",'Отчет 02-08.03'!E:E,B24)</f>
        <v>0</v>
      </c>
      <c r="Q24" s="39">
        <f ca="1">SUMIFS('Отчет 02-08.03'!H:H,'Отчет 02-08.03'!D:D,"Возврат выручки",'Отчет 02-08.03'!E:E,B24)</f>
        <v>0</v>
      </c>
      <c r="R24" s="40">
        <f t="shared" ca="1" si="1"/>
        <v>0</v>
      </c>
      <c r="S24" s="41">
        <f ca="1">SUMIFS('Отчет 02-08.03'!P:P,'Отчет 02-08.03'!C:C,"Продажи",'Отчет 02-08.03'!E:E,B24)</f>
        <v>0</v>
      </c>
      <c r="T24" s="42">
        <f ca="1">SUMIFS('Отчет 02-08.03'!P:P,'Отчет 02-08.03'!C:C,"Возвраты",'Отчет 02-08.03'!E:E,B24)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02-08.03'!P:P,'Отчет 02-08.03'!C:C,"Вознаграждение Ozon",'Отчет 02-08.03'!E:E,B24)</f>
        <v>0</v>
      </c>
      <c r="Y24" s="45">
        <f t="shared" ca="1" si="4"/>
        <v>0</v>
      </c>
      <c r="Z24" s="42">
        <f ca="1">-SUMIFS('Отчет 02-08.03'!P:P,'Отчет 02-08.03'!C:C,"Услуги доставки",'Отчет 02-08.03'!E:E,B24)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02-08.03'!H:H,'Отчет 02-08.03'!D:D,"Выручка",'Отчет 02-08.03'!E:E,B28)</f>
        <v>0</v>
      </c>
      <c r="Q28" s="39">
        <f ca="1">SUMIFS('Отчет 02-08.03'!H:H,'Отчет 02-08.03'!D:D,"Возврат выручки",'Отчет 02-08.03'!E:E,B28)</f>
        <v>0</v>
      </c>
      <c r="R28" s="40">
        <f t="shared" ref="R28:R47" ca="1" si="24">P28-Q28</f>
        <v>0</v>
      </c>
      <c r="S28" s="41">
        <f ca="1">SUMIFS('Отчет 02-08.03'!P:P,'Отчет 02-08.03'!C:C,"Продажи",'Отчет 02-08.03'!E:E,B28)</f>
        <v>0</v>
      </c>
      <c r="T28" s="42">
        <f ca="1">SUMIFS('Отчет 02-08.03'!P:P,'Отчет 02-08.03'!C:C,"Возвраты",'Отчет 02-08.03'!E:E,B28)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02-08.03'!P:P,'Отчет 02-08.03'!C:C,"Вознаграждение Ozon",'Отчет 02-08.03'!E:E,B28)</f>
        <v>0</v>
      </c>
      <c r="Y28" s="45">
        <f t="shared" ref="Y28:Y47" ca="1" si="28">IF(U28=0,0,X28/U28)</f>
        <v>0</v>
      </c>
      <c r="Z28" s="42">
        <f ca="1">-SUMIFS('Отчет 02-08.03'!P:P,'Отчет 02-08.03'!C:C,"Услуги доставки",'Отчет 02-08.03'!E:E,B28)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02-08.03'!H:H,'Отчет 02-08.03'!D:D,"Выручка",'Отчет 02-08.03'!E:E,B29)</f>
        <v>0</v>
      </c>
      <c r="Q29" s="39">
        <f ca="1">SUMIFS('Отчет 02-08.03'!H:H,'Отчет 02-08.03'!D:D,"Возврат выручки",'Отчет 02-08.03'!E:E,B29)</f>
        <v>0</v>
      </c>
      <c r="R29" s="40">
        <f t="shared" ca="1" si="24"/>
        <v>0</v>
      </c>
      <c r="S29" s="41">
        <f ca="1">SUMIFS('Отчет 02-08.03'!P:P,'Отчет 02-08.03'!C:C,"Продажи",'Отчет 02-08.03'!E:E,B29)</f>
        <v>0</v>
      </c>
      <c r="T29" s="42">
        <f ca="1">SUMIFS('Отчет 02-08.03'!P:P,'Отчет 02-08.03'!C:C,"Возвраты",'Отчет 02-08.03'!E:E,B29)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02-08.03'!P:P,'Отчет 02-08.03'!C:C,"Вознаграждение Ozon",'Отчет 02-08.03'!E:E,B29)</f>
        <v>0</v>
      </c>
      <c r="Y29" s="45">
        <f t="shared" ca="1" si="28"/>
        <v>0</v>
      </c>
      <c r="Z29" s="42">
        <f ca="1">-SUMIFS('Отчет 02-08.03'!P:P,'Отчет 02-08.03'!C:C,"Услуги доставки",'Отчет 02-08.03'!E:E,B29)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02-08.03'!H:H,'Отчет 02-08.03'!D:D,"Выручка",'Отчет 02-08.03'!E:E,B30)</f>
        <v>0</v>
      </c>
      <c r="Q30" s="39">
        <f ca="1">SUMIFS('Отчет 02-08.03'!H:H,'Отчет 02-08.03'!D:D,"Возврат выручки",'Отчет 02-08.03'!E:E,B30)</f>
        <v>0</v>
      </c>
      <c r="R30" s="40">
        <f t="shared" ca="1" si="24"/>
        <v>0</v>
      </c>
      <c r="S30" s="41">
        <f ca="1">SUMIFS('Отчет 02-08.03'!P:P,'Отчет 02-08.03'!C:C,"Продажи",'Отчет 02-08.03'!E:E,B30)</f>
        <v>0</v>
      </c>
      <c r="T30" s="42">
        <f ca="1">SUMIFS('Отчет 02-08.03'!P:P,'Отчет 02-08.03'!C:C,"Возвраты",'Отчет 02-08.03'!E:E,B30)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02-08.03'!P:P,'Отчет 02-08.03'!C:C,"Вознаграждение Ozon",'Отчет 02-08.03'!E:E,B30)</f>
        <v>0</v>
      </c>
      <c r="Y30" s="45">
        <f t="shared" ca="1" si="28"/>
        <v>0</v>
      </c>
      <c r="Z30" s="42">
        <f ca="1">-SUMIFS('Отчет 02-08.03'!P:P,'Отчет 02-08.03'!C:C,"Услуги доставки",'Отчет 02-08.03'!E:E,B30)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02-08.03'!H:H,'Отчет 02-08.03'!D:D,"Выручка",'Отчет 02-08.03'!E:E,B31)</f>
        <v>0</v>
      </c>
      <c r="Q31" s="39">
        <f ca="1">SUMIFS('Отчет 02-08.03'!H:H,'Отчет 02-08.03'!D:D,"Возврат выручки",'Отчет 02-08.03'!E:E,B31)</f>
        <v>0</v>
      </c>
      <c r="R31" s="40">
        <f t="shared" ca="1" si="24"/>
        <v>0</v>
      </c>
      <c r="S31" s="41">
        <f ca="1">SUMIFS('Отчет 02-08.03'!P:P,'Отчет 02-08.03'!C:C,"Продажи",'Отчет 02-08.03'!E:E,B31)</f>
        <v>0</v>
      </c>
      <c r="T31" s="42">
        <f ca="1">SUMIFS('Отчет 02-08.03'!P:P,'Отчет 02-08.03'!C:C,"Возвраты",'Отчет 02-08.03'!E:E,B31)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02-08.03'!P:P,'Отчет 02-08.03'!C:C,"Вознаграждение Ozon",'Отчет 02-08.03'!E:E,B31)</f>
        <v>0</v>
      </c>
      <c r="Y31" s="45">
        <f t="shared" ca="1" si="28"/>
        <v>0</v>
      </c>
      <c r="Z31" s="42">
        <f ca="1">-SUMIFS('Отчет 02-08.03'!P:P,'Отчет 02-08.03'!C:C,"Услуги доставки",'Отчет 02-08.03'!E:E,B31)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02-08.03'!H:H,'Отчет 02-08.03'!D:D,"Выручка",'Отчет 02-08.03'!E:E,B32)</f>
        <v>0</v>
      </c>
      <c r="Q32" s="39">
        <f ca="1">SUMIFS('Отчет 02-08.03'!H:H,'Отчет 02-08.03'!D:D,"Возврат выручки",'Отчет 02-08.03'!E:E,B32)</f>
        <v>0</v>
      </c>
      <c r="R32" s="40">
        <f t="shared" ca="1" si="24"/>
        <v>0</v>
      </c>
      <c r="S32" s="41">
        <f ca="1">SUMIFS('Отчет 02-08.03'!P:P,'Отчет 02-08.03'!C:C,"Продажи",'Отчет 02-08.03'!E:E,B32)</f>
        <v>0</v>
      </c>
      <c r="T32" s="42">
        <f ca="1">SUMIFS('Отчет 02-08.03'!P:P,'Отчет 02-08.03'!C:C,"Возвраты",'Отчет 02-08.03'!E:E,B32)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02-08.03'!P:P,'Отчет 02-08.03'!C:C,"Вознаграждение Ozon",'Отчет 02-08.03'!E:E,B32)</f>
        <v>0</v>
      </c>
      <c r="Y32" s="45">
        <f t="shared" ca="1" si="28"/>
        <v>0</v>
      </c>
      <c r="Z32" s="42">
        <f ca="1">-SUMIFS('Отчет 02-08.03'!P:P,'Отчет 02-08.03'!C:C,"Услуги доставки",'Отчет 02-08.03'!E:E,B32)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02-08.03'!H:H,'Отчет 02-08.03'!D:D,"Выручка",'Отчет 02-08.03'!E:E,B33)</f>
        <v>0</v>
      </c>
      <c r="Q33" s="39">
        <f ca="1">SUMIFS('Отчет 02-08.03'!H:H,'Отчет 02-08.03'!D:D,"Возврат выручки",'Отчет 02-08.03'!E:E,B33)</f>
        <v>0</v>
      </c>
      <c r="R33" s="40">
        <f t="shared" ca="1" si="24"/>
        <v>0</v>
      </c>
      <c r="S33" s="41">
        <f ca="1">SUMIFS('Отчет 02-08.03'!P:P,'Отчет 02-08.03'!C:C,"Продажи",'Отчет 02-08.03'!E:E,B33)</f>
        <v>0</v>
      </c>
      <c r="T33" s="42">
        <f ca="1">SUMIFS('Отчет 02-08.03'!P:P,'Отчет 02-08.03'!C:C,"Возвраты",'Отчет 02-08.03'!E:E,B33)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02-08.03'!P:P,'Отчет 02-08.03'!C:C,"Вознаграждение Ozon",'Отчет 02-08.03'!E:E,B33)</f>
        <v>0</v>
      </c>
      <c r="Y33" s="45">
        <f t="shared" ca="1" si="28"/>
        <v>0</v>
      </c>
      <c r="Z33" s="42">
        <f ca="1">-SUMIFS('Отчет 02-08.03'!P:P,'Отчет 02-08.03'!C:C,"Услуги доставки",'Отчет 02-08.03'!E:E,B33)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02-08.03'!H:H,'Отчет 02-08.03'!D:D,"Выручка",'Отчет 02-08.03'!E:E,B34)</f>
        <v>0</v>
      </c>
      <c r="Q34" s="39">
        <f ca="1">SUMIFS('Отчет 02-08.03'!H:H,'Отчет 02-08.03'!D:D,"Возврат выручки",'Отчет 02-08.03'!E:E,B34)</f>
        <v>0</v>
      </c>
      <c r="R34" s="40">
        <f t="shared" ca="1" si="24"/>
        <v>0</v>
      </c>
      <c r="S34" s="41">
        <f ca="1">SUMIFS('Отчет 02-08.03'!P:P,'Отчет 02-08.03'!C:C,"Продажи",'Отчет 02-08.03'!E:E,B34)</f>
        <v>0</v>
      </c>
      <c r="T34" s="42">
        <f ca="1">SUMIFS('Отчет 02-08.03'!P:P,'Отчет 02-08.03'!C:C,"Возвраты",'Отчет 02-08.03'!E:E,B34)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02-08.03'!P:P,'Отчет 02-08.03'!C:C,"Вознаграждение Ozon",'Отчет 02-08.03'!E:E,B34)</f>
        <v>0</v>
      </c>
      <c r="Y34" s="45">
        <f t="shared" ca="1" si="28"/>
        <v>0</v>
      </c>
      <c r="Z34" s="42">
        <f ca="1">-SUMIFS('Отчет 02-08.03'!P:P,'Отчет 02-08.03'!C:C,"Услуги доставки",'Отчет 02-08.03'!E:E,B34)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02-08.03'!H:H,'Отчет 02-08.03'!D:D,"Выручка",'Отчет 02-08.03'!E:E,B35)</f>
        <v>0</v>
      </c>
      <c r="Q35" s="39">
        <f ca="1">SUMIFS('Отчет 02-08.03'!H:H,'Отчет 02-08.03'!D:D,"Возврат выручки",'Отчет 02-08.03'!E:E,B35)</f>
        <v>0</v>
      </c>
      <c r="R35" s="40">
        <f t="shared" ca="1" si="24"/>
        <v>0</v>
      </c>
      <c r="S35" s="41">
        <f ca="1">SUMIFS('Отчет 02-08.03'!P:P,'Отчет 02-08.03'!C:C,"Продажи",'Отчет 02-08.03'!E:E,B35)</f>
        <v>0</v>
      </c>
      <c r="T35" s="42">
        <f ca="1">SUMIFS('Отчет 02-08.03'!P:P,'Отчет 02-08.03'!C:C,"Возвраты",'Отчет 02-08.03'!E:E,B35)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02-08.03'!P:P,'Отчет 02-08.03'!C:C,"Вознаграждение Ozon",'Отчет 02-08.03'!E:E,B35)</f>
        <v>0</v>
      </c>
      <c r="Y35" s="45">
        <f t="shared" ca="1" si="28"/>
        <v>0</v>
      </c>
      <c r="Z35" s="42">
        <f ca="1">-SUMIFS('Отчет 02-08.03'!P:P,'Отчет 02-08.03'!C:C,"Услуги доставки",'Отчет 02-08.03'!E:E,B35)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02-08.03'!H:H,'Отчет 02-08.03'!D:D,"Выручка",'Отчет 02-08.03'!E:E,B36)</f>
        <v>0</v>
      </c>
      <c r="Q36" s="39">
        <f ca="1">SUMIFS('Отчет 02-08.03'!H:H,'Отчет 02-08.03'!D:D,"Возврат выручки",'Отчет 02-08.03'!E:E,B36)</f>
        <v>0</v>
      </c>
      <c r="R36" s="40">
        <f t="shared" ca="1" si="24"/>
        <v>0</v>
      </c>
      <c r="S36" s="41">
        <f ca="1">SUMIFS('Отчет 02-08.03'!P:P,'Отчет 02-08.03'!C:C,"Продажи",'Отчет 02-08.03'!E:E,B36)</f>
        <v>0</v>
      </c>
      <c r="T36" s="42">
        <f ca="1">SUMIFS('Отчет 02-08.03'!P:P,'Отчет 02-08.03'!C:C,"Возвраты",'Отчет 02-08.03'!E:E,B36)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02-08.03'!P:P,'Отчет 02-08.03'!C:C,"Вознаграждение Ozon",'Отчет 02-08.03'!E:E,B36)</f>
        <v>0</v>
      </c>
      <c r="Y36" s="45">
        <f t="shared" ca="1" si="28"/>
        <v>0</v>
      </c>
      <c r="Z36" s="42">
        <f ca="1">-SUMIFS('Отчет 02-08.03'!P:P,'Отчет 02-08.03'!C:C,"Услуги доставки",'Отчет 02-08.03'!E:E,B36)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02-08.03'!H:H,'Отчет 02-08.03'!D:D,"Выручка",'Отчет 02-08.03'!E:E,B37)</f>
        <v>0</v>
      </c>
      <c r="Q37" s="39">
        <f ca="1">SUMIFS('Отчет 02-08.03'!H:H,'Отчет 02-08.03'!D:D,"Возврат выручки",'Отчет 02-08.03'!E:E,B37)</f>
        <v>0</v>
      </c>
      <c r="R37" s="40">
        <f t="shared" ca="1" si="24"/>
        <v>0</v>
      </c>
      <c r="S37" s="41">
        <f ca="1">SUMIFS('Отчет 02-08.03'!P:P,'Отчет 02-08.03'!C:C,"Продажи",'Отчет 02-08.03'!E:E,B37)</f>
        <v>0</v>
      </c>
      <c r="T37" s="42">
        <f ca="1">SUMIFS('Отчет 02-08.03'!P:P,'Отчет 02-08.03'!C:C,"Возвраты",'Отчет 02-08.03'!E:E,B37)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02-08.03'!P:P,'Отчет 02-08.03'!C:C,"Вознаграждение Ozon",'Отчет 02-08.03'!E:E,B37)</f>
        <v>0</v>
      </c>
      <c r="Y37" s="45">
        <f t="shared" ca="1" si="28"/>
        <v>0</v>
      </c>
      <c r="Z37" s="42">
        <f ca="1">-SUMIFS('Отчет 02-08.03'!P:P,'Отчет 02-08.03'!C:C,"Услуги доставки",'Отчет 02-08.03'!E:E,B37)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02-08.03'!H:H,'Отчет 02-08.03'!D:D,"Выручка",'Отчет 02-08.03'!E:E,B38)</f>
        <v>0</v>
      </c>
      <c r="Q38" s="39">
        <f ca="1">SUMIFS('Отчет 02-08.03'!H:H,'Отчет 02-08.03'!D:D,"Возврат выручки",'Отчет 02-08.03'!E:E,B38)</f>
        <v>0</v>
      </c>
      <c r="R38" s="40">
        <f t="shared" ca="1" si="24"/>
        <v>0</v>
      </c>
      <c r="S38" s="41">
        <f ca="1">SUMIFS('Отчет 02-08.03'!P:P,'Отчет 02-08.03'!C:C,"Продажи",'Отчет 02-08.03'!E:E,B38)</f>
        <v>0</v>
      </c>
      <c r="T38" s="42">
        <f ca="1">SUMIFS('Отчет 02-08.03'!P:P,'Отчет 02-08.03'!C:C,"Возвраты",'Отчет 02-08.03'!E:E,B38)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02-08.03'!P:P,'Отчет 02-08.03'!C:C,"Вознаграждение Ozon",'Отчет 02-08.03'!E:E,B38)</f>
        <v>0</v>
      </c>
      <c r="Y38" s="45">
        <f t="shared" ca="1" si="28"/>
        <v>0</v>
      </c>
      <c r="Z38" s="42">
        <f ca="1">-SUMIFS('Отчет 02-08.03'!P:P,'Отчет 02-08.03'!C:C,"Услуги доставки",'Отчет 02-08.03'!E:E,B38)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02-08.03'!H:H,'Отчет 02-08.03'!D:D,"Выручка",'Отчет 02-08.03'!E:E,B39)</f>
        <v>0</v>
      </c>
      <c r="Q39" s="39">
        <f ca="1">SUMIFS('Отчет 02-08.03'!H:H,'Отчет 02-08.03'!D:D,"Возврат выручки",'Отчет 02-08.03'!E:E,B39)</f>
        <v>0</v>
      </c>
      <c r="R39" s="40">
        <f t="shared" ca="1" si="24"/>
        <v>0</v>
      </c>
      <c r="S39" s="41">
        <f ca="1">SUMIFS('Отчет 02-08.03'!P:P,'Отчет 02-08.03'!C:C,"Продажи",'Отчет 02-08.03'!E:E,B39)</f>
        <v>0</v>
      </c>
      <c r="T39" s="42">
        <f ca="1">SUMIFS('Отчет 02-08.03'!P:P,'Отчет 02-08.03'!C:C,"Возвраты",'Отчет 02-08.03'!E:E,B39)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02-08.03'!P:P,'Отчет 02-08.03'!C:C,"Вознаграждение Ozon",'Отчет 02-08.03'!E:E,B39)</f>
        <v>0</v>
      </c>
      <c r="Y39" s="45">
        <f t="shared" ca="1" si="28"/>
        <v>0</v>
      </c>
      <c r="Z39" s="42">
        <f ca="1">-SUMIFS('Отчет 02-08.03'!P:P,'Отчет 02-08.03'!C:C,"Услуги доставки",'Отчет 02-08.03'!E:E,B39)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02-08.03'!H:H,'Отчет 02-08.03'!D:D,"Выручка",'Отчет 02-08.03'!E:E,B40)</f>
        <v>0</v>
      </c>
      <c r="Q40" s="39">
        <f ca="1">SUMIFS('Отчет 02-08.03'!H:H,'Отчет 02-08.03'!D:D,"Возврат выручки",'Отчет 02-08.03'!E:E,B40)</f>
        <v>0</v>
      </c>
      <c r="R40" s="40">
        <f t="shared" ca="1" si="24"/>
        <v>0</v>
      </c>
      <c r="S40" s="41">
        <f ca="1">SUMIFS('Отчет 02-08.03'!P:P,'Отчет 02-08.03'!C:C,"Продажи",'Отчет 02-08.03'!E:E,B40)</f>
        <v>0</v>
      </c>
      <c r="T40" s="42">
        <f ca="1">SUMIFS('Отчет 02-08.03'!P:P,'Отчет 02-08.03'!C:C,"Возвраты",'Отчет 02-08.03'!E:E,B40)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02-08.03'!P:P,'Отчет 02-08.03'!C:C,"Вознаграждение Ozon",'Отчет 02-08.03'!E:E,B40)</f>
        <v>0</v>
      </c>
      <c r="Y40" s="45">
        <f t="shared" ca="1" si="28"/>
        <v>0</v>
      </c>
      <c r="Z40" s="42">
        <f ca="1">-SUMIFS('Отчет 02-08.03'!P:P,'Отчет 02-08.03'!C:C,"Услуги доставки",'Отчет 02-08.03'!E:E,B40)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02-08.03'!H:H,'Отчет 02-08.03'!D:D,"Выручка",'Отчет 02-08.03'!E:E,B41)</f>
        <v>0</v>
      </c>
      <c r="Q41" s="39">
        <f ca="1">SUMIFS('Отчет 02-08.03'!H:H,'Отчет 02-08.03'!D:D,"Возврат выручки",'Отчет 02-08.03'!E:E,B41)</f>
        <v>0</v>
      </c>
      <c r="R41" s="40">
        <f t="shared" ca="1" si="24"/>
        <v>0</v>
      </c>
      <c r="S41" s="41">
        <f ca="1">SUMIFS('Отчет 02-08.03'!P:P,'Отчет 02-08.03'!C:C,"Продажи",'Отчет 02-08.03'!E:E,B41)</f>
        <v>0</v>
      </c>
      <c r="T41" s="42">
        <f ca="1">SUMIFS('Отчет 02-08.03'!P:P,'Отчет 02-08.03'!C:C,"Возвраты",'Отчет 02-08.03'!E:E,B41)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02-08.03'!P:P,'Отчет 02-08.03'!C:C,"Вознаграждение Ozon",'Отчет 02-08.03'!E:E,B41)</f>
        <v>0</v>
      </c>
      <c r="Y41" s="45">
        <f t="shared" ca="1" si="28"/>
        <v>0</v>
      </c>
      <c r="Z41" s="42">
        <f ca="1">-SUMIFS('Отчет 02-08.03'!P:P,'Отчет 02-08.03'!C:C,"Услуги доставки",'Отчет 02-08.03'!E:E,B41)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02-08.03'!H:H,'Отчет 02-08.03'!D:D,"Выручка",'Отчет 02-08.03'!E:E,B42)</f>
        <v>0</v>
      </c>
      <c r="Q42" s="39">
        <f ca="1">SUMIFS('Отчет 02-08.03'!H:H,'Отчет 02-08.03'!D:D,"Возврат выручки",'Отчет 02-08.03'!E:E,B42)</f>
        <v>0</v>
      </c>
      <c r="R42" s="40">
        <f t="shared" ca="1" si="24"/>
        <v>0</v>
      </c>
      <c r="S42" s="41">
        <f ca="1">SUMIFS('Отчет 02-08.03'!P:P,'Отчет 02-08.03'!C:C,"Продажи",'Отчет 02-08.03'!E:E,B42)</f>
        <v>0</v>
      </c>
      <c r="T42" s="42">
        <f ca="1">SUMIFS('Отчет 02-08.03'!P:P,'Отчет 02-08.03'!C:C,"Возвраты",'Отчет 02-08.03'!E:E,B42)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02-08.03'!P:P,'Отчет 02-08.03'!C:C,"Вознаграждение Ozon",'Отчет 02-08.03'!E:E,B42)</f>
        <v>0</v>
      </c>
      <c r="Y42" s="45">
        <f t="shared" ca="1" si="28"/>
        <v>0</v>
      </c>
      <c r="Z42" s="42">
        <f ca="1">-SUMIFS('Отчет 02-08.03'!P:P,'Отчет 02-08.03'!C:C,"Услуги доставки",'Отчет 02-08.03'!E:E,B42)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02-08.03'!H:H,'Отчет 02-08.03'!D:D,"Выручка",'Отчет 02-08.03'!E:E,B43)</f>
        <v>0</v>
      </c>
      <c r="Q43" s="39">
        <f ca="1">SUMIFS('Отчет 02-08.03'!H:H,'Отчет 02-08.03'!D:D,"Возврат выручки",'Отчет 02-08.03'!E:E,B43)</f>
        <v>0</v>
      </c>
      <c r="R43" s="40">
        <f t="shared" ca="1" si="24"/>
        <v>0</v>
      </c>
      <c r="S43" s="41">
        <f ca="1">SUMIFS('Отчет 02-08.03'!P:P,'Отчет 02-08.03'!C:C,"Продажи",'Отчет 02-08.03'!E:E,B43)</f>
        <v>0</v>
      </c>
      <c r="T43" s="42">
        <f ca="1">SUMIFS('Отчет 02-08.03'!P:P,'Отчет 02-08.03'!C:C,"Возвраты",'Отчет 02-08.03'!E:E,B43)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02-08.03'!P:P,'Отчет 02-08.03'!C:C,"Вознаграждение Ozon",'Отчет 02-08.03'!E:E,B43)</f>
        <v>0</v>
      </c>
      <c r="Y43" s="45">
        <f t="shared" ca="1" si="28"/>
        <v>0</v>
      </c>
      <c r="Z43" s="42">
        <f ca="1">-SUMIFS('Отчет 02-08.03'!P:P,'Отчет 02-08.03'!C:C,"Услуги доставки",'Отчет 02-08.03'!E:E,B43)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02-08.03'!H:H,'Отчет 02-08.03'!D:D,"Выручка",'Отчет 02-08.03'!E:E,B44)</f>
        <v>0</v>
      </c>
      <c r="Q44" s="39">
        <f ca="1">SUMIFS('Отчет 02-08.03'!H:H,'Отчет 02-08.03'!D:D,"Возврат выручки",'Отчет 02-08.03'!E:E,B44)</f>
        <v>0</v>
      </c>
      <c r="R44" s="40">
        <f t="shared" ca="1" si="24"/>
        <v>0</v>
      </c>
      <c r="S44" s="41">
        <f ca="1">SUMIFS('Отчет 02-08.03'!P:P,'Отчет 02-08.03'!C:C,"Продажи",'Отчет 02-08.03'!E:E,B44)</f>
        <v>0</v>
      </c>
      <c r="T44" s="42">
        <f ca="1">SUMIFS('Отчет 02-08.03'!P:P,'Отчет 02-08.03'!C:C,"Возвраты",'Отчет 02-08.03'!E:E,B44)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02-08.03'!P:P,'Отчет 02-08.03'!C:C,"Вознаграждение Ozon",'Отчет 02-08.03'!E:E,B44)</f>
        <v>0</v>
      </c>
      <c r="Y44" s="45">
        <f t="shared" ca="1" si="28"/>
        <v>0</v>
      </c>
      <c r="Z44" s="42">
        <f ca="1">-SUMIFS('Отчет 02-08.03'!P:P,'Отчет 02-08.03'!C:C,"Услуги доставки",'Отчет 02-08.03'!E:E,B44)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02-08.03'!H:H,'Отчет 02-08.03'!D:D,"Выручка",'Отчет 02-08.03'!E:E,B45)</f>
        <v>0</v>
      </c>
      <c r="Q45" s="39">
        <f ca="1">SUMIFS('Отчет 02-08.03'!H:H,'Отчет 02-08.03'!D:D,"Возврат выручки",'Отчет 02-08.03'!E:E,B45)</f>
        <v>0</v>
      </c>
      <c r="R45" s="40">
        <f t="shared" ca="1" si="24"/>
        <v>0</v>
      </c>
      <c r="S45" s="41">
        <f ca="1">SUMIFS('Отчет 02-08.03'!P:P,'Отчет 02-08.03'!C:C,"Продажи",'Отчет 02-08.03'!E:E,B45)</f>
        <v>0</v>
      </c>
      <c r="T45" s="42">
        <f ca="1">SUMIFS('Отчет 02-08.03'!P:P,'Отчет 02-08.03'!C:C,"Возвраты",'Отчет 02-08.03'!E:E,B45)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02-08.03'!P:P,'Отчет 02-08.03'!C:C,"Вознаграждение Ozon",'Отчет 02-08.03'!E:E,B45)</f>
        <v>0</v>
      </c>
      <c r="Y45" s="45">
        <f t="shared" ca="1" si="28"/>
        <v>0</v>
      </c>
      <c r="Z45" s="42">
        <f ca="1">-SUMIFS('Отчет 02-08.03'!P:P,'Отчет 02-08.03'!C:C,"Услуги доставки",'Отчет 02-08.03'!E:E,B45)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02-08.03'!H:H,'Отчет 02-08.03'!D:D,"Выручка",'Отчет 02-08.03'!E:E,B46)</f>
        <v>0</v>
      </c>
      <c r="Q46" s="39">
        <f ca="1">SUMIFS('Отчет 02-08.03'!H:H,'Отчет 02-08.03'!D:D,"Возврат выручки",'Отчет 02-08.03'!E:E,B46)</f>
        <v>0</v>
      </c>
      <c r="R46" s="40">
        <f t="shared" ca="1" si="24"/>
        <v>0</v>
      </c>
      <c r="S46" s="41">
        <f ca="1">SUMIFS('Отчет 02-08.03'!P:P,'Отчет 02-08.03'!C:C,"Продажи",'Отчет 02-08.03'!E:E,B46)</f>
        <v>0</v>
      </c>
      <c r="T46" s="42">
        <f ca="1">SUMIFS('Отчет 02-08.03'!P:P,'Отчет 02-08.03'!C:C,"Возвраты",'Отчет 02-08.03'!E:E,B46)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02-08.03'!P:P,'Отчет 02-08.03'!C:C,"Вознаграждение Ozon",'Отчет 02-08.03'!E:E,B46)</f>
        <v>0</v>
      </c>
      <c r="Y46" s="45">
        <f t="shared" ca="1" si="28"/>
        <v>0</v>
      </c>
      <c r="Z46" s="42">
        <f ca="1">-SUMIFS('Отчет 02-08.03'!P:P,'Отчет 02-08.03'!C:C,"Услуги доставки",'Отчет 02-08.03'!E:E,B46)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02-08.03'!H:H,'Отчет 02-08.03'!D:D,"Выручка",'Отчет 02-08.03'!E:E,B47)</f>
        <v>0</v>
      </c>
      <c r="Q47" s="39">
        <f ca="1">SUMIFS('Отчет 02-08.03'!H:H,'Отчет 02-08.03'!D:D,"Возврат выручки",'Отчет 02-08.03'!E:E,B47)</f>
        <v>0</v>
      </c>
      <c r="R47" s="40">
        <f t="shared" ca="1" si="24"/>
        <v>0</v>
      </c>
      <c r="S47" s="41">
        <f ca="1">SUMIFS('Отчет 02-08.03'!P:P,'Отчет 02-08.03'!C:C,"Продажи",'Отчет 02-08.03'!E:E,B47)</f>
        <v>0</v>
      </c>
      <c r="T47" s="42">
        <f ca="1">SUMIFS('Отчет 02-08.03'!P:P,'Отчет 02-08.03'!C:C,"Возвраты",'Отчет 02-08.03'!E:E,B47)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02-08.03'!P:P,'Отчет 02-08.03'!C:C,"Вознаграждение Ozon",'Отчет 02-08.03'!E:E,B47)</f>
        <v>0</v>
      </c>
      <c r="Y47" s="45">
        <f t="shared" ca="1" si="28"/>
        <v>0</v>
      </c>
      <c r="Z47" s="42">
        <f ca="1">-SUMIFS('Отчет 02-08.03'!P:P,'Отчет 02-08.03'!C:C,"Услуги доставки",'Отчет 02-08.03'!E:E,B47)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43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42" priority="31" operator="greaterThan">
      <formula>120</formula>
    </cfRule>
  </conditionalFormatting>
  <conditionalFormatting sqref="Q50">
    <cfRule type="cellIs" dxfId="241" priority="30" operator="greaterThan">
      <formula>120</formula>
    </cfRule>
  </conditionalFormatting>
  <conditionalFormatting sqref="R50">
    <cfRule type="cellIs" dxfId="240" priority="29" operator="greaterThan">
      <formula>120</formula>
    </cfRule>
  </conditionalFormatting>
  <conditionalFormatting sqref="S50">
    <cfRule type="cellIs" dxfId="239" priority="28" operator="greaterThan">
      <formula>120</formula>
    </cfRule>
  </conditionalFormatting>
  <conditionalFormatting sqref="T50">
    <cfRule type="cellIs" dxfId="238" priority="27" operator="greaterThan">
      <formula>120</formula>
    </cfRule>
  </conditionalFormatting>
  <conditionalFormatting sqref="U50">
    <cfRule type="cellIs" dxfId="237" priority="26" operator="greaterThan">
      <formula>120</formula>
    </cfRule>
  </conditionalFormatting>
  <conditionalFormatting sqref="W50">
    <cfRule type="cellIs" dxfId="236" priority="25" operator="greaterThan">
      <formula>120</formula>
    </cfRule>
  </conditionalFormatting>
  <conditionalFormatting sqref="X50">
    <cfRule type="cellIs" dxfId="235" priority="24" operator="greaterThan">
      <formula>120</formula>
    </cfRule>
  </conditionalFormatting>
  <conditionalFormatting sqref="Z50">
    <cfRule type="cellIs" dxfId="23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3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32" priority="13" operator="between">
      <formula>0.000001</formula>
      <formula>25</formula>
    </cfRule>
  </conditionalFormatting>
  <conditionalFormatting sqref="V1 V52:V55 V57:V1048576">
    <cfRule type="cellIs" dxfId="23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3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S42" activePane="bottomRight" state="frozen"/>
      <selection pane="topRight" activeCell="C1" sqref="C1"/>
      <selection pane="bottomLeft" activeCell="A3" sqref="A3"/>
      <selection pane="bottomRight" activeCell="AA57" sqref="AA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4" t="s">
        <v>996</v>
      </c>
      <c r="O1" s="285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29185+246</f>
        <v>29431</v>
      </c>
      <c r="AE1" s="328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84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86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5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28" priority="31" operator="greaterThan">
      <formula>120</formula>
    </cfRule>
  </conditionalFormatting>
  <conditionalFormatting sqref="Q50">
    <cfRule type="cellIs" dxfId="227" priority="30" operator="greaterThan">
      <formula>120</formula>
    </cfRule>
  </conditionalFormatting>
  <conditionalFormatting sqref="R50">
    <cfRule type="cellIs" dxfId="226" priority="29" operator="greaterThan">
      <formula>120</formula>
    </cfRule>
  </conditionalFormatting>
  <conditionalFormatting sqref="S50">
    <cfRule type="cellIs" dxfId="225" priority="28" operator="greaterThan">
      <formula>120</formula>
    </cfRule>
  </conditionalFormatting>
  <conditionalFormatting sqref="T50">
    <cfRule type="cellIs" dxfId="224" priority="27" operator="greaterThan">
      <formula>120</formula>
    </cfRule>
  </conditionalFormatting>
  <conditionalFormatting sqref="U50">
    <cfRule type="cellIs" dxfId="223" priority="26" operator="greaterThan">
      <formula>120</formula>
    </cfRule>
  </conditionalFormatting>
  <conditionalFormatting sqref="W50">
    <cfRule type="cellIs" dxfId="222" priority="25" operator="greaterThan">
      <formula>120</formula>
    </cfRule>
  </conditionalFormatting>
  <conditionalFormatting sqref="X50">
    <cfRule type="cellIs" dxfId="221" priority="24" operator="greaterThan">
      <formula>120</formula>
    </cfRule>
  </conditionalFormatting>
  <conditionalFormatting sqref="Z50">
    <cfRule type="cellIs" dxfId="22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21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218" priority="13" operator="between">
      <formula>0.000001</formula>
      <formula>25</formula>
    </cfRule>
  </conditionalFormatting>
  <conditionalFormatting sqref="V1 V52:V55 V57:V1048576">
    <cfRule type="cellIs" dxfId="21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21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57"/>
  <sheetViews>
    <sheetView zoomScale="70" zoomScaleNormal="7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AE59" sqref="AE5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2109</v>
      </c>
      <c r="C1" s="3"/>
      <c r="D1" s="4"/>
      <c r="E1" s="4"/>
      <c r="F1" s="4"/>
      <c r="G1" s="4"/>
      <c r="N1" s="284" t="s">
        <v>996</v>
      </c>
      <c r="O1" s="285"/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326" t="s">
        <v>1262</v>
      </c>
      <c r="AB1" s="8"/>
      <c r="AC1" s="8"/>
      <c r="AD1" s="32"/>
      <c r="AE1" s="32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</f>
        <v>595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</f>
        <v>355</v>
      </c>
      <c r="Q3" s="32">
        <f>ЯНВАРЬ!Q3+ФЕВРАЛЬ!Q3</f>
        <v>15</v>
      </c>
      <c r="R3" s="40">
        <f>P3-Q3</f>
        <v>340</v>
      </c>
      <c r="S3" s="32">
        <f>ЯНВАРЬ!S3+ФЕВРАЛЬ!S3</f>
        <v>677930</v>
      </c>
      <c r="T3" s="32">
        <f>ЯНВАРЬ!T3+ФЕВРАЛЬ!T3</f>
        <v>-29944</v>
      </c>
      <c r="U3" s="312">
        <f t="shared" ref="U3:U24" si="1">S3+T3</f>
        <v>647986</v>
      </c>
      <c r="V3" s="43">
        <f>U3/$U$51</f>
        <v>0.37720074906236228</v>
      </c>
      <c r="W3" s="44">
        <f t="shared" ref="W3:W24" si="2">R3*H3</f>
        <v>48613.2</v>
      </c>
      <c r="X3" s="32">
        <f>ЯНВАРЬ!X3+ФЕВРАЛЬ!X3</f>
        <v>278633.98</v>
      </c>
      <c r="Y3" s="45">
        <f t="shared" ref="Y3:Y24" si="3">IF(U3=0,0,X3/U3)</f>
        <v>0.43</v>
      </c>
      <c r="Z3" s="32">
        <f>ЯНВАРЬ!Z3+ФЕВРАЛЬ!Z3</f>
        <v>67402.81000000007</v>
      </c>
      <c r="AA3" s="32">
        <f>ЯНВАРЬ!AA3+ФЕВРАЛЬ!AA3</f>
        <v>132651.20363599999</v>
      </c>
      <c r="AB3" s="42"/>
      <c r="AC3" s="42"/>
      <c r="AD3" s="32">
        <f>ЯНВАРЬ!AD3+ФЕВРАЛЬ!AD3</f>
        <v>2820.5930704205066</v>
      </c>
      <c r="AE3" s="47">
        <f>U3-W3-X3-Z3-AA3-AB3-AC3-AD3</f>
        <v>117864.21329357951</v>
      </c>
      <c r="AF3" s="46"/>
      <c r="AG3" s="48">
        <f t="shared" ref="AG3:AG24" si="4">IF(R3=0,0,U3/R3)</f>
        <v>1905.8411764705882</v>
      </c>
      <c r="AH3" s="49">
        <f t="shared" ref="AH3:AH24" si="5">H3</f>
        <v>142.97999999999999</v>
      </c>
      <c r="AI3" s="49">
        <f t="shared" ref="AI3:AI24" si="6">IF(R3=0,0,X3/R3)</f>
        <v>819.51170588235289</v>
      </c>
      <c r="AJ3" s="49">
        <f t="shared" ref="AJ3:AJ24" si="7">IF(P3=0,Z3/1,Z3/P3)</f>
        <v>189.86707042253542</v>
      </c>
      <c r="AK3" s="49">
        <f t="shared" ref="AK3:AK24" si="8">IF(P3=0,0,AA3/P3)</f>
        <v>373.66536235492953</v>
      </c>
      <c r="AL3" s="49">
        <f>_xlfn.IFS(R3=0,AE3,R3&lt;0,AE3/-R3,R3&gt;0,AE3/R3)</f>
        <v>346.65945086346915</v>
      </c>
      <c r="AM3" s="50">
        <f t="shared" ref="AM3:AM24" si="9">IF(AG3=0,0,AL3/AG3)</f>
        <v>0.18189314783587843</v>
      </c>
      <c r="AN3" s="51">
        <f t="shared" ref="AN3:AN24" si="10">IF(AH3=0,0,AL3/AH3)</f>
        <v>2.4245310593332574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</f>
        <v>31</v>
      </c>
      <c r="L4" s="36"/>
      <c r="M4" s="36"/>
      <c r="N4" s="37" t="e">
        <f t="shared" ref="N4:N24" si="12">K4/$O$1</f>
        <v>#DIV/0!</v>
      </c>
      <c r="O4" s="38" t="e">
        <f t="shared" ref="O4:O24" si="13">R4/$O$1</f>
        <v>#DIV/0!</v>
      </c>
      <c r="P4" s="32">
        <f>ЯНВАРЬ!P4+ФЕВРАЛЬ!P4</f>
        <v>14</v>
      </c>
      <c r="Q4" s="32">
        <f>ЯНВАРЬ!Q4+ФЕВРАЛЬ!Q4</f>
        <v>0</v>
      </c>
      <c r="R4" s="40">
        <f t="shared" ref="R4:R24" si="14">P4-Q4</f>
        <v>14</v>
      </c>
      <c r="S4" s="32">
        <f>ЯНВАРЬ!S4+ФЕВРАЛЬ!S4</f>
        <v>25167</v>
      </c>
      <c r="T4" s="32">
        <f>ЯНВАРЬ!T4+ФЕВРАЛЬ!T4</f>
        <v>0</v>
      </c>
      <c r="U4" s="312">
        <f t="shared" ref="U4:U24" si="15">S4+T4</f>
        <v>25167</v>
      </c>
      <c r="V4" s="43">
        <f t="shared" ref="V4:V24" si="16">U4/$U$51</f>
        <v>1.4650025234576784E-2</v>
      </c>
      <c r="W4" s="44">
        <f t="shared" ref="W4:W24" si="17">R4*H4</f>
        <v>1723.26</v>
      </c>
      <c r="X4" s="32">
        <f>ЯНВАРЬ!X4+ФЕВРАЛЬ!X4</f>
        <v>10821.810000000001</v>
      </c>
      <c r="Y4" s="45">
        <f t="shared" ref="Y4:Y24" si="18">IF(U4=0,0,X4/U4)</f>
        <v>0.43000000000000005</v>
      </c>
      <c r="Z4" s="32">
        <f>ЯНВАРЬ!Z4+ФЕВРАЛЬ!Z4</f>
        <v>2664.5600000000004</v>
      </c>
      <c r="AA4" s="32">
        <f>ЯНВАРЬ!AA4+ФЕВРАЛЬ!AA4</f>
        <v>9038.5728839999992</v>
      </c>
      <c r="AB4" s="42"/>
      <c r="AC4" s="42"/>
      <c r="AD4" s="32">
        <f>ЯНВАРЬ!AD4+ФЕВРАЛЬ!AD4</f>
        <v>108.78810652051038</v>
      </c>
      <c r="AE4" s="47">
        <f t="shared" ref="AE4:AE24" si="19">U4-W4-X4-Z4-AA4-AB4-AC4-AD4</f>
        <v>810.00900947948935</v>
      </c>
      <c r="AF4" s="46"/>
      <c r="AG4" s="48">
        <f t="shared" si="4"/>
        <v>1797.6428571428571</v>
      </c>
      <c r="AH4" s="49">
        <f t="shared" si="5"/>
        <v>123.09</v>
      </c>
      <c r="AI4" s="49">
        <f t="shared" si="6"/>
        <v>772.98642857142863</v>
      </c>
      <c r="AJ4" s="49">
        <f t="shared" si="7"/>
        <v>190.32571428571433</v>
      </c>
      <c r="AK4" s="49">
        <f t="shared" si="8"/>
        <v>645.61234885714282</v>
      </c>
      <c r="AL4" s="49">
        <f t="array" ref="AL4">_xlfn.IFS(R4=0,AE4,R4&lt;0,AE4/-R4,R4&gt;0,AE4/R4)</f>
        <v>57.857786391392096</v>
      </c>
      <c r="AM4" s="50">
        <f t="shared" si="9"/>
        <v>3.2185362159951103E-2</v>
      </c>
      <c r="AN4" s="51">
        <f t="shared" si="10"/>
        <v>0.47004457219426515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</f>
        <v>12</v>
      </c>
      <c r="L5" s="36"/>
      <c r="M5" s="36"/>
      <c r="N5" s="37" t="e">
        <f t="shared" si="12"/>
        <v>#DIV/0!</v>
      </c>
      <c r="O5" s="38" t="e">
        <f t="shared" si="13"/>
        <v>#DIV/0!</v>
      </c>
      <c r="P5" s="32">
        <f>ЯНВАРЬ!P5+ФЕВРАЛЬ!P5</f>
        <v>8</v>
      </c>
      <c r="Q5" s="32">
        <f>ЯНВАРЬ!Q5+ФЕВРАЛЬ!Q5</f>
        <v>1</v>
      </c>
      <c r="R5" s="40">
        <f t="shared" si="14"/>
        <v>7</v>
      </c>
      <c r="S5" s="32">
        <f>ЯНВАРЬ!S5+ФЕВРАЛЬ!S5</f>
        <v>11789</v>
      </c>
      <c r="T5" s="32">
        <f>ЯНВАРЬ!T5+ФЕВРАЛЬ!T5</f>
        <v>-1655</v>
      </c>
      <c r="U5" s="312">
        <f t="shared" si="15"/>
        <v>10134</v>
      </c>
      <c r="V5" s="43">
        <f t="shared" si="16"/>
        <v>5.8991280536894002E-3</v>
      </c>
      <c r="W5" s="44">
        <f t="shared" si="17"/>
        <v>861.63</v>
      </c>
      <c r="X5" s="32">
        <f>ЯНВАРЬ!X5+ФЕВРАЛЬ!X5</f>
        <v>4357.6200000000008</v>
      </c>
      <c r="Y5" s="45">
        <f t="shared" si="18"/>
        <v>0.4300000000000001</v>
      </c>
      <c r="Z5" s="32">
        <f>ЯНВАРЬ!Z5+ФЕВРАЛЬ!Z5</f>
        <v>1389.4099999999999</v>
      </c>
      <c r="AA5" s="32">
        <f>ЯНВАРЬ!AA5+ФЕВРАЛЬ!AA5</f>
        <v>1788.1169299999999</v>
      </c>
      <c r="AB5" s="42"/>
      <c r="AC5" s="42"/>
      <c r="AD5" s="32">
        <f>ЯНВАРЬ!AD5+ФЕВРАЛЬ!AD5</f>
        <v>44.031269235591587</v>
      </c>
      <c r="AE5" s="47">
        <f t="shared" si="19"/>
        <v>1693.1918007644088</v>
      </c>
      <c r="AF5" s="46"/>
      <c r="AG5" s="48">
        <f t="shared" si="4"/>
        <v>1447.7142857142858</v>
      </c>
      <c r="AH5" s="49">
        <f t="shared" si="5"/>
        <v>123.09</v>
      </c>
      <c r="AI5" s="49">
        <f t="shared" si="6"/>
        <v>622.51714285714297</v>
      </c>
      <c r="AJ5" s="49">
        <f t="shared" si="7"/>
        <v>173.67624999999998</v>
      </c>
      <c r="AK5" s="49">
        <f t="shared" si="8"/>
        <v>223.51461624999999</v>
      </c>
      <c r="AL5" s="49">
        <f t="array" ref="AL5">_xlfn.IFS(R5=0,AE5,R5&lt;0,AE5/-R5,R5&gt;0,AE5/R5)</f>
        <v>241.8845429663441</v>
      </c>
      <c r="AM5" s="50">
        <f t="shared" si="9"/>
        <v>0.1670803040028033</v>
      </c>
      <c r="AN5" s="51">
        <f t="shared" si="10"/>
        <v>1.9651031193951101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</f>
        <v>72</v>
      </c>
      <c r="L6" s="36"/>
      <c r="M6" s="36"/>
      <c r="N6" s="37" t="e">
        <f t="shared" si="12"/>
        <v>#DIV/0!</v>
      </c>
      <c r="O6" s="38" t="e">
        <f t="shared" si="13"/>
        <v>#DIV/0!</v>
      </c>
      <c r="P6" s="32">
        <f>ЯНВАРЬ!P6+ФЕВРАЛЬ!P6</f>
        <v>53</v>
      </c>
      <c r="Q6" s="32">
        <f>ЯНВАРЬ!Q6+ФЕВРАЛЬ!Q6</f>
        <v>1</v>
      </c>
      <c r="R6" s="40">
        <f t="shared" si="14"/>
        <v>52</v>
      </c>
      <c r="S6" s="32">
        <f>ЯНВАРЬ!S6+ФЕВРАЛЬ!S6</f>
        <v>98092</v>
      </c>
      <c r="T6" s="32">
        <f>ЯНВАРЬ!T6+ФЕВРАЛЬ!T6</f>
        <v>-1687</v>
      </c>
      <c r="U6" s="312">
        <f t="shared" si="15"/>
        <v>96405</v>
      </c>
      <c r="V6" s="43">
        <f t="shared" si="16"/>
        <v>5.611855535977172E-2</v>
      </c>
      <c r="W6" s="44">
        <f t="shared" si="17"/>
        <v>6400.68</v>
      </c>
      <c r="X6" s="32">
        <f>ЯНВАРЬ!X6+ФЕВРАЛЬ!X6</f>
        <v>41454.15</v>
      </c>
      <c r="Y6" s="45">
        <f t="shared" si="18"/>
        <v>0.43</v>
      </c>
      <c r="Z6" s="32">
        <f>ЯНВАРЬ!Z6+ФЕВРАЛЬ!Z6</f>
        <v>8815.1999999999989</v>
      </c>
      <c r="AA6" s="32">
        <f>ЯНВАРЬ!AA6+ФЕВРАЛЬ!AA6</f>
        <v>25609.650956999998</v>
      </c>
      <c r="AB6" s="42"/>
      <c r="AC6" s="42"/>
      <c r="AD6" s="32">
        <f>ЯНВАРЬ!AD6+ФЕВРАЛЬ!AD6</f>
        <v>417.66701343798934</v>
      </c>
      <c r="AE6" s="47">
        <f t="shared" si="19"/>
        <v>13707.652029562021</v>
      </c>
      <c r="AF6" s="46"/>
      <c r="AG6" s="48">
        <f t="shared" si="4"/>
        <v>1853.9423076923076</v>
      </c>
      <c r="AH6" s="49">
        <f t="shared" si="5"/>
        <v>123.09</v>
      </c>
      <c r="AI6" s="49">
        <f t="shared" si="6"/>
        <v>797.19519230769231</v>
      </c>
      <c r="AJ6" s="49">
        <f t="shared" si="7"/>
        <v>166.32452830188677</v>
      </c>
      <c r="AK6" s="49">
        <f t="shared" si="8"/>
        <v>483.20096145283014</v>
      </c>
      <c r="AL6" s="49">
        <f t="array" ref="AL6">_xlfn.IFS(R6=0,AE6,R6&lt;0,AE6/-R6,R6&gt;0,AE6/R6)</f>
        <v>263.60869287619272</v>
      </c>
      <c r="AM6" s="50">
        <f t="shared" si="9"/>
        <v>0.1421881855667447</v>
      </c>
      <c r="AN6" s="51">
        <f t="shared" si="10"/>
        <v>2.141593085353747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</f>
        <v>99</v>
      </c>
      <c r="L7" s="36"/>
      <c r="M7" s="36"/>
      <c r="N7" s="37" t="e">
        <f t="shared" si="12"/>
        <v>#DIV/0!</v>
      </c>
      <c r="O7" s="38" t="e">
        <f t="shared" si="13"/>
        <v>#DIV/0!</v>
      </c>
      <c r="P7" s="32">
        <f>ЯНВАРЬ!P7+ФЕВРАЛЬ!P7</f>
        <v>41</v>
      </c>
      <c r="Q7" s="32">
        <f>ЯНВАРЬ!Q7+ФЕВРАЛЬ!Q7</f>
        <v>2</v>
      </c>
      <c r="R7" s="40">
        <f t="shared" si="14"/>
        <v>39</v>
      </c>
      <c r="S7" s="32">
        <f>ЯНВАРЬ!S7+ФЕВРАЛЬ!S7</f>
        <v>85028</v>
      </c>
      <c r="T7" s="32">
        <f>ЯНВАРЬ!T7+ФЕВРАЛЬ!T7</f>
        <v>-4800</v>
      </c>
      <c r="U7" s="312">
        <f t="shared" si="15"/>
        <v>80228</v>
      </c>
      <c r="V7" s="43">
        <f t="shared" si="16"/>
        <v>4.670172148129003E-2</v>
      </c>
      <c r="W7" s="44">
        <f t="shared" si="17"/>
        <v>4572.3599999999997</v>
      </c>
      <c r="X7" s="32">
        <f>ЯНВАРЬ!X7+ФЕВРАЛЬ!X7</f>
        <v>34498.04</v>
      </c>
      <c r="Y7" s="45">
        <f t="shared" si="18"/>
        <v>0.43</v>
      </c>
      <c r="Z7" s="32">
        <f>ЯНВАРЬ!Z7+ФЕВРАЛЬ!Z7</f>
        <v>9459.5599999999977</v>
      </c>
      <c r="AA7" s="32">
        <f>ЯНВАРЬ!AA7+ФЕВРАЛЬ!AA7</f>
        <v>22755.343609000003</v>
      </c>
      <c r="AB7" s="42"/>
      <c r="AC7" s="42"/>
      <c r="AD7" s="32">
        <f>ЯНВАРЬ!AD7+ФЕВРАЛЬ!AD7</f>
        <v>353.03132871593698</v>
      </c>
      <c r="AE7" s="47">
        <f t="shared" si="19"/>
        <v>8589.6650622840607</v>
      </c>
      <c r="AF7" s="46"/>
      <c r="AG7" s="48">
        <f t="shared" si="4"/>
        <v>2057.1282051282051</v>
      </c>
      <c r="AH7" s="49">
        <f t="shared" si="5"/>
        <v>117.24</v>
      </c>
      <c r="AI7" s="49">
        <f t="shared" si="6"/>
        <v>884.56512820512819</v>
      </c>
      <c r="AJ7" s="49">
        <f t="shared" si="7"/>
        <v>230.72097560975604</v>
      </c>
      <c r="AK7" s="49">
        <f t="shared" si="8"/>
        <v>555.0083807073172</v>
      </c>
      <c r="AL7" s="49">
        <f t="array" ref="AL7">_xlfn.IFS(R7=0,AE7,R7&lt;0,AE7/-R7,R7&gt;0,AE7/R7)</f>
        <v>220.2478221098477</v>
      </c>
      <c r="AM7" s="50">
        <f t="shared" si="9"/>
        <v>0.10706567610166103</v>
      </c>
      <c r="AN7" s="51">
        <f t="shared" si="10"/>
        <v>1.8786064663071282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ЯНВАРЬ!K8+ФЕВРАЛЬ!K8</f>
        <v>17</v>
      </c>
      <c r="L8" s="36"/>
      <c r="M8" s="36"/>
      <c r="N8" s="37" t="e">
        <f t="shared" si="12"/>
        <v>#DIV/0!</v>
      </c>
      <c r="O8" s="38" t="e">
        <f t="shared" si="13"/>
        <v>#DIV/0!</v>
      </c>
      <c r="P8" s="32">
        <f>ЯНВАРЬ!P8+ФЕВРАЛЬ!P8</f>
        <v>9</v>
      </c>
      <c r="Q8" s="32">
        <f>ЯНВАРЬ!Q8+ФЕВРАЛЬ!Q8</f>
        <v>0</v>
      </c>
      <c r="R8" s="40">
        <f t="shared" si="14"/>
        <v>9</v>
      </c>
      <c r="S8" s="32">
        <f>ЯНВАРЬ!S8+ФЕВРАЛЬ!S8</f>
        <v>15586</v>
      </c>
      <c r="T8" s="32">
        <f>ЯНВАРЬ!T8+ФЕВРАЛЬ!T8</f>
        <v>0</v>
      </c>
      <c r="U8" s="312">
        <f t="shared" si="15"/>
        <v>15586</v>
      </c>
      <c r="V8" s="43">
        <f t="shared" si="16"/>
        <v>9.0728053922244905E-3</v>
      </c>
      <c r="W8" s="44">
        <f t="shared" si="17"/>
        <v>1107</v>
      </c>
      <c r="X8" s="32">
        <f>ЯНВАРЬ!X8+ФЕВРАЛЬ!X8</f>
        <v>6701.98</v>
      </c>
      <c r="Y8" s="45">
        <f t="shared" si="18"/>
        <v>0.43</v>
      </c>
      <c r="Z8" s="32">
        <f>ЯНВАРЬ!Z8+ФЕВРАЛЬ!Z8</f>
        <v>1624.8600000000001</v>
      </c>
      <c r="AA8" s="32">
        <f>ЯНВАРЬ!AA8+ФЕВРАЛЬ!AA8</f>
        <v>2971.37</v>
      </c>
      <c r="AB8" s="42"/>
      <c r="AC8" s="42"/>
      <c r="AD8" s="32">
        <f>ЯНВАРЬ!AD8+ФЕВРАЛЬ!AD8</f>
        <v>68.406020716241869</v>
      </c>
      <c r="AE8" s="47">
        <f t="shared" si="19"/>
        <v>3112.383979283758</v>
      </c>
      <c r="AF8" s="46"/>
      <c r="AG8" s="48">
        <f t="shared" si="4"/>
        <v>1731.7777777777778</v>
      </c>
      <c r="AH8" s="49">
        <f t="shared" si="5"/>
        <v>123</v>
      </c>
      <c r="AI8" s="49">
        <f t="shared" si="6"/>
        <v>744.66444444444437</v>
      </c>
      <c r="AJ8" s="49">
        <f t="shared" si="7"/>
        <v>180.54000000000002</v>
      </c>
      <c r="AK8" s="49">
        <f t="shared" si="8"/>
        <v>330.15222222222224</v>
      </c>
      <c r="AL8" s="49">
        <f t="array" ref="AL8">_xlfn.IFS(R8=0,AE8,R8&lt;0,AE8/-R8,R8&gt;0,AE8/R8)</f>
        <v>345.82044214263976</v>
      </c>
      <c r="AM8" s="50">
        <f t="shared" si="9"/>
        <v>0.19969100341869356</v>
      </c>
      <c r="AN8" s="51">
        <f t="shared" si="10"/>
        <v>2.8115483101027623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</f>
        <v>46</v>
      </c>
      <c r="L9" s="36"/>
      <c r="M9" s="36"/>
      <c r="N9" s="37" t="e">
        <f t="shared" si="12"/>
        <v>#DIV/0!</v>
      </c>
      <c r="O9" s="38" t="e">
        <f t="shared" si="13"/>
        <v>#DIV/0!</v>
      </c>
      <c r="P9" s="32">
        <f>ЯНВАРЬ!P9+ФЕВРАЛЬ!P9</f>
        <v>24</v>
      </c>
      <c r="Q9" s="32">
        <f>ЯНВАРЬ!Q9+ФЕВРАЛЬ!Q9</f>
        <v>1</v>
      </c>
      <c r="R9" s="40">
        <f t="shared" si="14"/>
        <v>23</v>
      </c>
      <c r="S9" s="32">
        <f>ЯНВАРЬ!S9+ФЕВРАЛЬ!S9</f>
        <v>44697</v>
      </c>
      <c r="T9" s="32">
        <f>ЯНВАРЬ!T9+ФЕВРАЛЬ!T9</f>
        <v>-1778</v>
      </c>
      <c r="U9" s="312">
        <f t="shared" si="15"/>
        <v>42919</v>
      </c>
      <c r="V9" s="43">
        <f t="shared" si="16"/>
        <v>2.4983686297246434E-2</v>
      </c>
      <c r="W9" s="44">
        <f t="shared" si="17"/>
        <v>2829</v>
      </c>
      <c r="X9" s="32">
        <f>ЯНВАРЬ!X9+ФЕВРАЛЬ!X9</f>
        <v>18455.170000000002</v>
      </c>
      <c r="Y9" s="45">
        <f t="shared" si="18"/>
        <v>0.43000000000000005</v>
      </c>
      <c r="Z9" s="32">
        <f>ЯНВАРЬ!Z9+ФЕВРАЛЬ!Z9</f>
        <v>5134.57</v>
      </c>
      <c r="AA9" s="32">
        <f>ЯНВАРЬ!AA9+ФЕВРАЛЬ!AA9</f>
        <v>14038.401631999999</v>
      </c>
      <c r="AB9" s="42"/>
      <c r="AC9" s="42"/>
      <c r="AD9" s="32">
        <f>ЯНВАРЬ!AD9+ФЕВРАЛЬ!AD9</f>
        <v>186.61108516561825</v>
      </c>
      <c r="AE9" s="47">
        <f t="shared" si="19"/>
        <v>2275.2472828343812</v>
      </c>
      <c r="AF9" s="46"/>
      <c r="AG9" s="48">
        <f t="shared" si="4"/>
        <v>1866.0434782608695</v>
      </c>
      <c r="AH9" s="49">
        <f t="shared" si="5"/>
        <v>123</v>
      </c>
      <c r="AI9" s="49">
        <f t="shared" si="6"/>
        <v>802.39869565217396</v>
      </c>
      <c r="AJ9" s="49">
        <f t="shared" si="7"/>
        <v>213.94041666666666</v>
      </c>
      <c r="AK9" s="49">
        <f t="shared" si="8"/>
        <v>584.93340133333334</v>
      </c>
      <c r="AL9" s="49">
        <f t="array" ref="AL9">_xlfn.IFS(R9=0,AE9,R9&lt;0,AE9/-R9,R9&gt;0,AE9/R9)</f>
        <v>98.923794905842655</v>
      </c>
      <c r="AM9" s="50">
        <f t="shared" si="9"/>
        <v>5.3012588430168019E-2</v>
      </c>
      <c r="AN9" s="51">
        <f t="shared" si="10"/>
        <v>0.80425849516945247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ЯНВАРЬ!K10+ФЕВРАЛЬ!K10</f>
        <v>60</v>
      </c>
      <c r="L10" s="36"/>
      <c r="M10" s="36"/>
      <c r="N10" s="37" t="e">
        <f t="shared" si="12"/>
        <v>#DIV/0!</v>
      </c>
      <c r="O10" s="38" t="e">
        <f t="shared" si="13"/>
        <v>#DIV/0!</v>
      </c>
      <c r="P10" s="32">
        <f>ЯНВАРЬ!P10+ФЕВРАЛЬ!P10</f>
        <v>19</v>
      </c>
      <c r="Q10" s="32">
        <f>ЯНВАРЬ!Q10+ФЕВРАЛЬ!Q10</f>
        <v>0</v>
      </c>
      <c r="R10" s="40">
        <f t="shared" si="14"/>
        <v>19</v>
      </c>
      <c r="S10" s="32">
        <f>ЯНВАРЬ!S10+ФЕВРАЛЬ!S10</f>
        <v>44511</v>
      </c>
      <c r="T10" s="32">
        <f>ЯНВАРЬ!T10+ФЕВРАЛЬ!T10</f>
        <v>0</v>
      </c>
      <c r="U10" s="312">
        <f t="shared" si="15"/>
        <v>44511</v>
      </c>
      <c r="V10" s="43">
        <f t="shared" si="16"/>
        <v>2.5910409393898645E-2</v>
      </c>
      <c r="W10" s="44">
        <f t="shared" si="17"/>
        <v>3227.91</v>
      </c>
      <c r="X10" s="32">
        <f>ЯНВАРЬ!X10+ФЕВРАЛЬ!X10</f>
        <v>19139.73</v>
      </c>
      <c r="Y10" s="45">
        <f t="shared" si="18"/>
        <v>0.43</v>
      </c>
      <c r="Z10" s="32">
        <f>ЯНВАРЬ!Z10+ФЕВРАЛЬ!Z10</f>
        <v>4007.6499999999992</v>
      </c>
      <c r="AA10" s="32">
        <f>ЯНВАРЬ!AA10+ФЕВРАЛЬ!AA10</f>
        <v>11829.598761000001</v>
      </c>
      <c r="AB10" s="42"/>
      <c r="AC10" s="42"/>
      <c r="AD10" s="32">
        <f>ЯНВАРЬ!AD10+ФЕВРАЛЬ!AD10</f>
        <v>198.16640516691299</v>
      </c>
      <c r="AE10" s="47">
        <f t="shared" si="19"/>
        <v>6107.9448338330849</v>
      </c>
      <c r="AF10" s="46"/>
      <c r="AG10" s="48">
        <f t="shared" si="4"/>
        <v>2342.6842105263158</v>
      </c>
      <c r="AH10" s="49">
        <f t="shared" si="5"/>
        <v>169.89</v>
      </c>
      <c r="AI10" s="49">
        <f t="shared" si="6"/>
        <v>1007.3542105263158</v>
      </c>
      <c r="AJ10" s="49">
        <f t="shared" si="7"/>
        <v>210.92894736842101</v>
      </c>
      <c r="AK10" s="49">
        <f t="shared" si="8"/>
        <v>622.6104611052632</v>
      </c>
      <c r="AL10" s="49">
        <f t="array" ref="AL10">_xlfn.IFS(R10=0,AE10,R10&lt;0,AE10/-R10,R10&gt;0,AE10/R10)</f>
        <v>321.47078072805709</v>
      </c>
      <c r="AM10" s="50">
        <f t="shared" si="9"/>
        <v>0.13722326691903317</v>
      </c>
      <c r="AN10" s="51">
        <f t="shared" si="10"/>
        <v>1.8922289759730244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ЯНВАРЬ!K11+ФЕВРАЛЬ!K11</f>
        <v>12</v>
      </c>
      <c r="L11" s="36"/>
      <c r="M11" s="36"/>
      <c r="N11" s="37" t="e">
        <f t="shared" si="12"/>
        <v>#DIV/0!</v>
      </c>
      <c r="O11" s="38" t="e">
        <f t="shared" si="13"/>
        <v>#DIV/0!</v>
      </c>
      <c r="P11" s="32">
        <f>ЯНВАРЬ!P11+ФЕВРАЛЬ!P11</f>
        <v>1</v>
      </c>
      <c r="Q11" s="32">
        <f>ЯНВАРЬ!Q11+ФЕВРАЛЬ!Q11</f>
        <v>0</v>
      </c>
      <c r="R11" s="40">
        <f t="shared" si="14"/>
        <v>1</v>
      </c>
      <c r="S11" s="32">
        <f>ЯНВАРЬ!S11+ФЕВРАЛЬ!S11</f>
        <v>1683</v>
      </c>
      <c r="T11" s="32">
        <f>ЯНВАРЬ!T11+ФЕВРАЛЬ!T11</f>
        <v>0</v>
      </c>
      <c r="U11" s="312">
        <f t="shared" si="15"/>
        <v>1683</v>
      </c>
      <c r="V11" s="43">
        <f t="shared" si="16"/>
        <v>9.7969533396085056E-4</v>
      </c>
      <c r="W11" s="44">
        <f t="shared" si="17"/>
        <v>169.89</v>
      </c>
      <c r="X11" s="32">
        <f>ЯНВАРЬ!X11+ФЕВРАЛЬ!X11</f>
        <v>723.69</v>
      </c>
      <c r="Y11" s="45">
        <f t="shared" si="18"/>
        <v>0.43000000000000005</v>
      </c>
      <c r="Z11" s="32">
        <f>ЯНВАРЬ!Z11+ФЕВРАЛЬ!Z11</f>
        <v>865.79</v>
      </c>
      <c r="AA11" s="32">
        <f>ЯНВАРЬ!AA11+ФЕВРАЛЬ!AA11</f>
        <v>0</v>
      </c>
      <c r="AB11" s="42"/>
      <c r="AC11" s="42"/>
      <c r="AD11" s="32">
        <f>ЯНВАРЬ!AD11+ФЕВРАЛЬ!AD11</f>
        <v>7.5086906935061366</v>
      </c>
      <c r="AE11" s="47">
        <f t="shared" si="19"/>
        <v>-83.87869069350603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865.79</v>
      </c>
      <c r="AK11" s="49">
        <f t="shared" si="8"/>
        <v>0</v>
      </c>
      <c r="AL11" s="49">
        <f t="array" ref="AL11">_xlfn.IFS(R11=0,AE11,R11&lt;0,AE11/-R11,R11&gt;0,AE11/R11)</f>
        <v>-83.87869069350603</v>
      </c>
      <c r="AM11" s="50">
        <f t="shared" si="9"/>
        <v>-4.9838794232623905E-2</v>
      </c>
      <c r="AN11" s="51">
        <f t="shared" si="10"/>
        <v>-0.49372353107013972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ЯНВАРЬ!K12+ФЕВРАЛЬ!K12</f>
        <v>11</v>
      </c>
      <c r="L12" s="36"/>
      <c r="M12" s="36"/>
      <c r="N12" s="37" t="e">
        <f t="shared" si="12"/>
        <v>#DIV/0!</v>
      </c>
      <c r="O12" s="38" t="e">
        <f t="shared" si="13"/>
        <v>#DIV/0!</v>
      </c>
      <c r="P12" s="32">
        <f>ЯНВАРЬ!P12+ФЕВРАЛЬ!P12</f>
        <v>8</v>
      </c>
      <c r="Q12" s="32">
        <f>ЯНВАРЬ!Q12+ФЕВРАЛЬ!Q12</f>
        <v>0</v>
      </c>
      <c r="R12" s="40">
        <f t="shared" si="14"/>
        <v>8</v>
      </c>
      <c r="S12" s="32">
        <f>ЯНВАРЬ!S12+ФЕВРАЛЬ!S12</f>
        <v>9902</v>
      </c>
      <c r="T12" s="32">
        <f>ЯНВАРЬ!T12+ФЕВРАЛЬ!T12</f>
        <v>0</v>
      </c>
      <c r="U12" s="312">
        <f t="shared" si="15"/>
        <v>9902</v>
      </c>
      <c r="V12" s="43">
        <f t="shared" si="16"/>
        <v>5.7640779541772687E-3</v>
      </c>
      <c r="W12" s="44">
        <f t="shared" si="17"/>
        <v>1359.12</v>
      </c>
      <c r="X12" s="32">
        <f>ЯНВАРЬ!X12+ФЕВРАЛЬ!X12</f>
        <v>4257.8600000000006</v>
      </c>
      <c r="Y12" s="45">
        <f t="shared" si="18"/>
        <v>0.43000000000000005</v>
      </c>
      <c r="Z12" s="32">
        <f>ЯНВАРЬ!Z12+ФЕВРАЛЬ!Z12</f>
        <v>1008.6600000000001</v>
      </c>
      <c r="AA12" s="32">
        <f>ЯНВАРЬ!AA12+ФЕВРАЛЬ!AA12</f>
        <v>0</v>
      </c>
      <c r="AB12" s="42"/>
      <c r="AC12" s="42"/>
      <c r="AD12" s="32">
        <f>ЯНВАРЬ!AD12+ФЕВРАЛЬ!AD12</f>
        <v>43.054003992184676</v>
      </c>
      <c r="AE12" s="47">
        <f t="shared" si="19"/>
        <v>3233.3059960078158</v>
      </c>
      <c r="AF12" s="46"/>
      <c r="AG12" s="48">
        <f t="shared" si="4"/>
        <v>1237.75</v>
      </c>
      <c r="AH12" s="49">
        <f t="shared" si="5"/>
        <v>169.89</v>
      </c>
      <c r="AI12" s="49">
        <f t="shared" si="6"/>
        <v>532.23250000000007</v>
      </c>
      <c r="AJ12" s="49">
        <f t="shared" si="7"/>
        <v>126.08250000000001</v>
      </c>
      <c r="AK12" s="49">
        <f t="shared" si="8"/>
        <v>0</v>
      </c>
      <c r="AL12" s="49">
        <f t="array" ref="AL12">_xlfn.IFS(R12=0,AE12,R12&lt;0,AE12/-R12,R12&gt;0,AE12/R12)</f>
        <v>404.16324950097697</v>
      </c>
      <c r="AM12" s="50">
        <f t="shared" si="9"/>
        <v>0.32653059947564289</v>
      </c>
      <c r="AN12" s="51">
        <f t="shared" si="10"/>
        <v>2.3789702130848021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ЯНВАРЬ!K13+ФЕВРАЛЬ!K13</f>
        <v>47</v>
      </c>
      <c r="L13" s="36"/>
      <c r="M13" s="36"/>
      <c r="N13" s="37" t="e">
        <f t="shared" si="12"/>
        <v>#DIV/0!</v>
      </c>
      <c r="O13" s="38" t="e">
        <f t="shared" si="13"/>
        <v>#DIV/0!</v>
      </c>
      <c r="P13" s="32">
        <f>ЯНВАРЬ!P13+ФЕВРАЛЬ!P13</f>
        <v>26</v>
      </c>
      <c r="Q13" s="32">
        <f>ЯНВАРЬ!Q13+ФЕВРАЛЬ!Q13</f>
        <v>2</v>
      </c>
      <c r="R13" s="40">
        <f t="shared" si="14"/>
        <v>24</v>
      </c>
      <c r="S13" s="32">
        <f>ЯНВАРЬ!S13+ФЕВРАЛЬ!S13</f>
        <v>40403</v>
      </c>
      <c r="T13" s="32">
        <f>ЯНВАРЬ!T13+ФЕВРАЛЬ!T13</f>
        <v>-2358</v>
      </c>
      <c r="U13" s="312">
        <f t="shared" si="15"/>
        <v>38045</v>
      </c>
      <c r="V13" s="43">
        <f t="shared" si="16"/>
        <v>2.2146469982495878E-2</v>
      </c>
      <c r="W13" s="44">
        <f t="shared" si="17"/>
        <v>4077.3599999999997</v>
      </c>
      <c r="X13" s="32">
        <f>ЯНВАРЬ!X13+ФЕВРАЛЬ!X13</f>
        <v>16359.35</v>
      </c>
      <c r="Y13" s="45">
        <f t="shared" si="18"/>
        <v>0.43</v>
      </c>
      <c r="Z13" s="32">
        <f>ЯНВАРЬ!Z13+ФЕВРАЛЬ!Z13</f>
        <v>4964.2299999999996</v>
      </c>
      <c r="AA13" s="32">
        <f>ЯНВАРЬ!AA13+ФЕВРАЛЬ!AA13</f>
        <v>6206.3200000000006</v>
      </c>
      <c r="AB13" s="42"/>
      <c r="AC13" s="42"/>
      <c r="AD13" s="32">
        <f>ЯНВАРЬ!AD13+ФЕВРАЛЬ!AD13</f>
        <v>168.05265848926942</v>
      </c>
      <c r="AE13" s="47">
        <f t="shared" si="19"/>
        <v>6269.6873415107311</v>
      </c>
      <c r="AF13" s="46"/>
      <c r="AG13" s="48">
        <f t="shared" si="4"/>
        <v>1585.2083333333333</v>
      </c>
      <c r="AH13" s="49">
        <f t="shared" si="5"/>
        <v>169.89</v>
      </c>
      <c r="AI13" s="49">
        <f t="shared" si="6"/>
        <v>681.63958333333335</v>
      </c>
      <c r="AJ13" s="49">
        <f t="shared" si="7"/>
        <v>190.93192307692306</v>
      </c>
      <c r="AK13" s="49">
        <f t="shared" si="8"/>
        <v>238.70461538461541</v>
      </c>
      <c r="AL13" s="49">
        <f t="array" ref="AL13">_xlfn.IFS(R13=0,AE13,R13&lt;0,AE13/-R13,R13&gt;0,AE13/R13)</f>
        <v>261.23697256294713</v>
      </c>
      <c r="AM13" s="50">
        <f t="shared" si="9"/>
        <v>0.16479661825498046</v>
      </c>
      <c r="AN13" s="51">
        <f t="shared" si="10"/>
        <v>1.5376830452819303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ЯНВАРЬ!K14+ФЕВРАЛЬ!K14</f>
        <v>8</v>
      </c>
      <c r="L14" s="36"/>
      <c r="M14" s="36"/>
      <c r="N14" s="37" t="e">
        <f t="shared" si="12"/>
        <v>#DIV/0!</v>
      </c>
      <c r="O14" s="38" t="e">
        <f t="shared" si="13"/>
        <v>#DIV/0!</v>
      </c>
      <c r="P14" s="32">
        <f>ЯНВАРЬ!P14+ФЕВРАЛЬ!P14</f>
        <v>7</v>
      </c>
      <c r="Q14" s="32">
        <f>ЯНВАРЬ!Q14+ФЕВРАЛЬ!Q14</f>
        <v>0</v>
      </c>
      <c r="R14" s="40">
        <f t="shared" si="14"/>
        <v>7</v>
      </c>
      <c r="S14" s="32">
        <f>ЯНВАРЬ!S14+ФЕВРАЛЬ!S14</f>
        <v>10745</v>
      </c>
      <c r="T14" s="32">
        <f>ЯНВАРЬ!T14+ФЕВРАЛЬ!T14</f>
        <v>0</v>
      </c>
      <c r="U14" s="312">
        <f t="shared" si="15"/>
        <v>10745</v>
      </c>
      <c r="V14" s="43">
        <f t="shared" si="16"/>
        <v>6.2547987899045391E-3</v>
      </c>
      <c r="W14" s="44">
        <f t="shared" si="17"/>
        <v>1189.23</v>
      </c>
      <c r="X14" s="32">
        <f>ЯНВАРЬ!X14+ФЕВРАЛЬ!X14</f>
        <v>4620.3500000000004</v>
      </c>
      <c r="Y14" s="45">
        <f t="shared" si="18"/>
        <v>0.43000000000000005</v>
      </c>
      <c r="Z14" s="32">
        <f>ЯНВАРЬ!Z14+ФЕВРАЛЬ!Z14</f>
        <v>1082.9100000000001</v>
      </c>
      <c r="AA14" s="32">
        <f>ЯНВАРЬ!AA14+ФЕВРАЛЬ!AA14</f>
        <v>2501.02</v>
      </c>
      <c r="AB14" s="42"/>
      <c r="AC14" s="42"/>
      <c r="AD14" s="32">
        <f>ЯНВАРЬ!AD14+ФЕВРАЛЬ!AD14</f>
        <v>46.188784025385665</v>
      </c>
      <c r="AE14" s="47">
        <f t="shared" si="19"/>
        <v>1305.3012159746145</v>
      </c>
      <c r="AF14" s="46"/>
      <c r="AG14" s="48">
        <f t="shared" si="4"/>
        <v>1535</v>
      </c>
      <c r="AH14" s="49">
        <f t="shared" si="5"/>
        <v>169.89</v>
      </c>
      <c r="AI14" s="49">
        <f t="shared" si="6"/>
        <v>660.05000000000007</v>
      </c>
      <c r="AJ14" s="49">
        <f t="shared" si="7"/>
        <v>154.70142857142858</v>
      </c>
      <c r="AK14" s="49">
        <f t="shared" si="8"/>
        <v>357.2885714285714</v>
      </c>
      <c r="AL14" s="49">
        <f t="array" ref="AL14">_xlfn.IFS(R14=0,AE14,R14&lt;0,AE14/-R14,R14&gt;0,AE14/R14)</f>
        <v>186.47160228208779</v>
      </c>
      <c r="AM14" s="50">
        <f t="shared" si="9"/>
        <v>0.12147987119354253</v>
      </c>
      <c r="AN14" s="51">
        <f t="shared" si="10"/>
        <v>1.0976019911830466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ЯНВАРЬ!K15+ФЕВРАЛЬ!K15</f>
        <v>46</v>
      </c>
      <c r="L15" s="36"/>
      <c r="M15" s="36"/>
      <c r="N15" s="37" t="e">
        <f t="shared" si="12"/>
        <v>#DIV/0!</v>
      </c>
      <c r="O15" s="38" t="e">
        <f t="shared" si="13"/>
        <v>#DIV/0!</v>
      </c>
      <c r="P15" s="32">
        <f>ЯНВАРЬ!P15+ФЕВРАЛЬ!P15</f>
        <v>19</v>
      </c>
      <c r="Q15" s="32">
        <f>ЯНВАРЬ!Q15+ФЕВРАЛЬ!Q15</f>
        <v>1</v>
      </c>
      <c r="R15" s="40">
        <f t="shared" si="14"/>
        <v>18</v>
      </c>
      <c r="S15" s="32">
        <f>ЯНВАРЬ!S15+ФЕВРАЛЬ!S15</f>
        <v>28024</v>
      </c>
      <c r="T15" s="32">
        <f>ЯНВАРЬ!T15+ФЕВРАЛЬ!T15</f>
        <v>-2068</v>
      </c>
      <c r="U15" s="312">
        <f t="shared" si="15"/>
        <v>25956</v>
      </c>
      <c r="V15" s="43">
        <f t="shared" si="16"/>
        <v>1.510931199541761E-2</v>
      </c>
      <c r="W15" s="44">
        <f t="shared" si="17"/>
        <v>3058.0199999999995</v>
      </c>
      <c r="X15" s="32">
        <f>ЯНВАРЬ!X15+ФЕВРАЛЬ!X15</f>
        <v>11161.08</v>
      </c>
      <c r="Y15" s="45">
        <f t="shared" si="18"/>
        <v>0.43</v>
      </c>
      <c r="Z15" s="32">
        <f>ЯНВАРЬ!Z15+ФЕВРАЛЬ!Z15</f>
        <v>3857.4700000000003</v>
      </c>
      <c r="AA15" s="32">
        <f>ЯНВАРЬ!AA15+ФЕВРАЛЬ!AA15</f>
        <v>8685.7199999999993</v>
      </c>
      <c r="AB15" s="42"/>
      <c r="AC15" s="42"/>
      <c r="AD15" s="32">
        <f>ЯНВАРЬ!AD15+ФЕВРАЛЬ!AD15</f>
        <v>115.14854768631628</v>
      </c>
      <c r="AE15" s="47">
        <f t="shared" si="19"/>
        <v>-921.43854768631627</v>
      </c>
      <c r="AF15" s="46"/>
      <c r="AG15" s="48">
        <f t="shared" si="4"/>
        <v>1442</v>
      </c>
      <c r="AH15" s="49">
        <f t="shared" si="5"/>
        <v>169.89</v>
      </c>
      <c r="AI15" s="49">
        <f t="shared" si="6"/>
        <v>620.05999999999995</v>
      </c>
      <c r="AJ15" s="49">
        <f t="shared" si="7"/>
        <v>203.02473684210528</v>
      </c>
      <c r="AK15" s="49">
        <f t="shared" si="8"/>
        <v>457.14315789473682</v>
      </c>
      <c r="AL15" s="49">
        <f t="array" ref="AL15">_xlfn.IFS(R15=0,AE15,R15&lt;0,AE15/-R15,R15&gt;0,AE15/R15)</f>
        <v>-51.191030427017573</v>
      </c>
      <c r="AM15" s="50">
        <f t="shared" si="9"/>
        <v>-3.5500021100566971E-2</v>
      </c>
      <c r="AN15" s="51">
        <f t="shared" si="10"/>
        <v>-0.30131867930435918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ЯНВАРЬ!K16+ФЕВРАЛЬ!K16</f>
        <v>15</v>
      </c>
      <c r="L16" s="36"/>
      <c r="M16" s="36"/>
      <c r="N16" s="37" t="e">
        <f t="shared" si="12"/>
        <v>#DIV/0!</v>
      </c>
      <c r="O16" s="38" t="e">
        <f t="shared" si="13"/>
        <v>#DIV/0!</v>
      </c>
      <c r="P16" s="32">
        <f>ЯНВАРЬ!P16+ФЕВРАЛЬ!P16</f>
        <v>6</v>
      </c>
      <c r="Q16" s="32">
        <f>ЯНВАРЬ!Q16+ФЕВРАЛЬ!Q16</f>
        <v>0</v>
      </c>
      <c r="R16" s="40">
        <f t="shared" si="14"/>
        <v>6</v>
      </c>
      <c r="S16" s="32">
        <f>ЯНВАРЬ!S16+ФЕВРАЛЬ!S16</f>
        <v>8465</v>
      </c>
      <c r="T16" s="32">
        <f>ЯНВАРЬ!T16+ФЕВРАЛЬ!T16</f>
        <v>0</v>
      </c>
      <c r="U16" s="312">
        <f t="shared" si="15"/>
        <v>8465</v>
      </c>
      <c r="V16" s="43">
        <f t="shared" si="16"/>
        <v>4.9275822946991087E-3</v>
      </c>
      <c r="W16" s="44">
        <f t="shared" si="17"/>
        <v>1019.3399999999999</v>
      </c>
      <c r="X16" s="32">
        <f>ЯНВАРЬ!X16+ФЕВРАЛЬ!X16</f>
        <v>3639.9500000000003</v>
      </c>
      <c r="Y16" s="45">
        <f t="shared" si="18"/>
        <v>0.43000000000000005</v>
      </c>
      <c r="Z16" s="32">
        <f>ЯНВАРЬ!Z16+ФЕВРАЛЬ!Z16</f>
        <v>907.45</v>
      </c>
      <c r="AA16" s="32">
        <f>ЯНВАРЬ!AA16+ФЕВРАЛЬ!AA16</f>
        <v>1470.85</v>
      </c>
      <c r="AB16" s="42"/>
      <c r="AC16" s="42"/>
      <c r="AD16" s="32">
        <f>ЯНВАРЬ!AD16+ФЕВРАЛЬ!AD16</f>
        <v>36.498093228295232</v>
      </c>
      <c r="AE16" s="47">
        <f t="shared" si="19"/>
        <v>1390.9119067717043</v>
      </c>
      <c r="AF16" s="46"/>
      <c r="AG16" s="48">
        <f t="shared" si="4"/>
        <v>1410.8333333333333</v>
      </c>
      <c r="AH16" s="49">
        <f t="shared" si="5"/>
        <v>169.89</v>
      </c>
      <c r="AI16" s="49">
        <f t="shared" si="6"/>
        <v>606.65833333333342</v>
      </c>
      <c r="AJ16" s="49">
        <f t="shared" si="7"/>
        <v>151.24166666666667</v>
      </c>
      <c r="AK16" s="49">
        <f t="shared" si="8"/>
        <v>245.14166666666665</v>
      </c>
      <c r="AL16" s="49">
        <f t="array" ref="AL16">_xlfn.IFS(R16=0,AE16,R16&lt;0,AE16/-R16,R16&gt;0,AE16/R16)</f>
        <v>231.81865112861738</v>
      </c>
      <c r="AM16" s="50">
        <f t="shared" si="9"/>
        <v>0.16431327900433601</v>
      </c>
      <c r="AN16" s="51">
        <f t="shared" si="10"/>
        <v>1.3645220503185438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ЯНВАРЬ!K17+ФЕВРАЛЬ!K17</f>
        <v>0</v>
      </c>
      <c r="L17" s="36"/>
      <c r="M17" s="36"/>
      <c r="N17" s="37" t="e">
        <f t="shared" si="12"/>
        <v>#DIV/0!</v>
      </c>
      <c r="O17" s="38" t="e">
        <f t="shared" si="13"/>
        <v>#DIV/0!</v>
      </c>
      <c r="P17" s="32">
        <f>ЯНВАРЬ!P17+ФЕВРАЛЬ!P17</f>
        <v>0</v>
      </c>
      <c r="Q17" s="32">
        <f>ЯНВАРЬ!Q17+ФЕВРАЛЬ!Q17</f>
        <v>0</v>
      </c>
      <c r="R17" s="40">
        <f t="shared" si="14"/>
        <v>0</v>
      </c>
      <c r="S17" s="32">
        <f>ЯНВАРЬ!S17+ФЕВРАЛЬ!S17</f>
        <v>0</v>
      </c>
      <c r="T17" s="32">
        <f>ЯНВАРЬ!T17+ФЕВРАЛЬ!T17</f>
        <v>0</v>
      </c>
      <c r="U17" s="312">
        <f t="shared" si="15"/>
        <v>0</v>
      </c>
      <c r="V17" s="43">
        <f t="shared" si="16"/>
        <v>0</v>
      </c>
      <c r="W17" s="44">
        <f t="shared" si="17"/>
        <v>0</v>
      </c>
      <c r="X17" s="32">
        <f>ЯНВАРЬ!X17+ФЕВРАЛЬ!X17</f>
        <v>0</v>
      </c>
      <c r="Y17" s="45">
        <f t="shared" si="18"/>
        <v>0</v>
      </c>
      <c r="Z17" s="32">
        <f>ЯНВАРЬ!Z17+ФЕВРАЛЬ!Z17</f>
        <v>0</v>
      </c>
      <c r="AA17" s="32">
        <f>ЯНВАРЬ!AA17+ФЕВРАЛЬ!AA17</f>
        <v>0</v>
      </c>
      <c r="AB17" s="42"/>
      <c r="AC17" s="42"/>
      <c r="AD17" s="32">
        <f>ЯНВАРЬ!AD17+ФЕВРАЛЬ!AD17</f>
        <v>0</v>
      </c>
      <c r="AE17" s="47">
        <f t="shared" si="19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20">C18*H18</f>
        <v>0</v>
      </c>
      <c r="J18" s="36"/>
      <c r="K18" s="32">
        <f>ЯНВАРЬ!K18+ФЕВРАЛЬ!K18</f>
        <v>1</v>
      </c>
      <c r="L18" s="36"/>
      <c r="M18" s="36"/>
      <c r="N18" s="37" t="e">
        <f t="shared" si="12"/>
        <v>#DIV/0!</v>
      </c>
      <c r="O18" s="38" t="e">
        <f t="shared" si="13"/>
        <v>#DIV/0!</v>
      </c>
      <c r="P18" s="32">
        <f>ЯНВАРЬ!P18+ФЕВРАЛЬ!P18</f>
        <v>1</v>
      </c>
      <c r="Q18" s="32">
        <f>ЯНВАРЬ!Q18+ФЕВРАЛЬ!Q18</f>
        <v>0</v>
      </c>
      <c r="R18" s="40">
        <f t="shared" si="14"/>
        <v>1</v>
      </c>
      <c r="S18" s="32">
        <f>ЯНВАРЬ!S18+ФЕВРАЛЬ!S18</f>
        <v>3256</v>
      </c>
      <c r="T18" s="32">
        <f>ЯНВАРЬ!T18+ФЕВРАЛЬ!T18</f>
        <v>0</v>
      </c>
      <c r="U18" s="312">
        <f t="shared" si="15"/>
        <v>3256</v>
      </c>
      <c r="V18" s="43">
        <f t="shared" si="16"/>
        <v>1.8953582931530181E-3</v>
      </c>
      <c r="W18" s="44">
        <f t="shared" si="17"/>
        <v>909.22</v>
      </c>
      <c r="X18" s="32">
        <f>ЯНВАРЬ!X18+ФЕВРАЛЬ!X18</f>
        <v>1400.08</v>
      </c>
      <c r="Y18" s="45">
        <f t="shared" si="18"/>
        <v>0.43</v>
      </c>
      <c r="Z18" s="32">
        <f>ЯНВАРЬ!Z18+ФЕВРАЛЬ!Z18</f>
        <v>229.22</v>
      </c>
      <c r="AA18" s="32">
        <f>ЯНВАРЬ!AA18+ФЕВРАЛЬ!AA18</f>
        <v>0</v>
      </c>
      <c r="AB18" s="42"/>
      <c r="AC18" s="42"/>
      <c r="AD18" s="32">
        <f>ЯНВАРЬ!AD18+ФЕВРАЛЬ!AD18</f>
        <v>13.729161447841113</v>
      </c>
      <c r="AE18" s="47">
        <f t="shared" si="19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20"/>
        <v>0</v>
      </c>
      <c r="J19" s="36"/>
      <c r="K19" s="32">
        <f>ЯНВАРЬ!K19+ФЕВРАЛЬ!K19</f>
        <v>3</v>
      </c>
      <c r="L19" s="36"/>
      <c r="M19" s="36"/>
      <c r="N19" s="37" t="e">
        <f t="shared" si="12"/>
        <v>#DIV/0!</v>
      </c>
      <c r="O19" s="38" t="e">
        <f t="shared" si="13"/>
        <v>#DIV/0!</v>
      </c>
      <c r="P19" s="32">
        <f>ЯНВАРЬ!P19+ФЕВРАЛЬ!P19</f>
        <v>1</v>
      </c>
      <c r="Q19" s="32">
        <f>ЯНВАРЬ!Q19+ФЕВРАЛЬ!Q19</f>
        <v>0</v>
      </c>
      <c r="R19" s="40">
        <f t="shared" si="14"/>
        <v>1</v>
      </c>
      <c r="S19" s="32">
        <f>ЯНВАРЬ!S19+ФЕВРАЛЬ!S19</f>
        <v>3663</v>
      </c>
      <c r="T19" s="32">
        <f>ЯНВАРЬ!T19+ФЕВРАЛЬ!T19</f>
        <v>0</v>
      </c>
      <c r="U19" s="312">
        <f t="shared" si="15"/>
        <v>3663</v>
      </c>
      <c r="V19" s="43">
        <f t="shared" si="16"/>
        <v>2.1322780797971455E-3</v>
      </c>
      <c r="W19" s="44">
        <f t="shared" si="17"/>
        <v>909.22</v>
      </c>
      <c r="X19" s="32">
        <f>ЯНВАРЬ!X19+ФЕВРАЛЬ!X19</f>
        <v>1575.09</v>
      </c>
      <c r="Y19" s="45">
        <f t="shared" si="18"/>
        <v>0.43</v>
      </c>
      <c r="Z19" s="32">
        <f>ЯНВАРЬ!Z19+ФЕВРАЛЬ!Z19</f>
        <v>455.16999999999996</v>
      </c>
      <c r="AA19" s="32">
        <f>ЯНВАРЬ!AA19+ФЕВРАЛЬ!AA19</f>
        <v>0</v>
      </c>
      <c r="AB19" s="42"/>
      <c r="AC19" s="42"/>
      <c r="AD19" s="32">
        <f>ЯНВАРЬ!AD19+ФЕВРАЛЬ!AD19</f>
        <v>15.445306628821253</v>
      </c>
      <c r="AE19" s="47">
        <f t="shared" si="19"/>
        <v>708.07469337117857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455.16999999999996</v>
      </c>
      <c r="AK19" s="49">
        <f t="shared" si="8"/>
        <v>0</v>
      </c>
      <c r="AL19" s="49">
        <f t="array" ref="AL19">_xlfn.IFS(R19=0,AE19,R19&lt;0,AE19/-R19,R19&gt;0,AE19/R19)</f>
        <v>708.07469337117857</v>
      </c>
      <c r="AM19" s="50">
        <f t="shared" si="9"/>
        <v>0.19330458459491634</v>
      </c>
      <c r="AN19" s="51">
        <f t="shared" si="10"/>
        <v>0.77877157714434186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20"/>
        <v>0</v>
      </c>
      <c r="J20" s="36"/>
      <c r="K20" s="32">
        <f>ЯНВАРЬ!K20+ФЕВРАЛЬ!K20</f>
        <v>1</v>
      </c>
      <c r="L20" s="36"/>
      <c r="M20" s="36"/>
      <c r="N20" s="37" t="e">
        <f t="shared" si="12"/>
        <v>#DIV/0!</v>
      </c>
      <c r="O20" s="38" t="e">
        <f t="shared" si="13"/>
        <v>#DIV/0!</v>
      </c>
      <c r="P20" s="32">
        <f>ЯНВАРЬ!P20+ФЕВРАЛЬ!P20</f>
        <v>2</v>
      </c>
      <c r="Q20" s="32">
        <f>ЯНВАРЬ!Q20+ФЕВРАЛЬ!Q20</f>
        <v>1</v>
      </c>
      <c r="R20" s="40">
        <f t="shared" si="14"/>
        <v>1</v>
      </c>
      <c r="S20" s="32">
        <f>ЯНВАРЬ!S20+ФЕВРАЛЬ!S20</f>
        <v>8185</v>
      </c>
      <c r="T20" s="32">
        <f>ЯНВАРЬ!T20+ФЕВРАЛЬ!T20</f>
        <v>-3185</v>
      </c>
      <c r="U20" s="312">
        <f t="shared" si="15"/>
        <v>5000</v>
      </c>
      <c r="V20" s="43">
        <f t="shared" si="16"/>
        <v>2.9105624894855929E-3</v>
      </c>
      <c r="W20" s="44">
        <f t="shared" si="17"/>
        <v>932.62</v>
      </c>
      <c r="X20" s="32">
        <f>ЯНВАРЬ!X20+ФЕВРАЛЬ!X20</f>
        <v>2150</v>
      </c>
      <c r="Y20" s="45">
        <f t="shared" si="18"/>
        <v>0.43</v>
      </c>
      <c r="Z20" s="32">
        <f>ЯНВАРЬ!Z20+ФЕВРАЛЬ!Z20</f>
        <v>500.87</v>
      </c>
      <c r="AA20" s="32">
        <f>ЯНВАРЬ!AA20+ФЕВРАЛЬ!AA20</f>
        <v>0</v>
      </c>
      <c r="AB20" s="42"/>
      <c r="AC20" s="42"/>
      <c r="AD20" s="32">
        <f>ЯНВАРЬ!AD20+ФЕВРАЛЬ!AD20</f>
        <v>21.082864631205641</v>
      </c>
      <c r="AE20" s="47">
        <f t="shared" si="19"/>
        <v>1395.4271353687946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250.435</v>
      </c>
      <c r="AK20" s="49">
        <f t="shared" si="8"/>
        <v>0</v>
      </c>
      <c r="AL20" s="49">
        <f t="array" ref="AL20">_xlfn.IFS(R20=0,AE20,R20&lt;0,AE20/-R20,R20&gt;0,AE20/R20)</f>
        <v>1395.4271353687946</v>
      </c>
      <c r="AM20" s="50">
        <f t="shared" si="9"/>
        <v>0.27908542707375888</v>
      </c>
      <c r="AN20" s="51">
        <f t="shared" si="10"/>
        <v>1.496244060141102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20"/>
        <v>0</v>
      </c>
      <c r="J21" s="36"/>
      <c r="K21" s="32">
        <f>ЯНВАРЬ!K21+ФЕВРАЛЬ!K21</f>
        <v>0</v>
      </c>
      <c r="L21" s="36"/>
      <c r="M21" s="36"/>
      <c r="N21" s="37" t="e">
        <f t="shared" si="12"/>
        <v>#DIV/0!</v>
      </c>
      <c r="O21" s="38" t="e">
        <f t="shared" si="13"/>
        <v>#DIV/0!</v>
      </c>
      <c r="P21" s="32">
        <f>ЯНВАРЬ!P21+ФЕВРАЛЬ!P21</f>
        <v>0</v>
      </c>
      <c r="Q21" s="32">
        <f>ЯНВАРЬ!Q21+ФЕВРАЛЬ!Q21</f>
        <v>0</v>
      </c>
      <c r="R21" s="40">
        <f t="shared" si="14"/>
        <v>0</v>
      </c>
      <c r="S21" s="32">
        <f>ЯНВАРЬ!S21+ФЕВРАЛЬ!S21</f>
        <v>0</v>
      </c>
      <c r="T21" s="32">
        <f>ЯНВАРЬ!T21+ФЕВРАЛЬ!T21</f>
        <v>0</v>
      </c>
      <c r="U21" s="312">
        <f t="shared" si="15"/>
        <v>0</v>
      </c>
      <c r="V21" s="43">
        <f t="shared" si="16"/>
        <v>0</v>
      </c>
      <c r="W21" s="44">
        <f t="shared" si="17"/>
        <v>0</v>
      </c>
      <c r="X21" s="32">
        <f>ЯНВАРЬ!X21+ФЕВРАЛЬ!X21</f>
        <v>0</v>
      </c>
      <c r="Y21" s="45">
        <f t="shared" si="18"/>
        <v>0</v>
      </c>
      <c r="Z21" s="32">
        <f>ЯНВАРЬ!Z21+ФЕВРАЛЬ!Z21</f>
        <v>0</v>
      </c>
      <c r="AA21" s="32">
        <f>ЯНВАРЬ!AA21+ФЕВРАЛЬ!AA21</f>
        <v>0</v>
      </c>
      <c r="AB21" s="42"/>
      <c r="AC21" s="42"/>
      <c r="AD21" s="32">
        <f>ЯНВАРЬ!AD21+ФЕВРАЛЬ!AD21</f>
        <v>0</v>
      </c>
      <c r="AE21" s="47">
        <f t="shared" si="19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20"/>
        <v>0</v>
      </c>
      <c r="J22" s="36"/>
      <c r="K22" s="32">
        <f>ЯНВАРЬ!K22+ФЕВРАЛЬ!K22</f>
        <v>0</v>
      </c>
      <c r="L22" s="36"/>
      <c r="M22" s="36"/>
      <c r="N22" s="37" t="e">
        <f t="shared" si="12"/>
        <v>#DIV/0!</v>
      </c>
      <c r="O22" s="38" t="e">
        <f t="shared" si="13"/>
        <v>#DIV/0!</v>
      </c>
      <c r="P22" s="32">
        <f>ЯНВАРЬ!P22+ФЕВРАЛЬ!P22</f>
        <v>0</v>
      </c>
      <c r="Q22" s="32">
        <f>ЯНВАРЬ!Q22+ФЕВРАЛЬ!Q22</f>
        <v>0</v>
      </c>
      <c r="R22" s="40">
        <f t="shared" si="14"/>
        <v>0</v>
      </c>
      <c r="S22" s="32">
        <f>ЯНВАРЬ!S22+ФЕВРАЛЬ!S22</f>
        <v>0</v>
      </c>
      <c r="T22" s="32">
        <f>ЯНВАРЬ!T22+ФЕВРАЛЬ!T22</f>
        <v>0</v>
      </c>
      <c r="U22" s="312">
        <f t="shared" si="15"/>
        <v>0</v>
      </c>
      <c r="V22" s="43">
        <f t="shared" si="16"/>
        <v>0</v>
      </c>
      <c r="W22" s="44">
        <f t="shared" si="17"/>
        <v>0</v>
      </c>
      <c r="X22" s="32">
        <f>ЯНВАРЬ!X22+ФЕВРАЛЬ!X22</f>
        <v>0</v>
      </c>
      <c r="Y22" s="45">
        <f t="shared" si="18"/>
        <v>0</v>
      </c>
      <c r="Z22" s="32">
        <f>ЯНВАРЬ!Z22+ФЕВРАЛЬ!Z22</f>
        <v>0</v>
      </c>
      <c r="AA22" s="32">
        <f>ЯНВАРЬ!AA22+ФЕВРАЛЬ!AA22</f>
        <v>0</v>
      </c>
      <c r="AB22" s="42"/>
      <c r="AC22" s="42"/>
      <c r="AD22" s="32">
        <f>ЯНВАРЬ!AD22+ФЕВРАЛЬ!AD22</f>
        <v>0</v>
      </c>
      <c r="AE22" s="47">
        <f t="shared" si="19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20"/>
        <v>0</v>
      </c>
      <c r="J23" s="36"/>
      <c r="K23" s="32">
        <f>ЯНВАРЬ!K23+ФЕВРАЛЬ!K23</f>
        <v>0</v>
      </c>
      <c r="L23" s="36"/>
      <c r="M23" s="36"/>
      <c r="N23" s="37" t="e">
        <f t="shared" si="12"/>
        <v>#DIV/0!</v>
      </c>
      <c r="O23" s="38" t="e">
        <f t="shared" si="13"/>
        <v>#DIV/0!</v>
      </c>
      <c r="P23" s="32">
        <f>ЯНВАРЬ!P23+ФЕВРАЛЬ!P23</f>
        <v>0</v>
      </c>
      <c r="Q23" s="32">
        <f>ЯНВАРЬ!Q23+ФЕВРАЛЬ!Q23</f>
        <v>0</v>
      </c>
      <c r="R23" s="40">
        <f t="shared" si="14"/>
        <v>0</v>
      </c>
      <c r="S23" s="32">
        <f>ЯНВАРЬ!S23+ФЕВРАЛЬ!S23</f>
        <v>0</v>
      </c>
      <c r="T23" s="32">
        <f>ЯНВАРЬ!T23+ФЕВРАЛЬ!T23</f>
        <v>0</v>
      </c>
      <c r="U23" s="312">
        <f t="shared" si="15"/>
        <v>0</v>
      </c>
      <c r="V23" s="43">
        <f t="shared" si="16"/>
        <v>0</v>
      </c>
      <c r="W23" s="44">
        <f t="shared" si="17"/>
        <v>0</v>
      </c>
      <c r="X23" s="32">
        <f>ЯНВАРЬ!X23+ФЕВРАЛЬ!X23</f>
        <v>0</v>
      </c>
      <c r="Y23" s="45">
        <f t="shared" si="18"/>
        <v>0</v>
      </c>
      <c r="Z23" s="32">
        <f>ЯНВАРЬ!Z23+ФЕВРАЛЬ!Z23</f>
        <v>0</v>
      </c>
      <c r="AA23" s="32">
        <f>ЯНВАРЬ!AA23+ФЕВРАЛЬ!AA23</f>
        <v>0</v>
      </c>
      <c r="AB23" s="42"/>
      <c r="AC23" s="42"/>
      <c r="AD23" s="32">
        <f>ЯНВАРЬ!AD23+ФЕВРАЛЬ!AD23</f>
        <v>0</v>
      </c>
      <c r="AE23" s="47">
        <f t="shared" si="19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20"/>
        <v>0</v>
      </c>
      <c r="J24" s="36"/>
      <c r="K24" s="32">
        <f>ЯНВАРЬ!K24+ФЕВРАЛЬ!K24</f>
        <v>0</v>
      </c>
      <c r="L24" s="36"/>
      <c r="M24" s="36"/>
      <c r="N24" s="37" t="e">
        <f t="shared" si="12"/>
        <v>#DIV/0!</v>
      </c>
      <c r="O24" s="38" t="e">
        <f t="shared" si="13"/>
        <v>#DIV/0!</v>
      </c>
      <c r="P24" s="32">
        <f>ЯНВАРЬ!P24+ФЕВРАЛЬ!P24</f>
        <v>0</v>
      </c>
      <c r="Q24" s="32">
        <f>ЯНВАРЬ!Q24+ФЕВРАЛЬ!Q24</f>
        <v>0</v>
      </c>
      <c r="R24" s="40">
        <f t="shared" si="14"/>
        <v>0</v>
      </c>
      <c r="S24" s="32">
        <f>ЯНВАРЬ!S24+ФЕВРАЛЬ!S24</f>
        <v>0</v>
      </c>
      <c r="T24" s="32">
        <f>ЯНВАРЬ!T24+ФЕВРАЛЬ!T24</f>
        <v>0</v>
      </c>
      <c r="U24" s="312">
        <f t="shared" si="15"/>
        <v>0</v>
      </c>
      <c r="V24" s="43">
        <f t="shared" si="16"/>
        <v>0</v>
      </c>
      <c r="W24" s="44">
        <f t="shared" si="17"/>
        <v>0</v>
      </c>
      <c r="X24" s="32">
        <f>ЯНВАРЬ!X24+ФЕВРАЛЬ!X24</f>
        <v>0</v>
      </c>
      <c r="Y24" s="45">
        <f t="shared" si="18"/>
        <v>0</v>
      </c>
      <c r="Z24" s="32">
        <f>ЯНВАРЬ!Z24+ФЕВРАЛЬ!Z24</f>
        <v>0</v>
      </c>
      <c r="AA24" s="32">
        <f>ЯНВАРЬ!AA24+ФЕВРАЛЬ!AA24</f>
        <v>0</v>
      </c>
      <c r="AB24" s="42"/>
      <c r="AC24" s="42"/>
      <c r="AD24" s="32">
        <f>ЯНВАРЬ!AD24+ФЕВРАЛЬ!AD24</f>
        <v>0</v>
      </c>
      <c r="AE24" s="47">
        <f t="shared" si="19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2106.797997963522</v>
      </c>
      <c r="AH25" s="58">
        <f t="shared" si="21"/>
        <v>447.87636363636369</v>
      </c>
      <c r="AI25" s="58">
        <f t="shared" si="21"/>
        <v>905.92313912431439</v>
      </c>
      <c r="AJ25" s="58">
        <f t="shared" si="21"/>
        <v>246.05418575365312</v>
      </c>
      <c r="AK25" s="58">
        <f t="shared" si="21"/>
        <v>426.41464713813571</v>
      </c>
      <c r="AL25" s="58">
        <f t="shared" si="21"/>
        <v>332.49098439000136</v>
      </c>
      <c r="AM25" s="59">
        <f t="shared" si="21"/>
        <v>0.14121475241934964</v>
      </c>
      <c r="AN25" s="59">
        <f t="shared" si="21"/>
        <v>1.354157695455392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1076</v>
      </c>
      <c r="L26" s="67"/>
      <c r="M26" s="67"/>
      <c r="N26" s="68"/>
      <c r="O26" s="69"/>
      <c r="P26" s="64">
        <f>SUM(P3:P24)</f>
        <v>594</v>
      </c>
      <c r="Q26" s="64">
        <f>SUM(Q3:Q24)</f>
        <v>24</v>
      </c>
      <c r="R26" s="64">
        <f t="shared" ref="R26:AD26" si="22">SUM(R3:R24)</f>
        <v>570</v>
      </c>
      <c r="S26" s="64">
        <f>SUM(S3:S24)</f>
        <v>1117126</v>
      </c>
      <c r="T26" s="64">
        <f>SUM(T3:T24)</f>
        <v>-47475</v>
      </c>
      <c r="U26" s="307">
        <f t="shared" si="22"/>
        <v>1069651</v>
      </c>
      <c r="V26" s="71">
        <f t="shared" si="22"/>
        <v>0.62265721548815078</v>
      </c>
      <c r="W26" s="64">
        <f t="shared" si="22"/>
        <v>82959.06</v>
      </c>
      <c r="X26" s="64">
        <f>SUM(X3:X24)</f>
        <v>459949.92999999993</v>
      </c>
      <c r="Y26" s="72">
        <f>IF(U26=0,0,X26/U26)</f>
        <v>0.42999999999999994</v>
      </c>
      <c r="Z26" s="64">
        <f>SUM(Z3:Z24)</f>
        <v>114370.39000000004</v>
      </c>
      <c r="AA26" s="64">
        <f>SUM(AA3:AA24)</f>
        <v>239546.16840899998</v>
      </c>
      <c r="AB26" s="64">
        <f t="shared" si="22"/>
        <v>0</v>
      </c>
      <c r="AC26" s="64">
        <f t="shared" si="22"/>
        <v>0</v>
      </c>
      <c r="AD26" s="73">
        <f t="shared" si="22"/>
        <v>4664.0024102021325</v>
      </c>
      <c r="AE26" s="74">
        <f>SUM(AE3:AE24)</f>
        <v>168161.44918079791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3">C28*H28</f>
        <v>0</v>
      </c>
      <c r="J28" s="36"/>
      <c r="K28" s="32">
        <f>ЯНВАРЬ!K28+ФЕВРАЛЬ!K28</f>
        <v>3</v>
      </c>
      <c r="L28" s="36"/>
      <c r="M28" s="36"/>
      <c r="N28" s="37" t="e">
        <f t="shared" ref="N28:N47" si="24">K28/$O$1</f>
        <v>#DIV/0!</v>
      </c>
      <c r="O28" s="38" t="e">
        <f t="shared" ref="O28:O47" si="25">R28/$O$1</f>
        <v>#DIV/0!</v>
      </c>
      <c r="P28" s="32">
        <f>ЯНВАРЬ!P28+ФЕВРАЛЬ!P28</f>
        <v>1</v>
      </c>
      <c r="Q28" s="32">
        <f>ЯНВАРЬ!Q28+ФЕВРАЛЬ!Q28</f>
        <v>0</v>
      </c>
      <c r="R28" s="40">
        <f t="shared" ref="R28" si="26">P28-Q28</f>
        <v>1</v>
      </c>
      <c r="S28" s="32">
        <f>ЯНВАРЬ!S28+ФЕВРАЛЬ!S28</f>
        <v>4054</v>
      </c>
      <c r="T28" s="32">
        <f>ЯНВАРЬ!T28+ФЕВРАЛЬ!T28</f>
        <v>0</v>
      </c>
      <c r="U28" s="312">
        <f t="shared" ref="U28" si="27">S28+T28</f>
        <v>4054</v>
      </c>
      <c r="V28" s="43">
        <f t="shared" ref="V28:V47" si="28">U28/$U$51</f>
        <v>2.3598840664749189E-3</v>
      </c>
      <c r="W28" s="44">
        <f t="shared" ref="W28" si="29">R28*H28</f>
        <v>672</v>
      </c>
      <c r="X28" s="32">
        <f>ЯНВАРЬ!X28+ФЕВРАЛЬ!X28</f>
        <v>1743.22</v>
      </c>
      <c r="Y28" s="45">
        <f t="shared" ref="Y28" si="30">IF(U28=0,0,X28/U28)</f>
        <v>0.43</v>
      </c>
      <c r="Z28" s="32">
        <f>ЯНВАРЬ!Z28+ФЕВРАЛЬ!Z28</f>
        <v>424.90999999999997</v>
      </c>
      <c r="AA28" s="32">
        <f>ЯНВАРЬ!AA28+ФЕВРАЛЬ!AA28</f>
        <v>1404.4945250000001</v>
      </c>
      <c r="AB28" s="42"/>
      <c r="AC28" s="42"/>
      <c r="AD28" s="32">
        <f>ЯНВАРЬ!AD28+ФЕВРАЛЬ!AD28</f>
        <v>18.086887743002897</v>
      </c>
      <c r="AE28" s="47">
        <f t="shared" ref="AE28:AE46" si="31">U28-W28-X28-Z28-AA28-AB28-AC28-AD28</f>
        <v>-208.71141274300308</v>
      </c>
      <c r="AF28" s="46"/>
      <c r="AG28" s="48">
        <f t="shared" ref="AG28:AG47" si="32">IF(R28=0,0,U28/R28)</f>
        <v>4054</v>
      </c>
      <c r="AH28" s="49">
        <f t="shared" ref="AH28:AH47" si="33">H28</f>
        <v>672</v>
      </c>
      <c r="AI28" s="49">
        <f t="shared" ref="AI28:AI47" si="34">IF(R28=0,0,X28/R28)</f>
        <v>1743.22</v>
      </c>
      <c r="AJ28" s="49">
        <f t="shared" ref="AJ28:AJ47" si="35">IF(P28=0,Z28/1,Z28/P28)</f>
        <v>424.90999999999997</v>
      </c>
      <c r="AK28" s="49">
        <f t="shared" ref="AK28:AK47" si="36">IF(P28=0,0,AA28/P28)</f>
        <v>1404.4945250000001</v>
      </c>
      <c r="AL28" s="49">
        <f t="array" ref="AL28">_xlfn.IFS(R28=0,AE28,R28&lt;0,AE28/-R28,R28&gt;0,AE28/R28)</f>
        <v>-208.71141274300308</v>
      </c>
      <c r="AM28" s="50">
        <f t="shared" ref="AM28:AM47" si="37">IF(AG28=0,0,AL28/AG28)</f>
        <v>-5.1482834914406285E-2</v>
      </c>
      <c r="AN28" s="51">
        <f t="shared" ref="AN28:AN47" si="38">IF(AH28=0,0,AL28/AH28)</f>
        <v>-0.31058245943899265</v>
      </c>
      <c r="AP28" s="53">
        <f t="shared" ref="AP28:AP47" si="39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3"/>
        <v>0</v>
      </c>
      <c r="J29" s="36"/>
      <c r="K29" s="32">
        <f>ЯНВАРЬ!K29+ФЕВРАЛЬ!K29</f>
        <v>4</v>
      </c>
      <c r="L29" s="36"/>
      <c r="M29" s="36"/>
      <c r="N29" s="37" t="e">
        <f t="shared" si="24"/>
        <v>#DIV/0!</v>
      </c>
      <c r="O29" s="38" t="e">
        <f t="shared" si="25"/>
        <v>#DIV/0!</v>
      </c>
      <c r="P29" s="32">
        <f>ЯНВАРЬ!P29+ФЕВРАЛЬ!P29</f>
        <v>1</v>
      </c>
      <c r="Q29" s="32">
        <f>ЯНВАРЬ!Q29+ФЕВРАЛЬ!Q29</f>
        <v>1</v>
      </c>
      <c r="R29" s="40">
        <f t="shared" ref="R29:R47" si="40">P29-Q29</f>
        <v>0</v>
      </c>
      <c r="S29" s="32">
        <f>ЯНВАРЬ!S29+ФЕВРАЛЬ!S29</f>
        <v>5000</v>
      </c>
      <c r="T29" s="32">
        <f>ЯНВАРЬ!T29+ФЕВРАЛЬ!T29</f>
        <v>-5000</v>
      </c>
      <c r="U29" s="312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ЯНВАРЬ!X29+ФЕВРАЛЬ!X29</f>
        <v>0</v>
      </c>
      <c r="Y29" s="45">
        <f t="shared" ref="Y29:Y47" si="43">IF(U29=0,0,X29/U29)</f>
        <v>0</v>
      </c>
      <c r="Z29" s="32">
        <f>ЯНВАРЬ!Z29+ФЕВРАЛЬ!Z29</f>
        <v>648.89</v>
      </c>
      <c r="AA29" s="32">
        <f>ЯНВАРЬ!AA29+ФЕВРАЛЬ!AA29</f>
        <v>0</v>
      </c>
      <c r="AB29" s="42"/>
      <c r="AC29" s="42"/>
      <c r="AD29" s="32">
        <f>ЯНВАРЬ!AD29+ФЕВРАЛЬ!AD29</f>
        <v>0</v>
      </c>
      <c r="AE29" s="47">
        <f t="shared" si="31"/>
        <v>-648.89</v>
      </c>
      <c r="AF29" s="46"/>
      <c r="AG29" s="48">
        <f t="shared" si="32"/>
        <v>0</v>
      </c>
      <c r="AH29" s="49">
        <f t="shared" si="33"/>
        <v>627</v>
      </c>
      <c r="AI29" s="49">
        <f t="shared" si="34"/>
        <v>0</v>
      </c>
      <c r="AJ29" s="49">
        <f t="shared" si="35"/>
        <v>648.89</v>
      </c>
      <c r="AK29" s="49">
        <f t="shared" si="36"/>
        <v>0</v>
      </c>
      <c r="AL29" s="49">
        <f t="array" ref="AL29">_xlfn.IFS(R29=0,AE29,R29&lt;0,AE29/-R29,R29&gt;0,AE29/R29)</f>
        <v>-648.89</v>
      </c>
      <c r="AM29" s="50">
        <f t="shared" si="37"/>
        <v>0</v>
      </c>
      <c r="AN29" s="51">
        <f t="shared" si="38"/>
        <v>-1.0349122807017543</v>
      </c>
      <c r="AP29" s="53">
        <f t="shared" si="39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3"/>
        <v>0</v>
      </c>
      <c r="J30" s="36"/>
      <c r="K30" s="32">
        <f>ЯНВАРЬ!K30+ФЕВРАЛЬ!K30</f>
        <v>9</v>
      </c>
      <c r="L30" s="36"/>
      <c r="M30" s="36"/>
      <c r="N30" s="37" t="e">
        <f t="shared" si="24"/>
        <v>#DIV/0!</v>
      </c>
      <c r="O30" s="38" t="e">
        <f t="shared" si="25"/>
        <v>#DIV/0!</v>
      </c>
      <c r="P30" s="32">
        <f>ЯНВАРЬ!P30+ФЕВРАЛЬ!P30</f>
        <v>2</v>
      </c>
      <c r="Q30" s="32">
        <f>ЯНВАРЬ!Q30+ФЕВРАЛЬ!Q30</f>
        <v>0</v>
      </c>
      <c r="R30" s="40">
        <f t="shared" si="40"/>
        <v>2</v>
      </c>
      <c r="S30" s="32">
        <f>ЯНВАРЬ!S30+ФЕВРАЛЬ!S30</f>
        <v>7261</v>
      </c>
      <c r="T30" s="32">
        <f>ЯНВАРЬ!T30+ФЕВРАЛЬ!T30</f>
        <v>0</v>
      </c>
      <c r="U30" s="312">
        <f t="shared" si="41"/>
        <v>7261</v>
      </c>
      <c r="V30" s="43">
        <f t="shared" si="28"/>
        <v>4.2267188472309781E-3</v>
      </c>
      <c r="W30" s="44">
        <f t="shared" si="42"/>
        <v>1254</v>
      </c>
      <c r="X30" s="32">
        <f>ЯНВАРЬ!X30+ФЕВРАЛЬ!X30</f>
        <v>3122.23</v>
      </c>
      <c r="Y30" s="45">
        <f t="shared" si="43"/>
        <v>0.43</v>
      </c>
      <c r="Z30" s="32">
        <f>ЯНВАРЬ!Z30+ФЕВРАЛЬ!Z30</f>
        <v>821.1</v>
      </c>
      <c r="AA30" s="32">
        <f>ЯНВАРЬ!AA30+ФЕВРАЛЬ!AA30</f>
        <v>0</v>
      </c>
      <c r="AB30" s="42"/>
      <c r="AC30" s="42"/>
      <c r="AD30" s="32">
        <f>ЯНВАРЬ!AD30+ФЕВРАЛЬ!AD30</f>
        <v>32.394891934371984</v>
      </c>
      <c r="AE30" s="47">
        <f t="shared" si="31"/>
        <v>2031.275108065628</v>
      </c>
      <c r="AF30" s="46"/>
      <c r="AG30" s="48">
        <f t="shared" si="32"/>
        <v>3630.5</v>
      </c>
      <c r="AH30" s="49">
        <f t="shared" si="33"/>
        <v>627</v>
      </c>
      <c r="AI30" s="49">
        <f t="shared" si="34"/>
        <v>1561.115</v>
      </c>
      <c r="AJ30" s="49">
        <f t="shared" si="35"/>
        <v>410.55</v>
      </c>
      <c r="AK30" s="49">
        <f t="shared" si="36"/>
        <v>0</v>
      </c>
      <c r="AL30" s="49">
        <f t="array" ref="AL30">_xlfn.IFS(R30=0,AE30,R30&lt;0,AE30/-R30,R30&gt;0,AE30/R30)</f>
        <v>1015.637554032814</v>
      </c>
      <c r="AM30" s="50">
        <f t="shared" si="37"/>
        <v>0.27975142653431045</v>
      </c>
      <c r="AN30" s="51">
        <f t="shared" si="38"/>
        <v>1.6198366093027337</v>
      </c>
      <c r="AP30" s="53">
        <f t="shared" si="39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3"/>
        <v>0</v>
      </c>
      <c r="J31" s="36"/>
      <c r="K31" s="32">
        <f>ЯНВАРЬ!K31+ФЕВРАЛЬ!K31</f>
        <v>6</v>
      </c>
      <c r="L31" s="36"/>
      <c r="M31" s="36"/>
      <c r="N31" s="37" t="e">
        <f t="shared" si="24"/>
        <v>#DIV/0!</v>
      </c>
      <c r="O31" s="38" t="e">
        <f t="shared" si="25"/>
        <v>#DIV/0!</v>
      </c>
      <c r="P31" s="32">
        <f>ЯНВАРЬ!P31+ФЕВРАЛЬ!P31</f>
        <v>2</v>
      </c>
      <c r="Q31" s="32">
        <f>ЯНВАРЬ!Q31+ФЕВРАЛЬ!Q31</f>
        <v>0</v>
      </c>
      <c r="R31" s="40">
        <f t="shared" si="40"/>
        <v>2</v>
      </c>
      <c r="S31" s="32">
        <f>ЯНВАРЬ!S31+ФЕВРАЛЬ!S31</f>
        <v>7949</v>
      </c>
      <c r="T31" s="32">
        <f>ЯНВАРЬ!T31+ФЕВРАЛЬ!T31</f>
        <v>0</v>
      </c>
      <c r="U31" s="312">
        <f t="shared" si="41"/>
        <v>7949</v>
      </c>
      <c r="V31" s="43">
        <f t="shared" si="28"/>
        <v>4.6272122457841954E-3</v>
      </c>
      <c r="W31" s="44">
        <f t="shared" si="42"/>
        <v>1134</v>
      </c>
      <c r="X31" s="32">
        <f>ЯНВАРЬ!X31+ФЕВРАЛЬ!X31</f>
        <v>3418.0699999999997</v>
      </c>
      <c r="Y31" s="45">
        <f t="shared" si="43"/>
        <v>0.42999999999999994</v>
      </c>
      <c r="Z31" s="32">
        <f>ЯНВАРЬ!Z31+ФЕВРАЛЬ!Z31</f>
        <v>592.53</v>
      </c>
      <c r="AA31" s="32">
        <f>ЯНВАРЬ!AA31+ФЕВРАЛЬ!AA31</f>
        <v>0</v>
      </c>
      <c r="AB31" s="42"/>
      <c r="AC31" s="42"/>
      <c r="AD31" s="32">
        <f>ЯНВАРЬ!AD31+ФЕВРАЛЬ!AD31</f>
        <v>34.570689332795283</v>
      </c>
      <c r="AE31" s="47">
        <f t="shared" si="31"/>
        <v>2769.8293106672054</v>
      </c>
      <c r="AF31" s="46"/>
      <c r="AG31" s="48">
        <f t="shared" si="32"/>
        <v>3974.5</v>
      </c>
      <c r="AH31" s="49">
        <f t="shared" si="33"/>
        <v>567</v>
      </c>
      <c r="AI31" s="49">
        <f t="shared" si="34"/>
        <v>1709.0349999999999</v>
      </c>
      <c r="AJ31" s="49">
        <f t="shared" si="35"/>
        <v>296.26499999999999</v>
      </c>
      <c r="AK31" s="49">
        <f t="shared" si="36"/>
        <v>0</v>
      </c>
      <c r="AL31" s="49">
        <f t="array" ref="AL31">_xlfn.IFS(R31=0,AE31,R31&lt;0,AE31/-R31,R31&gt;0,AE31/R31)</f>
        <v>1384.9146553336027</v>
      </c>
      <c r="AM31" s="50">
        <f t="shared" si="37"/>
        <v>0.34845003279245257</v>
      </c>
      <c r="AN31" s="51">
        <f t="shared" si="38"/>
        <v>2.4425302563202869</v>
      </c>
      <c r="AP31" s="53">
        <f t="shared" si="39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3"/>
        <v>0</v>
      </c>
      <c r="J32" s="36"/>
      <c r="K32" s="32">
        <f>ЯНВАРЬ!K32+ФЕВРАЛЬ!K32</f>
        <v>0</v>
      </c>
      <c r="L32" s="36"/>
      <c r="M32" s="36"/>
      <c r="N32" s="37" t="e">
        <f t="shared" si="24"/>
        <v>#DIV/0!</v>
      </c>
      <c r="O32" s="38" t="e">
        <f t="shared" si="25"/>
        <v>#DIV/0!</v>
      </c>
      <c r="P32" s="32">
        <f>ЯНВАРЬ!P32+ФЕВРАЛЬ!P32</f>
        <v>0</v>
      </c>
      <c r="Q32" s="32">
        <f>ЯНВАРЬ!Q32+ФЕВРАЛЬ!Q32</f>
        <v>0</v>
      </c>
      <c r="R32" s="40">
        <f t="shared" si="40"/>
        <v>0</v>
      </c>
      <c r="S32" s="32">
        <f>ЯНВАРЬ!S32+ФЕВРАЛЬ!S32</f>
        <v>0</v>
      </c>
      <c r="T32" s="32">
        <f>ЯНВАРЬ!T32+ФЕВРАЛЬ!T32</f>
        <v>0</v>
      </c>
      <c r="U32" s="312">
        <f t="shared" si="41"/>
        <v>0</v>
      </c>
      <c r="V32" s="43">
        <f t="shared" si="28"/>
        <v>0</v>
      </c>
      <c r="W32" s="44">
        <f t="shared" si="42"/>
        <v>0</v>
      </c>
      <c r="X32" s="32">
        <f>ЯНВАРЬ!X32+ФЕВРАЛЬ!X32</f>
        <v>0</v>
      </c>
      <c r="Y32" s="45">
        <f t="shared" si="43"/>
        <v>0</v>
      </c>
      <c r="Z32" s="32">
        <f>ЯНВАРЬ!Z32+ФЕВРАЛЬ!Z32</f>
        <v>0</v>
      </c>
      <c r="AA32" s="32">
        <f>ЯНВАРЬ!AA32+ФЕВРАЛЬ!AA32</f>
        <v>0</v>
      </c>
      <c r="AB32" s="42"/>
      <c r="AC32" s="42"/>
      <c r="AD32" s="32">
        <f>ЯНВАРЬ!AD32+ФЕВРАЛЬ!AD32</f>
        <v>0</v>
      </c>
      <c r="AE32" s="47">
        <f t="shared" si="31"/>
        <v>0</v>
      </c>
      <c r="AF32" s="46"/>
      <c r="AG32" s="48">
        <f t="shared" si="32"/>
        <v>0</v>
      </c>
      <c r="AH32" s="49">
        <f t="shared" si="33"/>
        <v>567</v>
      </c>
      <c r="AI32" s="49">
        <f t="shared" si="34"/>
        <v>0</v>
      </c>
      <c r="AJ32" s="49">
        <f t="shared" si="35"/>
        <v>0</v>
      </c>
      <c r="AK32" s="49">
        <f t="shared" si="36"/>
        <v>0</v>
      </c>
      <c r="AL32" s="49">
        <f t="array" ref="AL32">_xlfn.IFS(R32=0,AE32,R32&lt;0,AE32/-R32,R32&gt;0,AE32/R32)</f>
        <v>0</v>
      </c>
      <c r="AM32" s="50">
        <f t="shared" si="37"/>
        <v>0</v>
      </c>
      <c r="AN32" s="51">
        <f t="shared" si="38"/>
        <v>0</v>
      </c>
      <c r="AP32" s="53">
        <f t="shared" si="39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3"/>
        <v>0</v>
      </c>
      <c r="J33" s="36"/>
      <c r="K33" s="32">
        <f>ЯНВАРЬ!K33+ФЕВРАЛЬ!K33</f>
        <v>12</v>
      </c>
      <c r="L33" s="36"/>
      <c r="M33" s="36"/>
      <c r="N33" s="37" t="e">
        <f t="shared" si="24"/>
        <v>#DIV/0!</v>
      </c>
      <c r="O33" s="38" t="e">
        <f t="shared" si="25"/>
        <v>#DIV/0!</v>
      </c>
      <c r="P33" s="32">
        <f>ЯНВАРЬ!P33+ФЕВРАЛЬ!P33</f>
        <v>4</v>
      </c>
      <c r="Q33" s="32">
        <f>ЯНВАРЬ!Q33+ФЕВРАЛЬ!Q33</f>
        <v>0</v>
      </c>
      <c r="R33" s="40">
        <f t="shared" si="40"/>
        <v>4</v>
      </c>
      <c r="S33" s="32">
        <f>ЯНВАРЬ!S33+ФЕВРАЛЬ!S33</f>
        <v>13423</v>
      </c>
      <c r="T33" s="32">
        <f>ЯНВАРЬ!T33+ФЕВРАЛЬ!T33</f>
        <v>0</v>
      </c>
      <c r="U33" s="312">
        <f t="shared" si="41"/>
        <v>13423</v>
      </c>
      <c r="V33" s="43">
        <f t="shared" si="28"/>
        <v>7.8136960592730224E-3</v>
      </c>
      <c r="W33" s="44">
        <f t="shared" si="42"/>
        <v>2628</v>
      </c>
      <c r="X33" s="32">
        <f>ЯНВАРЬ!X33+ФЕВРАЛЬ!X33</f>
        <v>5771.8899999999994</v>
      </c>
      <c r="Y33" s="45">
        <f t="shared" si="43"/>
        <v>0.42999999999999994</v>
      </c>
      <c r="Z33" s="32">
        <f>ЯНВАРЬ!Z33+ФЕВРАЛЬ!Z33</f>
        <v>1343.8600000000001</v>
      </c>
      <c r="AA33" s="32">
        <f>ЯНВАРЬ!AA33+ФЕВРАЛЬ!AA33</f>
        <v>0</v>
      </c>
      <c r="AB33" s="42"/>
      <c r="AC33" s="42"/>
      <c r="AD33" s="32">
        <f>ЯНВАРЬ!AD33+ФЕВРАЛЬ!AD33</f>
        <v>59.132254264001503</v>
      </c>
      <c r="AE33" s="47">
        <f t="shared" si="31"/>
        <v>3620.1177457359991</v>
      </c>
      <c r="AF33" s="46"/>
      <c r="AG33" s="48">
        <f t="shared" si="32"/>
        <v>3355.75</v>
      </c>
      <c r="AH33" s="49">
        <f t="shared" si="33"/>
        <v>657</v>
      </c>
      <c r="AI33" s="49">
        <f t="shared" si="34"/>
        <v>1442.9724999999999</v>
      </c>
      <c r="AJ33" s="49">
        <f t="shared" si="35"/>
        <v>335.96500000000003</v>
      </c>
      <c r="AK33" s="49">
        <f t="shared" si="36"/>
        <v>0</v>
      </c>
      <c r="AL33" s="49">
        <f t="array" ref="AL33">_xlfn.IFS(R33=0,AE33,R33&lt;0,AE33/-R33,R33&gt;0,AE33/R33)</f>
        <v>905.02943643399976</v>
      </c>
      <c r="AM33" s="50">
        <f t="shared" si="37"/>
        <v>0.2696951311730611</v>
      </c>
      <c r="AN33" s="51">
        <f t="shared" si="38"/>
        <v>1.3775181680882798</v>
      </c>
      <c r="AP33" s="53">
        <f t="shared" si="39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3"/>
        <v>0</v>
      </c>
      <c r="J34" s="36"/>
      <c r="K34" s="32">
        <f>ЯНВАРЬ!K34+ФЕВРАЛЬ!K34</f>
        <v>6</v>
      </c>
      <c r="L34" s="36"/>
      <c r="M34" s="36"/>
      <c r="N34" s="37" t="e">
        <f t="shared" si="24"/>
        <v>#DIV/0!</v>
      </c>
      <c r="O34" s="38" t="e">
        <f t="shared" si="25"/>
        <v>#DIV/0!</v>
      </c>
      <c r="P34" s="32">
        <f>ЯНВАРЬ!P34+ФЕВРАЛЬ!P34</f>
        <v>3</v>
      </c>
      <c r="Q34" s="32">
        <f>ЯНВАРЬ!Q34+ФЕВРАЛЬ!Q34</f>
        <v>0</v>
      </c>
      <c r="R34" s="40">
        <f t="shared" si="40"/>
        <v>3</v>
      </c>
      <c r="S34" s="32">
        <f>ЯНВАРЬ!S34+ФЕВРАЛЬ!S34</f>
        <v>13123</v>
      </c>
      <c r="T34" s="32">
        <f>ЯНВАРЬ!T34+ФЕВРАЛЬ!T34</f>
        <v>0</v>
      </c>
      <c r="U34" s="312">
        <f t="shared" si="41"/>
        <v>13123</v>
      </c>
      <c r="V34" s="43">
        <f t="shared" si="28"/>
        <v>7.6390623099038876E-3</v>
      </c>
      <c r="W34" s="44">
        <f t="shared" si="42"/>
        <v>1791</v>
      </c>
      <c r="X34" s="32">
        <f>ЯНВАРЬ!X34+ФЕВРАЛЬ!X34</f>
        <v>5642.89</v>
      </c>
      <c r="Y34" s="45">
        <f t="shared" si="43"/>
        <v>0.43000000000000005</v>
      </c>
      <c r="Z34" s="32">
        <f>ЯНВАРЬ!Z34+ФЕВРАЛЬ!Z34</f>
        <v>845.73</v>
      </c>
      <c r="AA34" s="32">
        <f>ЯНВАРЬ!AA34+ФЕВРАЛЬ!AA34</f>
        <v>0</v>
      </c>
      <c r="AB34" s="42"/>
      <c r="AC34" s="42"/>
      <c r="AD34" s="32">
        <f>ЯНВАРЬ!AD34+ФЕВРАЛЬ!AD34</f>
        <v>57.507986403462326</v>
      </c>
      <c r="AE34" s="47">
        <f t="shared" si="31"/>
        <v>4785.8720135965368</v>
      </c>
      <c r="AF34" s="46"/>
      <c r="AG34" s="48">
        <f t="shared" si="32"/>
        <v>4374.333333333333</v>
      </c>
      <c r="AH34" s="49">
        <f t="shared" si="33"/>
        <v>597</v>
      </c>
      <c r="AI34" s="49">
        <f t="shared" si="34"/>
        <v>1880.9633333333334</v>
      </c>
      <c r="AJ34" s="49">
        <f t="shared" si="35"/>
        <v>281.91000000000003</v>
      </c>
      <c r="AK34" s="49">
        <f t="shared" si="36"/>
        <v>0</v>
      </c>
      <c r="AL34" s="49">
        <f t="array" ref="AL34">_xlfn.IFS(R34=0,AE34,R34&lt;0,AE34/-R34,R34&gt;0,AE34/R34)</f>
        <v>1595.2906711988455</v>
      </c>
      <c r="AM34" s="50">
        <f t="shared" si="37"/>
        <v>0.3646934400363131</v>
      </c>
      <c r="AN34" s="51">
        <f t="shared" si="38"/>
        <v>2.6721786787250346</v>
      </c>
      <c r="AP34" s="53">
        <f t="shared" si="39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3"/>
        <v>0</v>
      </c>
      <c r="J35" s="36"/>
      <c r="K35" s="32">
        <f>ЯНВАРЬ!K35+ФЕВРАЛЬ!K35</f>
        <v>7</v>
      </c>
      <c r="L35" s="36"/>
      <c r="M35" s="36"/>
      <c r="N35" s="37" t="e">
        <f t="shared" si="24"/>
        <v>#DIV/0!</v>
      </c>
      <c r="O35" s="38" t="e">
        <f t="shared" si="25"/>
        <v>#DIV/0!</v>
      </c>
      <c r="P35" s="32">
        <f>ЯНВАРЬ!P35+ФЕВРАЛЬ!P35</f>
        <v>3</v>
      </c>
      <c r="Q35" s="32">
        <f>ЯНВАРЬ!Q35+ФЕВРАЛЬ!Q35</f>
        <v>0</v>
      </c>
      <c r="R35" s="40">
        <f t="shared" si="40"/>
        <v>3</v>
      </c>
      <c r="S35" s="32">
        <f>ЯНВАРЬ!S35+ФЕВРАЛЬ!S35</f>
        <v>14172</v>
      </c>
      <c r="T35" s="32">
        <f>ЯНВАРЬ!T35+ФЕВРАЛЬ!T35</f>
        <v>0</v>
      </c>
      <c r="U35" s="312">
        <f t="shared" si="41"/>
        <v>14172</v>
      </c>
      <c r="V35" s="43">
        <f t="shared" si="28"/>
        <v>8.2496983201979651E-3</v>
      </c>
      <c r="W35" s="44">
        <f t="shared" si="42"/>
        <v>1656</v>
      </c>
      <c r="X35" s="32">
        <f>ЯНВАРЬ!X35+ФЕВРАЛЬ!X35</f>
        <v>6093.96</v>
      </c>
      <c r="Y35" s="45">
        <f t="shared" si="43"/>
        <v>0.43</v>
      </c>
      <c r="Z35" s="32">
        <f>ЯНВАРЬ!Z35+ФЕВРАЛЬ!Z35</f>
        <v>1210.21</v>
      </c>
      <c r="AA35" s="32">
        <f>ЯНВАРЬ!AA35+ФЕВРАЛЬ!AA35</f>
        <v>0</v>
      </c>
      <c r="AB35" s="42"/>
      <c r="AC35" s="42"/>
      <c r="AD35" s="32">
        <f>ЯНВАРЬ!AD35+ФЕВРАЛЬ!AD35</f>
        <v>61.349244167358947</v>
      </c>
      <c r="AE35" s="47">
        <f t="shared" si="31"/>
        <v>5150.4807558326411</v>
      </c>
      <c r="AF35" s="46"/>
      <c r="AG35" s="48">
        <f t="shared" si="32"/>
        <v>4724</v>
      </c>
      <c r="AH35" s="49">
        <f t="shared" si="33"/>
        <v>552</v>
      </c>
      <c r="AI35" s="49">
        <f t="shared" si="34"/>
        <v>2031.32</v>
      </c>
      <c r="AJ35" s="49">
        <f t="shared" si="35"/>
        <v>403.40333333333336</v>
      </c>
      <c r="AK35" s="49">
        <f t="shared" si="36"/>
        <v>0</v>
      </c>
      <c r="AL35" s="49">
        <f t="array" ref="AL35">_xlfn.IFS(R35=0,AE35,R35&lt;0,AE35/-R35,R35&gt;0,AE35/R35)</f>
        <v>1716.8269186108803</v>
      </c>
      <c r="AM35" s="50">
        <f t="shared" si="37"/>
        <v>0.36342652807173587</v>
      </c>
      <c r="AN35" s="51">
        <f t="shared" si="38"/>
        <v>3.1101936931356526</v>
      </c>
      <c r="AP35" s="53">
        <f t="shared" si="39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3"/>
        <v>0</v>
      </c>
      <c r="J36" s="36"/>
      <c r="K36" s="32">
        <f>ЯНВАРЬ!K36+ФЕВРАЛЬ!K36</f>
        <v>12</v>
      </c>
      <c r="L36" s="36"/>
      <c r="M36" s="36"/>
      <c r="N36" s="37" t="e">
        <f t="shared" si="24"/>
        <v>#DIV/0!</v>
      </c>
      <c r="O36" s="38" t="e">
        <f t="shared" si="25"/>
        <v>#DIV/0!</v>
      </c>
      <c r="P36" s="32">
        <f>ЯНВАРЬ!P36+ФЕВРАЛЬ!P36</f>
        <v>0</v>
      </c>
      <c r="Q36" s="32">
        <f>ЯНВАРЬ!Q36+ФЕВРАЛЬ!Q36</f>
        <v>0</v>
      </c>
      <c r="R36" s="40">
        <f t="shared" si="40"/>
        <v>0</v>
      </c>
      <c r="S36" s="32">
        <f>ЯНВАРЬ!S36+ФЕВРАЛЬ!S36</f>
        <v>0</v>
      </c>
      <c r="T36" s="32">
        <f>ЯНВАРЬ!T36+ФЕВРАЛЬ!T36</f>
        <v>0</v>
      </c>
      <c r="U36" s="312">
        <f t="shared" si="41"/>
        <v>0</v>
      </c>
      <c r="V36" s="43">
        <f t="shared" si="28"/>
        <v>0</v>
      </c>
      <c r="W36" s="44">
        <f t="shared" si="42"/>
        <v>0</v>
      </c>
      <c r="X36" s="32">
        <f>ЯНВАРЬ!X36+ФЕВРАЛЬ!X36</f>
        <v>0</v>
      </c>
      <c r="Y36" s="45">
        <f t="shared" si="43"/>
        <v>0</v>
      </c>
      <c r="Z36" s="32">
        <f>ЯНВАРЬ!Z36+ФЕВРАЛЬ!Z36</f>
        <v>797.16</v>
      </c>
      <c r="AA36" s="32">
        <f>ЯНВАРЬ!AA36+ФЕВРАЛЬ!AA36</f>
        <v>0</v>
      </c>
      <c r="AB36" s="42"/>
      <c r="AC36" s="42"/>
      <c r="AD36" s="32">
        <f>ЯНВАРЬ!AD36+ФЕВРАЛЬ!AD36</f>
        <v>0</v>
      </c>
      <c r="AE36" s="47">
        <f t="shared" si="31"/>
        <v>-797.16</v>
      </c>
      <c r="AF36" s="46"/>
      <c r="AG36" s="48">
        <f t="shared" si="32"/>
        <v>0</v>
      </c>
      <c r="AH36" s="49">
        <f t="shared" si="33"/>
        <v>552</v>
      </c>
      <c r="AI36" s="49">
        <f t="shared" si="34"/>
        <v>0</v>
      </c>
      <c r="AJ36" s="49">
        <f t="shared" si="35"/>
        <v>797.16</v>
      </c>
      <c r="AK36" s="49">
        <f t="shared" si="36"/>
        <v>0</v>
      </c>
      <c r="AL36" s="49">
        <f t="array" ref="AL36">_xlfn.IFS(R36=0,AE36,R36&lt;0,AE36/-R36,R36&gt;0,AE36/R36)</f>
        <v>-797.16</v>
      </c>
      <c r="AM36" s="50">
        <f t="shared" si="37"/>
        <v>0</v>
      </c>
      <c r="AN36" s="51">
        <f t="shared" si="38"/>
        <v>-1.4441304347826087</v>
      </c>
      <c r="AP36" s="53">
        <f t="shared" si="39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3"/>
        <v>0</v>
      </c>
      <c r="J37" s="36"/>
      <c r="K37" s="32">
        <f>ЯНВАРЬ!K37+ФЕВРАЛЬ!K37</f>
        <v>24</v>
      </c>
      <c r="L37" s="36"/>
      <c r="M37" s="36"/>
      <c r="N37" s="37" t="e">
        <f t="shared" si="24"/>
        <v>#DIV/0!</v>
      </c>
      <c r="O37" s="38" t="e">
        <f t="shared" si="25"/>
        <v>#DIV/0!</v>
      </c>
      <c r="P37" s="32">
        <f>ЯНВАРЬ!P37+ФЕВРАЛЬ!P37</f>
        <v>12</v>
      </c>
      <c r="Q37" s="32">
        <f>ЯНВАРЬ!Q37+ФЕВРАЛЬ!Q37</f>
        <v>1</v>
      </c>
      <c r="R37" s="40">
        <f t="shared" si="40"/>
        <v>11</v>
      </c>
      <c r="S37" s="32">
        <f>ЯНВАРЬ!S37+ФЕВРАЛЬ!S37</f>
        <v>58583</v>
      </c>
      <c r="T37" s="32">
        <f>ЯНВАРЬ!T37+ФЕВРАЛЬ!T37</f>
        <v>-4506</v>
      </c>
      <c r="U37" s="312">
        <f t="shared" si="41"/>
        <v>54077</v>
      </c>
      <c r="V37" s="43">
        <f t="shared" si="28"/>
        <v>3.1478897548782483E-2</v>
      </c>
      <c r="W37" s="44">
        <f t="shared" si="42"/>
        <v>7557</v>
      </c>
      <c r="X37" s="32">
        <f>ЯНВАРЬ!X37+ФЕВРАЛЬ!X37</f>
        <v>23253.11</v>
      </c>
      <c r="Y37" s="45">
        <f t="shared" si="43"/>
        <v>0.43</v>
      </c>
      <c r="Z37" s="32">
        <f>ЯНВАРЬ!Z37+ФЕВРАЛЬ!Z37</f>
        <v>4169.8</v>
      </c>
      <c r="AA37" s="32">
        <f>ЯНВАРЬ!AA37+ФЕВРАЛЬ!AA37</f>
        <v>0</v>
      </c>
      <c r="AB37" s="42"/>
      <c r="AC37" s="42"/>
      <c r="AD37" s="32">
        <f>ЯНВАРЬ!AD37+ФЕВРАЛЬ!AD37</f>
        <v>237.95327859109003</v>
      </c>
      <c r="AE37" s="47">
        <f t="shared" si="31"/>
        <v>18859.136721408911</v>
      </c>
      <c r="AF37" s="46"/>
      <c r="AG37" s="48">
        <f t="shared" si="32"/>
        <v>4916.090909090909</v>
      </c>
      <c r="AH37" s="49">
        <f t="shared" si="33"/>
        <v>687</v>
      </c>
      <c r="AI37" s="49">
        <f t="shared" si="34"/>
        <v>2113.9190909090908</v>
      </c>
      <c r="AJ37" s="49">
        <f t="shared" si="35"/>
        <v>347.48333333333335</v>
      </c>
      <c r="AK37" s="49">
        <f t="shared" si="36"/>
        <v>0</v>
      </c>
      <c r="AL37" s="49">
        <f t="array" ref="AL37">_xlfn.IFS(R37=0,AE37,R37&lt;0,AE37/-R37,R37&gt;0,AE37/R37)</f>
        <v>1714.4669746735374</v>
      </c>
      <c r="AM37" s="50">
        <f t="shared" si="37"/>
        <v>0.34874598667472145</v>
      </c>
      <c r="AN37" s="51">
        <f t="shared" si="38"/>
        <v>2.4955851159731259</v>
      </c>
      <c r="AP37" s="53">
        <f t="shared" si="39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3"/>
        <v>0</v>
      </c>
      <c r="J38" s="36"/>
      <c r="K38" s="32">
        <f>ЯНВАРЬ!K38+ФЕВРАЛЬ!K38</f>
        <v>9</v>
      </c>
      <c r="L38" s="36"/>
      <c r="M38" s="36"/>
      <c r="N38" s="37" t="e">
        <f t="shared" si="24"/>
        <v>#DIV/0!</v>
      </c>
      <c r="O38" s="38" t="e">
        <f t="shared" si="25"/>
        <v>#DIV/0!</v>
      </c>
      <c r="P38" s="32">
        <f>ЯНВАРЬ!P38+ФЕВРАЛЬ!P38</f>
        <v>2</v>
      </c>
      <c r="Q38" s="32">
        <f>ЯНВАРЬ!Q38+ФЕВРАЛЬ!Q38</f>
        <v>2</v>
      </c>
      <c r="R38" s="40">
        <f t="shared" si="40"/>
        <v>0</v>
      </c>
      <c r="S38" s="32">
        <f>ЯНВАРЬ!S38+ФЕВРАЛЬ!S38</f>
        <v>7181</v>
      </c>
      <c r="T38" s="32">
        <f>ЯНВАРЬ!T38+ФЕВРАЛЬ!T38</f>
        <v>-7181</v>
      </c>
      <c r="U38" s="312">
        <f t="shared" si="41"/>
        <v>0</v>
      </c>
      <c r="V38" s="43">
        <f t="shared" si="28"/>
        <v>0</v>
      </c>
      <c r="W38" s="44">
        <f t="shared" si="42"/>
        <v>0</v>
      </c>
      <c r="X38" s="32">
        <f>ЯНВАРЬ!X38+ФЕВРАЛЬ!X38</f>
        <v>0</v>
      </c>
      <c r="Y38" s="45">
        <f t="shared" si="43"/>
        <v>0</v>
      </c>
      <c r="Z38" s="32">
        <f>ЯНВАРЬ!Z38+ФЕВРАЛЬ!Z38</f>
        <v>1194.67</v>
      </c>
      <c r="AA38" s="32">
        <f>ЯНВАРЬ!AA38+ФЕВРАЛЬ!AA38</f>
        <v>0</v>
      </c>
      <c r="AB38" s="42"/>
      <c r="AC38" s="42"/>
      <c r="AD38" s="32">
        <f>ЯНВАРЬ!AD38+ФЕВРАЛЬ!AD38</f>
        <v>0</v>
      </c>
      <c r="AE38" s="47">
        <f t="shared" si="31"/>
        <v>-1194.67</v>
      </c>
      <c r="AF38" s="46"/>
      <c r="AG38" s="48">
        <f t="shared" si="32"/>
        <v>0</v>
      </c>
      <c r="AH38" s="49">
        <f t="shared" si="33"/>
        <v>687</v>
      </c>
      <c r="AI38" s="49">
        <f t="shared" si="34"/>
        <v>0</v>
      </c>
      <c r="AJ38" s="49">
        <f t="shared" si="35"/>
        <v>597.33500000000004</v>
      </c>
      <c r="AK38" s="49">
        <f t="shared" si="36"/>
        <v>0</v>
      </c>
      <c r="AL38" s="49">
        <f t="array" ref="AL38">_xlfn.IFS(R38=0,AE38,R38&lt;0,AE38/-R38,R38&gt;0,AE38/R38)</f>
        <v>-1194.67</v>
      </c>
      <c r="AM38" s="50">
        <f t="shared" si="37"/>
        <v>0</v>
      </c>
      <c r="AN38" s="51">
        <f t="shared" si="38"/>
        <v>-1.7389665211062593</v>
      </c>
      <c r="AP38" s="53">
        <f t="shared" si="39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3"/>
        <v>0</v>
      </c>
      <c r="J39" s="36"/>
      <c r="K39" s="32">
        <f>ЯНВАРЬ!K39+ФЕВРАЛЬ!K39</f>
        <v>4</v>
      </c>
      <c r="L39" s="36"/>
      <c r="M39" s="36"/>
      <c r="N39" s="37" t="e">
        <f t="shared" si="24"/>
        <v>#DIV/0!</v>
      </c>
      <c r="O39" s="38" t="e">
        <f t="shared" si="25"/>
        <v>#DIV/0!</v>
      </c>
      <c r="P39" s="32">
        <f>ЯНВАРЬ!P39+ФЕВРАЛЬ!P39</f>
        <v>1</v>
      </c>
      <c r="Q39" s="32">
        <f>ЯНВАРЬ!Q39+ФЕВРАЛЬ!Q39</f>
        <v>0</v>
      </c>
      <c r="R39" s="40">
        <f t="shared" si="40"/>
        <v>1</v>
      </c>
      <c r="S39" s="32">
        <f>ЯНВАРЬ!S39+ФЕВРАЛЬ!S39</f>
        <v>3499</v>
      </c>
      <c r="T39" s="32">
        <f>ЯНВАРЬ!T39+ФЕВРАЛЬ!T39</f>
        <v>0</v>
      </c>
      <c r="U39" s="312">
        <f t="shared" si="41"/>
        <v>3499</v>
      </c>
      <c r="V39" s="43">
        <f t="shared" si="28"/>
        <v>2.0368116301420179E-3</v>
      </c>
      <c r="W39" s="44">
        <f t="shared" si="42"/>
        <v>597</v>
      </c>
      <c r="X39" s="32">
        <f>ЯНВАРЬ!X39+ФЕВРАЛЬ!X39</f>
        <v>1504.57</v>
      </c>
      <c r="Y39" s="45">
        <f t="shared" si="43"/>
        <v>0.43</v>
      </c>
      <c r="Z39" s="32">
        <f>ЯНВАРЬ!Z39+ФЕВРАЛЬ!Z39</f>
        <v>464.17999999999995</v>
      </c>
      <c r="AA39" s="32">
        <f>ЯНВАРЬ!AA39+ФЕВРАЛЬ!AA39</f>
        <v>0</v>
      </c>
      <c r="AB39" s="42"/>
      <c r="AC39" s="42"/>
      <c r="AD39" s="32">
        <f>ЯНВАРЬ!AD39+ФЕВРАЛЬ!AD39</f>
        <v>15.610759795946507</v>
      </c>
      <c r="AE39" s="47">
        <f t="shared" si="31"/>
        <v>917.63924020405364</v>
      </c>
      <c r="AF39" s="46"/>
      <c r="AG39" s="48">
        <f t="shared" si="32"/>
        <v>3499</v>
      </c>
      <c r="AH39" s="49">
        <f t="shared" si="33"/>
        <v>597</v>
      </c>
      <c r="AI39" s="49">
        <f t="shared" si="34"/>
        <v>1504.57</v>
      </c>
      <c r="AJ39" s="49">
        <f t="shared" si="35"/>
        <v>464.17999999999995</v>
      </c>
      <c r="AK39" s="49">
        <f t="shared" si="36"/>
        <v>0</v>
      </c>
      <c r="AL39" s="49">
        <f t="array" ref="AL39">_xlfn.IFS(R39=0,AE39,R39&lt;0,AE39/-R39,R39&gt;0,AE39/R39)</f>
        <v>917.63924020405364</v>
      </c>
      <c r="AM39" s="50">
        <f t="shared" si="37"/>
        <v>0.26225757079281325</v>
      </c>
      <c r="AN39" s="51">
        <f t="shared" si="38"/>
        <v>1.5370841544456511</v>
      </c>
      <c r="AP39" s="53">
        <f t="shared" si="39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3"/>
        <v>0</v>
      </c>
      <c r="J40" s="36"/>
      <c r="K40" s="32">
        <f>ЯНВАРЬ!K40+ФЕВРАЛЬ!K40</f>
        <v>6</v>
      </c>
      <c r="L40" s="36"/>
      <c r="M40" s="36"/>
      <c r="N40" s="37" t="e">
        <f t="shared" si="24"/>
        <v>#DIV/0!</v>
      </c>
      <c r="O40" s="38" t="e">
        <f t="shared" si="25"/>
        <v>#DIV/0!</v>
      </c>
      <c r="P40" s="32">
        <f>ЯНВАРЬ!P40+ФЕВРАЛЬ!P40</f>
        <v>2</v>
      </c>
      <c r="Q40" s="32">
        <f>ЯНВАРЬ!Q40+ФЕВРАЛЬ!Q40</f>
        <v>0</v>
      </c>
      <c r="R40" s="40">
        <f t="shared" si="40"/>
        <v>2</v>
      </c>
      <c r="S40" s="32">
        <f>ЯНВАРЬ!S40+ФЕВРАЛЬ!S40</f>
        <v>8733</v>
      </c>
      <c r="T40" s="32">
        <f>ЯНВАРЬ!T40+ФЕВРАЛЬ!T40</f>
        <v>0</v>
      </c>
      <c r="U40" s="312">
        <f t="shared" si="41"/>
        <v>8733</v>
      </c>
      <c r="V40" s="43">
        <f t="shared" si="28"/>
        <v>5.0835884441355365E-3</v>
      </c>
      <c r="W40" s="44">
        <f t="shared" si="42"/>
        <v>1194</v>
      </c>
      <c r="X40" s="32">
        <f>ЯНВАРЬ!X40+ФЕВРАЛЬ!X40</f>
        <v>3755.19</v>
      </c>
      <c r="Y40" s="45">
        <f t="shared" si="43"/>
        <v>0.43</v>
      </c>
      <c r="Z40" s="32">
        <f>ЯНВАРЬ!Z40+ФЕВРАЛЬ!Z40</f>
        <v>638.92999999999995</v>
      </c>
      <c r="AA40" s="32">
        <f>ЯНВАРЬ!AA40+ФЕВРАЛЬ!AA40</f>
        <v>0</v>
      </c>
      <c r="AB40" s="42"/>
      <c r="AC40" s="42"/>
      <c r="AD40" s="32">
        <f>ЯНВАРЬ!AD40+ФЕВРАЛЬ!AD40</f>
        <v>38.962207858817045</v>
      </c>
      <c r="AE40" s="47">
        <f t="shared" si="31"/>
        <v>3105.9177921411829</v>
      </c>
      <c r="AF40" s="46"/>
      <c r="AG40" s="48">
        <f t="shared" si="32"/>
        <v>4366.5</v>
      </c>
      <c r="AH40" s="49">
        <f t="shared" si="33"/>
        <v>597</v>
      </c>
      <c r="AI40" s="49">
        <f t="shared" si="34"/>
        <v>1877.595</v>
      </c>
      <c r="AJ40" s="49">
        <f t="shared" si="35"/>
        <v>319.46499999999997</v>
      </c>
      <c r="AK40" s="49">
        <f t="shared" si="36"/>
        <v>0</v>
      </c>
      <c r="AL40" s="49">
        <f t="array" ref="AL40">_xlfn.IFS(R40=0,AE40,R40&lt;0,AE40/-R40,R40&gt;0,AE40/R40)</f>
        <v>1552.9588960705914</v>
      </c>
      <c r="AM40" s="50">
        <f t="shared" si="37"/>
        <v>0.35565301639083741</v>
      </c>
      <c r="AN40" s="51">
        <f t="shared" si="38"/>
        <v>2.6012711826978081</v>
      </c>
      <c r="AP40" s="53">
        <f t="shared" si="39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3"/>
        <v>0</v>
      </c>
      <c r="J41" s="36"/>
      <c r="K41" s="32">
        <f>ЯНВАРЬ!K41+ФЕВРАЛЬ!K41</f>
        <v>0</v>
      </c>
      <c r="L41" s="36"/>
      <c r="M41" s="36"/>
      <c r="N41" s="37" t="e">
        <f t="shared" si="24"/>
        <v>#DIV/0!</v>
      </c>
      <c r="O41" s="38" t="e">
        <f t="shared" si="25"/>
        <v>#DIV/0!</v>
      </c>
      <c r="P41" s="32">
        <f>ЯНВАРЬ!P41+ФЕВРАЛЬ!P41</f>
        <v>0</v>
      </c>
      <c r="Q41" s="32">
        <f>ЯНВАРЬ!Q41+ФЕВРАЛЬ!Q41</f>
        <v>0</v>
      </c>
      <c r="R41" s="40">
        <f t="shared" si="40"/>
        <v>0</v>
      </c>
      <c r="S41" s="32">
        <f>ЯНВАРЬ!S41+ФЕВРАЛЬ!S41</f>
        <v>0</v>
      </c>
      <c r="T41" s="32">
        <f>ЯНВАРЬ!T41+ФЕВРАЛЬ!T41</f>
        <v>0</v>
      </c>
      <c r="U41" s="312">
        <f t="shared" si="41"/>
        <v>0</v>
      </c>
      <c r="V41" s="43">
        <f t="shared" si="28"/>
        <v>0</v>
      </c>
      <c r="W41" s="44">
        <f t="shared" si="42"/>
        <v>0</v>
      </c>
      <c r="X41" s="32">
        <f>ЯНВАРЬ!X41+ФЕВРАЛЬ!X41</f>
        <v>0</v>
      </c>
      <c r="Y41" s="45">
        <f t="shared" si="43"/>
        <v>0</v>
      </c>
      <c r="Z41" s="32">
        <f>ЯНВАРЬ!Z41+ФЕВРАЛЬ!Z41</f>
        <v>0</v>
      </c>
      <c r="AA41" s="32">
        <f>ЯНВАРЬ!AA41+ФЕВРАЛЬ!AA41</f>
        <v>0</v>
      </c>
      <c r="AB41" s="42"/>
      <c r="AC41" s="42"/>
      <c r="AD41" s="32">
        <f>ЯНВАРЬ!AD41+ФЕВРАЛЬ!AD41</f>
        <v>0</v>
      </c>
      <c r="AE41" s="47">
        <f t="shared" si="31"/>
        <v>0</v>
      </c>
      <c r="AF41" s="46"/>
      <c r="AG41" s="48">
        <f t="shared" si="32"/>
        <v>0</v>
      </c>
      <c r="AH41" s="49">
        <f t="shared" si="33"/>
        <v>597</v>
      </c>
      <c r="AI41" s="49">
        <f t="shared" si="34"/>
        <v>0</v>
      </c>
      <c r="AJ41" s="49">
        <f t="shared" si="35"/>
        <v>0</v>
      </c>
      <c r="AK41" s="49">
        <f t="shared" si="36"/>
        <v>0</v>
      </c>
      <c r="AL41" s="49">
        <f t="array" ref="AL41">_xlfn.IFS(R41=0,AE41,R41&lt;0,AE41/-R41,R41&gt;0,AE41/R41)</f>
        <v>0</v>
      </c>
      <c r="AM41" s="50">
        <f t="shared" si="37"/>
        <v>0</v>
      </c>
      <c r="AN41" s="51">
        <f t="shared" si="38"/>
        <v>0</v>
      </c>
      <c r="AP41" s="53">
        <f t="shared" si="39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3"/>
        <v>0</v>
      </c>
      <c r="J42" s="36"/>
      <c r="K42" s="32">
        <f>ЯНВАРЬ!K42+ФЕВРАЛЬ!K42</f>
        <v>13</v>
      </c>
      <c r="L42" s="36"/>
      <c r="M42" s="36"/>
      <c r="N42" s="37" t="e">
        <f t="shared" si="24"/>
        <v>#DIV/0!</v>
      </c>
      <c r="O42" s="38" t="e">
        <f t="shared" si="25"/>
        <v>#DIV/0!</v>
      </c>
      <c r="P42" s="32">
        <f>ЯНВАРЬ!P42+ФЕВРАЛЬ!P42</f>
        <v>5</v>
      </c>
      <c r="Q42" s="32">
        <f>ЯНВАРЬ!Q42+ФЕВРАЛЬ!Q42</f>
        <v>0</v>
      </c>
      <c r="R42" s="40">
        <f t="shared" si="40"/>
        <v>5</v>
      </c>
      <c r="S42" s="32">
        <f>ЯНВАРЬ!S42+ФЕВРАЛЬ!S42</f>
        <v>21224</v>
      </c>
      <c r="T42" s="32">
        <f>ЯНВАРЬ!T42+ФЕВРАЛЬ!T42</f>
        <v>0</v>
      </c>
      <c r="U42" s="312">
        <f t="shared" si="41"/>
        <v>21224</v>
      </c>
      <c r="V42" s="43">
        <f t="shared" si="28"/>
        <v>1.2354755655368446E-2</v>
      </c>
      <c r="W42" s="44">
        <f t="shared" si="42"/>
        <v>3210</v>
      </c>
      <c r="X42" s="32">
        <f>ЯНВАРЬ!X42+ФЕВРАЛЬ!X42</f>
        <v>9126.32</v>
      </c>
      <c r="Y42" s="45">
        <f t="shared" si="43"/>
        <v>0.43</v>
      </c>
      <c r="Z42" s="32">
        <f>ЯНВАРЬ!Z42+ФЕВРАЛЬ!Z42</f>
        <v>1752.28</v>
      </c>
      <c r="AA42" s="32">
        <f>ЯНВАРЬ!AA42+ФЕВРАЛЬ!AA42</f>
        <v>7355.4</v>
      </c>
      <c r="AB42" s="42"/>
      <c r="AC42" s="42"/>
      <c r="AD42" s="32">
        <f>ЯНВАРЬ!AD42+ФЕВРАЛЬ!AD42</f>
        <v>93.705148354959917</v>
      </c>
      <c r="AE42" s="47">
        <f t="shared" si="31"/>
        <v>-313.70514835495902</v>
      </c>
      <c r="AF42" s="46"/>
      <c r="AG42" s="48">
        <f t="shared" si="32"/>
        <v>4244.8</v>
      </c>
      <c r="AH42" s="49">
        <f t="shared" si="33"/>
        <v>642</v>
      </c>
      <c r="AI42" s="49">
        <f t="shared" si="34"/>
        <v>1825.2639999999999</v>
      </c>
      <c r="AJ42" s="49">
        <f t="shared" si="35"/>
        <v>350.45600000000002</v>
      </c>
      <c r="AK42" s="49">
        <f t="shared" si="36"/>
        <v>1471.08</v>
      </c>
      <c r="AL42" s="49">
        <f t="array" ref="AL42">_xlfn.IFS(R42=0,AE42,R42&lt;0,AE42/-R42,R42&gt;0,AE42/R42)</f>
        <v>-62.741029670991807</v>
      </c>
      <c r="AM42" s="50">
        <f t="shared" si="37"/>
        <v>-1.4780679813181258E-2</v>
      </c>
      <c r="AN42" s="51">
        <f t="shared" si="38"/>
        <v>-9.7727460546716216E-2</v>
      </c>
      <c r="AP42" s="53">
        <f t="shared" si="39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3"/>
        <v>0</v>
      </c>
      <c r="J43" s="36"/>
      <c r="K43" s="32">
        <f>ЯНВАРЬ!K43+ФЕВРАЛЬ!K43</f>
        <v>11</v>
      </c>
      <c r="L43" s="36"/>
      <c r="M43" s="36"/>
      <c r="N43" s="37" t="e">
        <f t="shared" si="24"/>
        <v>#DIV/0!</v>
      </c>
      <c r="O43" s="38" t="e">
        <f t="shared" si="25"/>
        <v>#DIV/0!</v>
      </c>
      <c r="P43" s="32">
        <f>ЯНВАРЬ!P43+ФЕВРАЛЬ!P43</f>
        <v>3</v>
      </c>
      <c r="Q43" s="32">
        <f>ЯНВАРЬ!Q43+ФЕВРАЛЬ!Q43</f>
        <v>0</v>
      </c>
      <c r="R43" s="40">
        <f t="shared" si="40"/>
        <v>3</v>
      </c>
      <c r="S43" s="32">
        <f>ЯНВАРЬ!S43+ФЕВРАЛЬ!S43</f>
        <v>12387</v>
      </c>
      <c r="T43" s="32">
        <f>ЯНВАРЬ!T43+ФЕВРАЛЬ!T43</f>
        <v>0</v>
      </c>
      <c r="U43" s="312">
        <f t="shared" si="41"/>
        <v>12387</v>
      </c>
      <c r="V43" s="43">
        <f t="shared" si="28"/>
        <v>7.2106275114516083E-3</v>
      </c>
      <c r="W43" s="44">
        <f t="shared" si="42"/>
        <v>1926</v>
      </c>
      <c r="X43" s="32">
        <f>ЯНВАРЬ!X43+ФЕВРАЛЬ!X43</f>
        <v>5326.41</v>
      </c>
      <c r="Y43" s="45">
        <f t="shared" si="43"/>
        <v>0.43</v>
      </c>
      <c r="Z43" s="32">
        <f>ЯНВАРЬ!Z43+ФЕВРАЛЬ!Z43</f>
        <v>1410.99</v>
      </c>
      <c r="AA43" s="32">
        <f>ЯНВАРЬ!AA43+ФЕВРАЛЬ!AA43</f>
        <v>0</v>
      </c>
      <c r="AB43" s="42"/>
      <c r="AC43" s="42"/>
      <c r="AD43" s="32">
        <f>ЯНВАРЬ!AD43+ФЕВРАЛЬ!AD43</f>
        <v>55.264498883220739</v>
      </c>
      <c r="AE43" s="47">
        <f t="shared" si="31"/>
        <v>3668.3355011167796</v>
      </c>
      <c r="AF43" s="46"/>
      <c r="AG43" s="48">
        <f t="shared" si="32"/>
        <v>4129</v>
      </c>
      <c r="AH43" s="49">
        <f t="shared" si="33"/>
        <v>642</v>
      </c>
      <c r="AI43" s="49">
        <f t="shared" si="34"/>
        <v>1775.47</v>
      </c>
      <c r="AJ43" s="49">
        <f t="shared" si="35"/>
        <v>470.33</v>
      </c>
      <c r="AK43" s="49">
        <f t="shared" si="36"/>
        <v>0</v>
      </c>
      <c r="AL43" s="49">
        <f t="array" ref="AL43">_xlfn.IFS(R43=0,AE43,R43&lt;0,AE43/-R43,R43&gt;0,AE43/R43)</f>
        <v>1222.7785003722599</v>
      </c>
      <c r="AM43" s="50">
        <f t="shared" si="37"/>
        <v>0.2961439816837636</v>
      </c>
      <c r="AN43" s="51">
        <f t="shared" si="38"/>
        <v>1.9046394086795326</v>
      </c>
      <c r="AP43" s="53">
        <f t="shared" si="39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3"/>
        <v>0</v>
      </c>
      <c r="J44" s="36"/>
      <c r="K44" s="32">
        <f>ЯНВАРЬ!K44+ФЕВРАЛЬ!K44</f>
        <v>104</v>
      </c>
      <c r="L44" s="36"/>
      <c r="M44" s="36"/>
      <c r="N44" s="37" t="e">
        <f t="shared" si="24"/>
        <v>#DIV/0!</v>
      </c>
      <c r="O44" s="38" t="e">
        <f t="shared" si="25"/>
        <v>#DIV/0!</v>
      </c>
      <c r="P44" s="32">
        <f>ЯНВАРЬ!P44+ФЕВРАЛЬ!P44</f>
        <v>35</v>
      </c>
      <c r="Q44" s="32">
        <f>ЯНВАРЬ!Q44+ФЕВРАЛЬ!Q44</f>
        <v>2</v>
      </c>
      <c r="R44" s="40">
        <f t="shared" si="40"/>
        <v>33</v>
      </c>
      <c r="S44" s="32">
        <f>ЯНВАРЬ!S44+ФЕВРАЛЬ!S44</f>
        <v>172554</v>
      </c>
      <c r="T44" s="32">
        <f>ЯНВАРЬ!T44+ФЕВРАЛЬ!T44</f>
        <v>-9590</v>
      </c>
      <c r="U44" s="312">
        <f t="shared" si="41"/>
        <v>162964</v>
      </c>
      <c r="V44" s="43">
        <f t="shared" si="28"/>
        <v>9.4863381107306036E-2</v>
      </c>
      <c r="W44" s="44">
        <f t="shared" si="42"/>
        <v>22671</v>
      </c>
      <c r="X44" s="32">
        <f>ЯНВАРЬ!X44+ФЕВРАЛЬ!X44</f>
        <v>70074.52</v>
      </c>
      <c r="Y44" s="45">
        <f t="shared" si="43"/>
        <v>0.43000000000000005</v>
      </c>
      <c r="Z44" s="32">
        <f>ЯНВАРЬ!Z44+ФЕВРАЛЬ!Z44</f>
        <v>16037.270000000004</v>
      </c>
      <c r="AA44" s="32">
        <f>ЯНВАРЬ!AA44+ФЕВРАЛЬ!AA44</f>
        <v>34383.592775000005</v>
      </c>
      <c r="AB44" s="42"/>
      <c r="AC44" s="42"/>
      <c r="AD44" s="32">
        <f>ЯНВАРЬ!AD44+ФЕВРАЛЬ!AD44</f>
        <v>711.42154023215585</v>
      </c>
      <c r="AE44" s="47">
        <f t="shared" si="31"/>
        <v>19086.19568476783</v>
      </c>
      <c r="AF44" s="46"/>
      <c r="AG44" s="48">
        <f t="shared" si="32"/>
        <v>4938.30303030303</v>
      </c>
      <c r="AH44" s="49">
        <f t="shared" si="33"/>
        <v>687</v>
      </c>
      <c r="AI44" s="49">
        <f t="shared" si="34"/>
        <v>2123.4703030303031</v>
      </c>
      <c r="AJ44" s="49">
        <f t="shared" si="35"/>
        <v>458.20771428571442</v>
      </c>
      <c r="AK44" s="49">
        <f t="shared" si="36"/>
        <v>982.38836500000014</v>
      </c>
      <c r="AL44" s="49">
        <f t="array" ref="AL44">_xlfn.IFS(R44=0,AE44,R44&lt;0,AE44/-R44,R44&gt;0,AE44/R44)</f>
        <v>578.36956620508579</v>
      </c>
      <c r="AM44" s="50">
        <f t="shared" si="37"/>
        <v>0.11711909185321809</v>
      </c>
      <c r="AN44" s="51">
        <f t="shared" si="38"/>
        <v>0.84187709782399678</v>
      </c>
      <c r="AP44" s="53">
        <f t="shared" si="39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3"/>
        <v>0</v>
      </c>
      <c r="J45" s="36"/>
      <c r="K45" s="32">
        <f>ЯНВАРЬ!K45+ФЕВРАЛЬ!K45</f>
        <v>126</v>
      </c>
      <c r="L45" s="36"/>
      <c r="M45" s="36"/>
      <c r="N45" s="37" t="e">
        <f t="shared" si="24"/>
        <v>#DIV/0!</v>
      </c>
      <c r="O45" s="38" t="e">
        <f t="shared" si="25"/>
        <v>#DIV/0!</v>
      </c>
      <c r="P45" s="32">
        <f>ЯНВАРЬ!P45+ФЕВРАЛЬ!P45</f>
        <v>40</v>
      </c>
      <c r="Q45" s="32">
        <f>ЯНВАРЬ!Q45+ФЕВРАЛЬ!Q45</f>
        <v>3</v>
      </c>
      <c r="R45" s="40">
        <f t="shared" si="40"/>
        <v>37</v>
      </c>
      <c r="S45" s="32">
        <f>ЯНВАРЬ!S45+ФЕВРАЛЬ!S45</f>
        <v>222151</v>
      </c>
      <c r="T45" s="32">
        <f>ЯНВАРЬ!T45+ФЕВРАЛЬ!T45</f>
        <v>-16380</v>
      </c>
      <c r="U45" s="312">
        <f t="shared" si="41"/>
        <v>205771</v>
      </c>
      <c r="V45" s="43">
        <f t="shared" si="28"/>
        <v>0.11978187080478798</v>
      </c>
      <c r="W45" s="44">
        <f t="shared" si="42"/>
        <v>25419</v>
      </c>
      <c r="X45" s="32">
        <f>ЯНВАРЬ!X45+ФЕВРАЛЬ!X45</f>
        <v>88481.53</v>
      </c>
      <c r="Y45" s="45">
        <f t="shared" si="43"/>
        <v>0.43</v>
      </c>
      <c r="Z45" s="32">
        <f>ЯНВАРЬ!Z45+ФЕВРАЛЬ!Z45</f>
        <v>17836.810000000005</v>
      </c>
      <c r="AA45" s="32">
        <f>ЯНВАРЬ!AA45+ФЕВРАЛЬ!AA45</f>
        <v>50694.002116999996</v>
      </c>
      <c r="AB45" s="42"/>
      <c r="AC45" s="42"/>
      <c r="AD45" s="32">
        <f>ЯНВАРЬ!AD45+ФЕВРАЛЬ!AD45</f>
        <v>897.52828485803138</v>
      </c>
      <c r="AE45" s="47">
        <f t="shared" si="31"/>
        <v>22442.129598141975</v>
      </c>
      <c r="AF45" s="46"/>
      <c r="AG45" s="48">
        <f t="shared" si="32"/>
        <v>5561.3783783783783</v>
      </c>
      <c r="AH45" s="49">
        <f t="shared" si="33"/>
        <v>687</v>
      </c>
      <c r="AI45" s="49">
        <f t="shared" si="34"/>
        <v>2391.3927027027025</v>
      </c>
      <c r="AJ45" s="49">
        <f t="shared" si="35"/>
        <v>445.92025000000012</v>
      </c>
      <c r="AK45" s="49">
        <f t="shared" si="36"/>
        <v>1267.350052925</v>
      </c>
      <c r="AL45" s="49">
        <f t="array" ref="AL45">_xlfn.IFS(R45=0,AE45,R45&lt;0,AE45/-R45,R45&gt;0,AE45/R45)</f>
        <v>606.54404319302637</v>
      </c>
      <c r="AM45" s="50">
        <f t="shared" si="37"/>
        <v>0.10906361731313925</v>
      </c>
      <c r="AN45" s="51">
        <f t="shared" si="38"/>
        <v>0.88288798135811697</v>
      </c>
      <c r="AP45" s="53">
        <f t="shared" si="39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3"/>
        <v>0</v>
      </c>
      <c r="J46" s="36"/>
      <c r="K46" s="32">
        <f>ЯНВАРЬ!K46+ФЕВРАЛЬ!K46</f>
        <v>75</v>
      </c>
      <c r="L46" s="36"/>
      <c r="M46" s="36"/>
      <c r="N46" s="37" t="e">
        <f t="shared" si="24"/>
        <v>#DIV/0!</v>
      </c>
      <c r="O46" s="38" t="e">
        <f t="shared" si="25"/>
        <v>#DIV/0!</v>
      </c>
      <c r="P46" s="32">
        <f>ЯНВАРЬ!P46+ФЕВРАЛЬ!P46</f>
        <v>24</v>
      </c>
      <c r="Q46" s="32">
        <f>ЯНВАРЬ!Q46+ФЕВРАЛЬ!Q46</f>
        <v>1</v>
      </c>
      <c r="R46" s="40">
        <f t="shared" si="40"/>
        <v>23</v>
      </c>
      <c r="S46" s="32">
        <f>ЯНВАРЬ!S46+ФЕВРАЛЬ!S46</f>
        <v>118356</v>
      </c>
      <c r="T46" s="32">
        <f>ЯНВАРЬ!T46+ФЕВРАЛЬ!T46</f>
        <v>-5000</v>
      </c>
      <c r="U46" s="312">
        <f t="shared" si="41"/>
        <v>113356</v>
      </c>
      <c r="V46" s="43">
        <f t="shared" si="28"/>
        <v>6.5985944311625772E-2</v>
      </c>
      <c r="W46" s="44">
        <f t="shared" si="42"/>
        <v>12696</v>
      </c>
      <c r="X46" s="32">
        <f>ЯНВАРЬ!X46+ФЕВРАЛЬ!X46</f>
        <v>48743.08</v>
      </c>
      <c r="Y46" s="45">
        <f t="shared" si="43"/>
        <v>0.43</v>
      </c>
      <c r="Z46" s="32">
        <f>ЯНВАРЬ!Z46+ФЕВРАЛЬ!Z46</f>
        <v>8550.4200000000019</v>
      </c>
      <c r="AA46" s="32">
        <f>ЯНВАРЬ!AA46+ФЕВРАЛЬ!AA46</f>
        <v>38026.087821000001</v>
      </c>
      <c r="AB46" s="42"/>
      <c r="AC46" s="42"/>
      <c r="AD46" s="32">
        <f>ЯНВАРЬ!AD46+ФЕВРАЛЬ!AD46</f>
        <v>504.71359304389415</v>
      </c>
      <c r="AE46" s="47">
        <f>U46-W46-X46-Z46-AA46-AB46-AC46-AD46</f>
        <v>4835.6985859561046</v>
      </c>
      <c r="AF46" s="46"/>
      <c r="AG46" s="48">
        <f t="shared" si="32"/>
        <v>4928.521739130435</v>
      </c>
      <c r="AH46" s="49">
        <f t="shared" si="33"/>
        <v>552</v>
      </c>
      <c r="AI46" s="49">
        <f t="shared" si="34"/>
        <v>2119.264347826087</v>
      </c>
      <c r="AJ46" s="49">
        <f t="shared" si="35"/>
        <v>356.2675000000001</v>
      </c>
      <c r="AK46" s="49">
        <f t="shared" si="36"/>
        <v>1584.4203258750001</v>
      </c>
      <c r="AL46" s="49">
        <f t="array" ref="AL46">_xlfn.IFS(R46=0,AE46,R46&lt;0,AE46/-R46,R46&gt;0,AE46/R46)</f>
        <v>210.24776460678714</v>
      </c>
      <c r="AM46" s="50">
        <f t="shared" si="37"/>
        <v>4.2659396820248635E-2</v>
      </c>
      <c r="AN46" s="51">
        <f t="shared" si="38"/>
        <v>0.38088363153403471</v>
      </c>
      <c r="AP46" s="53">
        <f t="shared" si="39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ЯНВАРЬ!K47+ФЕВРАЛЬ!K47</f>
        <v>14</v>
      </c>
      <c r="L47" s="36"/>
      <c r="M47" s="36"/>
      <c r="N47" s="37" t="e">
        <f t="shared" si="24"/>
        <v>#DIV/0!</v>
      </c>
      <c r="O47" s="38" t="e">
        <f t="shared" si="25"/>
        <v>#DIV/0!</v>
      </c>
      <c r="P47" s="32">
        <f>ЯНВАРЬ!P47+ФЕВРАЛЬ!P47</f>
        <v>2</v>
      </c>
      <c r="Q47" s="32">
        <f>ЯНВАРЬ!Q47+ФЕВРАЛЬ!Q47</f>
        <v>0</v>
      </c>
      <c r="R47" s="40">
        <f t="shared" si="40"/>
        <v>2</v>
      </c>
      <c r="S47" s="32">
        <f>ЯНВАРЬ!S47+ФЕВРАЛЬ!S47</f>
        <v>6237</v>
      </c>
      <c r="T47" s="32">
        <f>ЯНВАРЬ!T47+ФЕВРАЛЬ!T47</f>
        <v>0</v>
      </c>
      <c r="U47" s="312">
        <f t="shared" si="41"/>
        <v>6237</v>
      </c>
      <c r="V47" s="43">
        <f t="shared" si="28"/>
        <v>3.6306356493843285E-3</v>
      </c>
      <c r="W47" s="44">
        <f t="shared" si="42"/>
        <v>1104</v>
      </c>
      <c r="X47" s="32">
        <f>ЯНВАРЬ!X47+ФЕВРАЛЬ!X47</f>
        <v>2681.91</v>
      </c>
      <c r="Y47" s="45">
        <f t="shared" si="43"/>
        <v>0.43</v>
      </c>
      <c r="Z47" s="32">
        <f>ЯНВАРЬ!Z47+ФЕВРАЛЬ!Z47</f>
        <v>1275.3300000000002</v>
      </c>
      <c r="AA47" s="32">
        <f>ЯНВАРЬ!AA47+ФЕВРАЛЬ!AA47</f>
        <v>0</v>
      </c>
      <c r="AB47" s="42"/>
      <c r="AC47" s="42"/>
      <c r="AD47" s="32">
        <f>ЯНВАРЬ!AD47+ФЕВРАЛЬ!AD47</f>
        <v>27.826324334758034</v>
      </c>
      <c r="AE47" s="47">
        <f>U47-W47-X47-Z47-AA47-AB47-AC47-AD47</f>
        <v>1147.9336756652419</v>
      </c>
      <c r="AF47" s="46"/>
      <c r="AG47" s="48">
        <f t="shared" si="32"/>
        <v>3118.5</v>
      </c>
      <c r="AH47" s="49">
        <f t="shared" si="33"/>
        <v>552</v>
      </c>
      <c r="AI47" s="49">
        <f t="shared" si="34"/>
        <v>1340.9549999999999</v>
      </c>
      <c r="AJ47" s="49">
        <f t="shared" si="35"/>
        <v>637.66500000000008</v>
      </c>
      <c r="AK47" s="49">
        <f t="shared" si="36"/>
        <v>0</v>
      </c>
      <c r="AL47" s="49">
        <f t="array" ref="AL47">_xlfn.IFS(R47=0,AE47,R47&lt;0,AE47/-R47,R47&gt;0,AE47/R47)</f>
        <v>573.96683783262097</v>
      </c>
      <c r="AM47" s="50">
        <f t="shared" si="37"/>
        <v>0.1840522167172105</v>
      </c>
      <c r="AN47" s="51">
        <f t="shared" si="38"/>
        <v>1.0397949960735886</v>
      </c>
      <c r="AP47" s="53">
        <f t="shared" si="39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4254.3451593490727</v>
      </c>
      <c r="AH48" s="86">
        <f t="shared" si="44"/>
        <v>617.25</v>
      </c>
      <c r="AI48" s="86">
        <f t="shared" si="44"/>
        <v>1829.3684185201012</v>
      </c>
      <c r="AJ48" s="86">
        <f t="shared" si="44"/>
        <v>447.02017394179893</v>
      </c>
      <c r="AK48" s="86">
        <f t="shared" si="44"/>
        <v>1341.9466537600001</v>
      </c>
      <c r="AL48" s="86">
        <f t="shared" si="44"/>
        <v>615.69436757522817</v>
      </c>
      <c r="AM48" s="87">
        <f t="shared" si="44"/>
        <v>0.21836319480841582</v>
      </c>
      <c r="AN48" s="87">
        <f t="shared" si="44"/>
        <v>1.0155534343100838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445</v>
      </c>
      <c r="L49" s="93"/>
      <c r="M49" s="93"/>
      <c r="N49" s="94"/>
      <c r="O49" s="95"/>
      <c r="P49" s="90">
        <f>SUM(P28:P47)</f>
        <v>142</v>
      </c>
      <c r="Q49" s="90">
        <f>SUM(Q28:Q47)</f>
        <v>10</v>
      </c>
      <c r="R49" s="96">
        <f t="shared" ref="R49:W49" si="45">SUM(R28:R47)</f>
        <v>132</v>
      </c>
      <c r="S49" s="90">
        <f>SUM(S28:S47)</f>
        <v>695887</v>
      </c>
      <c r="T49" s="90">
        <f>SUM(T28:T47)</f>
        <v>-47657</v>
      </c>
      <c r="U49" s="313">
        <f t="shared" si="45"/>
        <v>648230</v>
      </c>
      <c r="V49" s="97">
        <f t="shared" si="45"/>
        <v>0.37734278451184916</v>
      </c>
      <c r="W49" s="90">
        <f t="shared" si="45"/>
        <v>85509</v>
      </c>
      <c r="X49" s="90">
        <f>SUM(X28:X47)</f>
        <v>278738.89999999997</v>
      </c>
      <c r="Y49" s="98">
        <f>IF(U49=0,0,X49/U49)</f>
        <v>0.42999999999999994</v>
      </c>
      <c r="Z49" s="90">
        <f>SUM(Z28:Z47)</f>
        <v>60015.070000000007</v>
      </c>
      <c r="AA49" s="393">
        <f>AA51-AA26</f>
        <v>132107.86159100005</v>
      </c>
      <c r="AB49" s="90">
        <f t="shared" ref="AA49:AD49" si="46">SUM(AB28:AB47)</f>
        <v>0</v>
      </c>
      <c r="AC49" s="90">
        <f t="shared" si="46"/>
        <v>0</v>
      </c>
      <c r="AD49" s="96">
        <f t="shared" si="46"/>
        <v>2846.0275897978663</v>
      </c>
      <c r="AE49" s="90">
        <f>SUM(AE28:AE47)</f>
        <v>89257.425172202144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411">
        <f>ЯНВАРЬ!AA50+ФЕВРАЛЬ!AA50</f>
        <v>131863.577238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1521</v>
      </c>
      <c r="L51" s="119"/>
      <c r="M51" s="119"/>
      <c r="N51" s="119"/>
      <c r="O51" s="119"/>
      <c r="P51" s="118">
        <f>P26+P49</f>
        <v>736</v>
      </c>
      <c r="Q51" s="118">
        <f>Q26+Q49</f>
        <v>34</v>
      </c>
      <c r="R51" s="121">
        <f t="shared" ref="R51:W51" si="47">R26+R49</f>
        <v>702</v>
      </c>
      <c r="S51" s="118">
        <f>S26+S49</f>
        <v>1813013</v>
      </c>
      <c r="T51" s="118">
        <f>T26+T49</f>
        <v>-95132</v>
      </c>
      <c r="U51" s="121">
        <f t="shared" si="47"/>
        <v>1717881</v>
      </c>
      <c r="V51" s="122">
        <f t="shared" si="47"/>
        <v>1</v>
      </c>
      <c r="W51" s="118">
        <f t="shared" si="47"/>
        <v>168468.06</v>
      </c>
      <c r="X51" s="118">
        <f>X26+X49</f>
        <v>738688.82999999984</v>
      </c>
      <c r="Y51" s="123">
        <f>X51/U51</f>
        <v>0.42999999999999988</v>
      </c>
      <c r="Z51" s="118">
        <f>Z26+Z49</f>
        <v>174385.46000000005</v>
      </c>
      <c r="AA51" s="251">
        <f>ЯНВАРЬ!AA51+ФЕВРАЛЬ!AA51</f>
        <v>371654.03</v>
      </c>
      <c r="AB51" s="125"/>
      <c r="AC51" s="125">
        <f>SUM(AC3:AC47)</f>
        <v>0</v>
      </c>
      <c r="AD51" s="118">
        <f>AD26+AD49</f>
        <v>7510.0299999999988</v>
      </c>
      <c r="AE51" s="253">
        <f>AE26+AE49</f>
        <v>257418.87435300005</v>
      </c>
      <c r="AF51" s="127"/>
      <c r="AG51" s="128"/>
      <c r="AH51" s="129"/>
      <c r="AI51" s="129"/>
      <c r="AJ51" s="129"/>
      <c r="AK51" s="129">
        <f>AA52/P51</f>
        <v>504.63280658559779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140">
        <f>AA26+AA50</f>
        <v>371409.74564699997</v>
      </c>
      <c r="AB52" s="141"/>
      <c r="AC52" s="142"/>
      <c r="AE52" s="418">
        <f>Сводная!Z27+Сводная!R27+Сводная!S27+Сводная!T27+Сводная!V27-Сводная!U27-Сводная!W27-(AA52-AA51)</f>
        <v>257418.8743529999</v>
      </c>
    </row>
    <row r="53" spans="1:42" s="132" customFormat="1">
      <c r="B53" s="133"/>
      <c r="C53" s="134"/>
      <c r="I53" s="143"/>
      <c r="J53" s="143"/>
      <c r="K53" s="135">
        <f>Сводная!E27</f>
        <v>1521</v>
      </c>
      <c r="L53" s="135"/>
      <c r="M53" s="135"/>
      <c r="P53" s="345">
        <f>Сводная!F27</f>
        <v>736</v>
      </c>
      <c r="Q53" s="135">
        <f>Сводная!G27</f>
        <v>34</v>
      </c>
      <c r="S53" s="132">
        <f>Сводная!H27</f>
        <v>1813013</v>
      </c>
      <c r="T53" s="132">
        <f>Сводная!I27</f>
        <v>-95132</v>
      </c>
      <c r="U53" s="316"/>
      <c r="W53" s="132">
        <f>Сводная!K27</f>
        <v>168468.06</v>
      </c>
      <c r="X53" s="345">
        <f>Сводная!M27</f>
        <v>738688.83000000007</v>
      </c>
      <c r="Y53" s="135"/>
      <c r="Z53" s="135">
        <f>Сводная!L27</f>
        <v>174385.46000000008</v>
      </c>
      <c r="AA53" s="135">
        <f>Сводная!Q27</f>
        <v>371654.03</v>
      </c>
      <c r="AB53" s="141"/>
      <c r="AC53" s="6"/>
      <c r="AD53" s="132">
        <f>Сводная!X27</f>
        <v>7510.03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401">
        <f>AA52-AA51</f>
        <v>-244.28435300005367</v>
      </c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15.5">
      <c r="B56" s="148"/>
      <c r="AA56" s="49"/>
    </row>
    <row r="57" spans="1:42" ht="15.5">
      <c r="B57" s="148"/>
      <c r="AE57" s="155"/>
    </row>
  </sheetData>
  <conditionalFormatting sqref="J50:L50 J3:J7 J10:J49">
    <cfRule type="cellIs" dxfId="215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7 AE27:AE48 AE50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:AL7 AL27:AL47 AL50 AL10:AL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:AN7 AM27:AN47 AM50:AN50 AM10:AN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:AP7 AP27:AP47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:AE7 AE27:AE48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27 U48 U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0">
    <cfRule type="cellIs" dxfId="214" priority="30" operator="greaterThan">
      <formula>120</formula>
    </cfRule>
  </conditionalFormatting>
  <conditionalFormatting sqref="R50">
    <cfRule type="cellIs" dxfId="213" priority="32" operator="greaterThan">
      <formula>120</formula>
    </cfRule>
  </conditionalFormatting>
  <conditionalFormatting sqref="U50">
    <cfRule type="cellIs" dxfId="212" priority="31" operator="greaterThan">
      <formula>120</formula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9">
    <cfRule type="cellIs" dxfId="211" priority="21" operator="greaterThan">
      <formula>120</formula>
    </cfRule>
  </conditionalFormatting>
  <conditionalFormatting sqref="AP8:AP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E8:AE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{B5F42472-8673-4D04-956C-4A83647B8415}</x14:id>
        </ext>
      </extLst>
    </cfRule>
  </conditionalFormatting>
  <conditionalFormatting sqref="AL8:AL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AE8:AE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{7E9AF2D2-CA83-4CAA-ADE4-AAD23F6C74BB}</x14:id>
        </ext>
      </extLst>
    </cfRule>
  </conditionalFormatting>
  <conditionalFormatting sqref="U3:U24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N50">
    <cfRule type="cellIs" dxfId="210" priority="18" operator="between">
      <formula>0.000001</formula>
      <formula>25</formula>
    </cfRule>
  </conditionalFormatting>
  <conditionalFormatting sqref="P50">
    <cfRule type="cellIs" dxfId="209" priority="17" operator="greaterThan">
      <formula>120</formula>
    </cfRule>
  </conditionalFormatting>
  <conditionalFormatting sqref="Q50">
    <cfRule type="cellIs" dxfId="208" priority="16" operator="greaterThan">
      <formula>120</formula>
    </cfRule>
  </conditionalFormatting>
  <conditionalFormatting sqref="S50">
    <cfRule type="cellIs" dxfId="207" priority="15" operator="greaterThan">
      <formula>120</formula>
    </cfRule>
  </conditionalFormatting>
  <conditionalFormatting sqref="T50">
    <cfRule type="cellIs" dxfId="206" priority="14" operator="greaterThan">
      <formula>120</formula>
    </cfRule>
  </conditionalFormatting>
  <conditionalFormatting sqref="X50">
    <cfRule type="cellIs" dxfId="205" priority="13" operator="greaterThan">
      <formula>120</formula>
    </cfRule>
  </conditionalFormatting>
  <conditionalFormatting sqref="Z50">
    <cfRule type="cellIs" dxfId="204" priority="12" operator="greaterThan">
      <formula>120</formula>
    </cfRule>
  </conditionalFormatting>
  <conditionalFormatting sqref="V1 V52:V1048576">
    <cfRule type="cellIs" dxfId="203" priority="9" operator="greaterThan">
      <formula>0.23</formula>
    </cfRule>
  </conditionalFormatting>
  <conditionalFormatting sqref="V27 V48 V2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0">
    <cfRule type="cellIs" dxfId="202" priority="8" operator="greaterThan">
      <formula>120</formula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{2F53B405-71FB-4D1E-9199-7A2A4EDC7489}</x14:id>
        </ext>
      </extLst>
    </cfRule>
  </conditionalFormatting>
  <conditionalFormatting sqref="U28:U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F42472-8673-4D04-956C-4A83647B8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9AF2D2-CA83-4CAA-ADE4-AAD23F6C7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F53B405-71FB-4D1E-9199-7A2A4EDC7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7"/>
  <sheetViews>
    <sheetView zoomScale="70" zoomScaleNormal="70" workbookViewId="0">
      <pane xSplit="2" ySplit="2" topLeftCell="Q21" activePane="bottomRight" state="frozen"/>
      <selection pane="topRight" activeCell="C1" sqref="C1"/>
      <selection pane="bottomLeft" activeCell="A3" sqref="A3"/>
      <selection pane="bottomRight" activeCell="AA50" sqref="AA5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4" t="s">
        <v>996</v>
      </c>
      <c r="O1" s="285">
        <v>28</v>
      </c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326" t="s">
        <v>1262</v>
      </c>
      <c r="AB1" s="8"/>
      <c r="AC1" s="8"/>
      <c r="AD1" s="384">
        <f>'Юнит 01.02'!AD1+'Юнит 02-08.02'!AD1+'Юнит 09-15.02'!AD1+'Юнит 16-22.02'!AD1+'Юнит 23-28.02'!AD1</f>
        <v>485388</v>
      </c>
      <c r="AE1" s="329">
        <f>U51/AD1</f>
        <v>2.2414027540853914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12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46">
        <f>U3*1%/$AE$1</f>
        <v>1608.7247119812487</v>
      </c>
      <c r="AE3" s="47">
        <f>U3-W3-X3-Z3-AA3-AB3-AC3-AD3</f>
        <v>77132.294293018567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464.65237525914802</v>
      </c>
      <c r="AM3" s="50">
        <f t="shared" ref="AM3:AM24" si="9">IF(AG3=0,0,AL3/AG3)</f>
        <v>0.21391173745914527</v>
      </c>
      <c r="AN3" s="51">
        <f t="shared" ref="AN3:AN24" si="10">IF(AH3=0,0,AL3/AH3)</f>
        <v>3.2497718230462165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12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46">
        <f t="shared" ref="AD4:AD23" si="16">U4*1%/$AE$1</f>
        <v>48.63026058182821</v>
      </c>
      <c r="AE4" s="47">
        <f t="shared" ref="AE4:AE24" si="17">U4-W4-X4-Z4-AA4-AB4-AC4-AD4</f>
        <v>441.06216441817105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88.212432883634207</v>
      </c>
      <c r="AM4" s="50">
        <f t="shared" si="9"/>
        <v>4.0464418753960646E-2</v>
      </c>
      <c r="AN4" s="51">
        <f t="shared" si="10"/>
        <v>0.71664987313050776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12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46">
        <f t="shared" si="16"/>
        <v>23.690521439404385</v>
      </c>
      <c r="AE5" s="47">
        <f t="shared" si="17"/>
        <v>-35.117451439404924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-11.705817146468307</v>
      </c>
      <c r="AM5" s="50">
        <f t="shared" si="9"/>
        <v>-6.6134560149538456E-3</v>
      </c>
      <c r="AN5" s="51">
        <f t="shared" si="10"/>
        <v>-9.5099659976182527E-2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12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46">
        <f t="shared" si="16"/>
        <v>203.44402592030886</v>
      </c>
      <c r="AE6" s="47">
        <f t="shared" si="17"/>
        <v>6378.7419290796915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335.72325942524691</v>
      </c>
      <c r="AM6" s="50">
        <f t="shared" si="9"/>
        <v>0.13988469142718621</v>
      </c>
      <c r="AN6" s="51">
        <f t="shared" si="10"/>
        <v>2.7274616900255659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12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46">
        <f t="shared" si="16"/>
        <v>268.58180614917967</v>
      </c>
      <c r="AE7" s="47">
        <f t="shared" si="17"/>
        <v>3289.8918398508154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121.84784592040057</v>
      </c>
      <c r="AM7" s="50">
        <f t="shared" si="9"/>
        <v>5.4649366110478666E-2</v>
      </c>
      <c r="AN7" s="51">
        <f t="shared" si="10"/>
        <v>1.0393026775878589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12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46">
        <f t="shared" si="16"/>
        <v>48.938103515786572</v>
      </c>
      <c r="AE8" s="47">
        <f t="shared" si="17"/>
        <v>1380.6418964842132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230.10698274736887</v>
      </c>
      <c r="AM8" s="50">
        <f t="shared" si="9"/>
        <v>0.12586761751155193</v>
      </c>
      <c r="AN8" s="51">
        <f t="shared" si="10"/>
        <v>1.8707884776208852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12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46">
        <f t="shared" si="16"/>
        <v>102.73923308975597</v>
      </c>
      <c r="AE9" s="47">
        <f t="shared" si="17"/>
        <v>2485.3387289102434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207.11156074252028</v>
      </c>
      <c r="AM9" s="50">
        <f t="shared" si="9"/>
        <v>0.1079268164369569</v>
      </c>
      <c r="AN9" s="51">
        <f t="shared" si="10"/>
        <v>1.6838338271749616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12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46">
        <f t="shared" si="16"/>
        <v>190.95184889011443</v>
      </c>
      <c r="AE10" s="47">
        <f t="shared" si="17"/>
        <v>5822.0093901098899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323.4449661172161</v>
      </c>
      <c r="AM10" s="50">
        <f t="shared" si="9"/>
        <v>0.13602825677826844</v>
      </c>
      <c r="AN10" s="51">
        <f t="shared" si="10"/>
        <v>1.9038493502690925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12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46">
        <f t="shared" si="16"/>
        <v>7.5086906935061366</v>
      </c>
      <c r="AE11" s="47">
        <f t="shared" si="17"/>
        <v>9.661309306493937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9.661309306493937</v>
      </c>
      <c r="AM11" s="50">
        <f t="shared" si="9"/>
        <v>5.7405284055222442E-3</v>
      </c>
      <c r="AN11" s="51">
        <f t="shared" si="10"/>
        <v>5.6868028174076976E-2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12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46">
        <f t="shared" si="16"/>
        <v>23.708367406590376</v>
      </c>
      <c r="AE12" s="47">
        <f t="shared" si="17"/>
        <v>1757.98163259341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439.49540814835251</v>
      </c>
      <c r="AM12" s="50">
        <f t="shared" si="9"/>
        <v>0.3308207814439989</v>
      </c>
      <c r="AN12" s="51">
        <f t="shared" si="10"/>
        <v>2.5869410097613312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12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46">
        <f t="shared" si="16"/>
        <v>139.0468533296567</v>
      </c>
      <c r="AE13" s="47">
        <f t="shared" si="17"/>
        <v>5494.0231466703426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289.15911298264962</v>
      </c>
      <c r="AM13" s="50">
        <f t="shared" si="9"/>
        <v>0.17628258829077659</v>
      </c>
      <c r="AN13" s="51">
        <f t="shared" si="10"/>
        <v>1.7020372769595011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12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46">
        <f t="shared" si="16"/>
        <v>16.061370467392805</v>
      </c>
      <c r="AE14" s="47">
        <f t="shared" si="17"/>
        <v>-235.72137046739266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-117.86068523369633</v>
      </c>
      <c r="AM14" s="50">
        <f t="shared" si="9"/>
        <v>-6.5478158463164626E-2</v>
      </c>
      <c r="AN14" s="51">
        <f t="shared" si="10"/>
        <v>-0.69374704357935335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12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46">
        <f t="shared" si="16"/>
        <v>103.89029797325246</v>
      </c>
      <c r="AE15" s="47">
        <f t="shared" si="17"/>
        <v>19.779702026750343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1.2362313766718964</v>
      </c>
      <c r="AM15" s="50">
        <f t="shared" si="9"/>
        <v>8.4942463397536471E-4</v>
      </c>
      <c r="AN15" s="51">
        <f t="shared" si="10"/>
        <v>7.2766577001112283E-3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12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46">
        <f t="shared" si="16"/>
        <v>14.660462043292432</v>
      </c>
      <c r="AE16" s="47">
        <f t="shared" si="17"/>
        <v>243.47953795670779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121.73976897835389</v>
      </c>
      <c r="AM16" s="50">
        <f t="shared" si="9"/>
        <v>7.4096024941177049E-2</v>
      </c>
      <c r="AN16" s="51">
        <f t="shared" si="10"/>
        <v>0.71657995749222381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12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12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46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12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46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12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46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12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12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12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12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46">
        <f>U24*1%/$AE$1</f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124.80529696924329</v>
      </c>
      <c r="AM25" s="59">
        <f t="shared" si="19"/>
        <v>9.5316474122491432E-2</v>
      </c>
      <c r="AN25" s="59">
        <f t="shared" si="19"/>
        <v>1.0577334716785414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D26" si="20">SUM(R3:R24)</f>
        <v>300</v>
      </c>
      <c r="S26" s="64">
        <f>SUM(S3:S24)</f>
        <v>662308.99999999988</v>
      </c>
      <c r="T26" s="64">
        <f>SUM(T3:T24)</f>
        <v>-34587</v>
      </c>
      <c r="U26" s="307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7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 t="shared" si="20"/>
        <v>2800.5765534813177</v>
      </c>
      <c r="AE26" s="74">
        <f>SUM(AE3:AE24)</f>
        <v>103678.12674851849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12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46">
        <f>U28*1%/$AE$1</f>
        <v>18.086887743002897</v>
      </c>
      <c r="AE28" s="47">
        <f t="shared" ref="AE28:AE46" si="28">U28-W28-X28-Z28-AA28-AB28-AC28-AD28</f>
        <v>882.0631122569971</v>
      </c>
      <c r="AF28" s="46"/>
      <c r="AG28" s="48">
        <f t="shared" ref="AG28:AG47" si="29">IF(R28=0,0,U28/R28)</f>
        <v>4054</v>
      </c>
      <c r="AH28" s="49">
        <f t="shared" ref="AH28:AH47" si="30">H28</f>
        <v>672</v>
      </c>
      <c r="AI28" s="49">
        <f t="shared" ref="AI28:AI47" si="31">IF(R28=0,0,X28/R28)</f>
        <v>1743.22</v>
      </c>
      <c r="AJ28" s="49">
        <f t="shared" ref="AJ28:AJ47" si="32">IF(P28=0,Z28/1,Z28/P28)</f>
        <v>311.02999999999997</v>
      </c>
      <c r="AK28" s="49">
        <f t="shared" ref="AK28:AK47" si="33">IF(P28=0,0,AA28/P28)</f>
        <v>427.6</v>
      </c>
      <c r="AL28" s="49">
        <f t="array" ref="AL28">_xlfn.IFS(R28=0,AE28,R28&lt;0,AE28/-R28,R28&gt;0,AE28/R28)</f>
        <v>882.0631122569971</v>
      </c>
      <c r="AM28" s="50">
        <f t="shared" ref="AM28:AM47" si="34">IF(AG28=0,0,AL28/AG28)</f>
        <v>0.21757846873630909</v>
      </c>
      <c r="AN28" s="51">
        <f t="shared" ref="AN28:AN47" si="35">IF(AH28=0,0,AL28/AH28)</f>
        <v>1.3125939170491028</v>
      </c>
      <c r="AP28" s="53">
        <f t="shared" ref="AP28:AP47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7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12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46">
        <f t="shared" ref="AD29:AD47" si="38">U29*1%/$AE$1</f>
        <v>0</v>
      </c>
      <c r="AE29" s="47">
        <f t="shared" si="28"/>
        <v>-535.01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535.01</v>
      </c>
      <c r="AK29" s="49">
        <f t="shared" si="33"/>
        <v>0</v>
      </c>
      <c r="AL29" s="49">
        <f t="array" ref="AL29">_xlfn.IFS(R29=0,AE29,R29&lt;0,AE29/-R29,R29&gt;0,AE29/R29)</f>
        <v>-535.01</v>
      </c>
      <c r="AM29" s="50">
        <f t="shared" si="34"/>
        <v>0</v>
      </c>
      <c r="AN29" s="51">
        <f t="shared" si="35"/>
        <v>-0.8532854864433812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7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12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46">
        <f t="shared" si="38"/>
        <v>32.394891934371984</v>
      </c>
      <c r="AE30" s="47">
        <f t="shared" si="28"/>
        <v>2145.1551080656282</v>
      </c>
      <c r="AF30" s="46"/>
      <c r="AG30" s="48">
        <f t="shared" si="29"/>
        <v>3630.5</v>
      </c>
      <c r="AH30" s="49">
        <f t="shared" si="30"/>
        <v>627</v>
      </c>
      <c r="AI30" s="49">
        <f t="shared" si="31"/>
        <v>1561.115</v>
      </c>
      <c r="AJ30" s="49">
        <f t="shared" si="32"/>
        <v>353.61</v>
      </c>
      <c r="AK30" s="49">
        <f t="shared" si="33"/>
        <v>0</v>
      </c>
      <c r="AL30" s="49">
        <f t="array" ref="AL30">_xlfn.IFS(R30=0,AE30,R30&lt;0,AE30/-R30,R30&gt;0,AE30/R30)</f>
        <v>1072.5775540328141</v>
      </c>
      <c r="AM30" s="50">
        <f t="shared" si="34"/>
        <v>0.29543521664586531</v>
      </c>
      <c r="AN30" s="51">
        <f t="shared" si="35"/>
        <v>1.7106500064319203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7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12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46">
        <f t="shared" si="38"/>
        <v>19.184414724941405</v>
      </c>
      <c r="AE31" s="47">
        <f t="shared" si="28"/>
        <v>1514.5155852750586</v>
      </c>
      <c r="AF31" s="46"/>
      <c r="AG31" s="48">
        <f t="shared" si="29"/>
        <v>4300</v>
      </c>
      <c r="AH31" s="49">
        <f t="shared" si="30"/>
        <v>567</v>
      </c>
      <c r="AI31" s="49">
        <f t="shared" si="31"/>
        <v>1849</v>
      </c>
      <c r="AJ31" s="49">
        <f t="shared" si="32"/>
        <v>350.29999999999995</v>
      </c>
      <c r="AK31" s="49">
        <f t="shared" si="33"/>
        <v>0</v>
      </c>
      <c r="AL31" s="49">
        <f t="array" ref="AL31">_xlfn.IFS(R31=0,AE31,R31&lt;0,AE31/-R31,R31&gt;0,AE31/R31)</f>
        <v>1514.5155852750586</v>
      </c>
      <c r="AM31" s="50">
        <f t="shared" si="34"/>
        <v>0.35221292680815314</v>
      </c>
      <c r="AN31" s="51">
        <f t="shared" si="35"/>
        <v>2.6711033250001033</v>
      </c>
      <c r="AP31" s="53">
        <f t="shared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7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12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46">
        <f t="shared" si="38"/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7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12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46">
        <f t="shared" si="38"/>
        <v>46.145209651178831</v>
      </c>
      <c r="AE33" s="47">
        <f t="shared" si="28"/>
        <v>2753.8647903488213</v>
      </c>
      <c r="AF33" s="46"/>
      <c r="AG33" s="48">
        <f t="shared" si="29"/>
        <v>3447.6666666666665</v>
      </c>
      <c r="AH33" s="49">
        <f t="shared" si="30"/>
        <v>657</v>
      </c>
      <c r="AI33" s="49">
        <f t="shared" si="31"/>
        <v>1482.4966666666667</v>
      </c>
      <c r="AJ33" s="49">
        <f t="shared" si="32"/>
        <v>374.83333333333331</v>
      </c>
      <c r="AK33" s="49">
        <f t="shared" si="33"/>
        <v>0</v>
      </c>
      <c r="AL33" s="49">
        <f t="array" ref="AL33">_xlfn.IFS(R33=0,AE33,R33&lt;0,AE33/-R33,R33&gt;0,AE33/R33)</f>
        <v>917.95493011627377</v>
      </c>
      <c r="AM33" s="50">
        <f t="shared" si="34"/>
        <v>0.26625396793472123</v>
      </c>
      <c r="AN33" s="51">
        <f t="shared" si="35"/>
        <v>1.3971916744539936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7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12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46">
        <f t="shared" si="38"/>
        <v>39.600201185716259</v>
      </c>
      <c r="AE34" s="47">
        <f t="shared" si="28"/>
        <v>3166.1897988142837</v>
      </c>
      <c r="AF34" s="46"/>
      <c r="AG34" s="48">
        <f t="shared" si="29"/>
        <v>4438</v>
      </c>
      <c r="AH34" s="49">
        <f t="shared" si="30"/>
        <v>597</v>
      </c>
      <c r="AI34" s="49">
        <f t="shared" si="31"/>
        <v>1908.3400000000001</v>
      </c>
      <c r="AJ34" s="49">
        <f t="shared" si="32"/>
        <v>329.76499999999999</v>
      </c>
      <c r="AK34" s="49">
        <f t="shared" si="33"/>
        <v>0</v>
      </c>
      <c r="AL34" s="49">
        <f t="array" ref="AL34">_xlfn.IFS(R34=0,AE34,R34&lt;0,AE34/-R34,R34&gt;0,AE34/R34)</f>
        <v>1583.0948994071418</v>
      </c>
      <c r="AM34" s="50">
        <f t="shared" si="34"/>
        <v>0.35671358706785533</v>
      </c>
      <c r="AN34" s="51">
        <f t="shared" si="35"/>
        <v>2.6517502502632193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7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12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46">
        <f t="shared" si="38"/>
        <v>28.999696677237008</v>
      </c>
      <c r="AE35" s="47">
        <f t="shared" si="28"/>
        <v>2633.0503033227633</v>
      </c>
      <c r="AF35" s="46"/>
      <c r="AG35" s="48">
        <f t="shared" si="29"/>
        <v>6500</v>
      </c>
      <c r="AH35" s="49">
        <f t="shared" si="30"/>
        <v>552</v>
      </c>
      <c r="AI35" s="49">
        <f t="shared" si="31"/>
        <v>2795</v>
      </c>
      <c r="AJ35" s="49">
        <f t="shared" si="32"/>
        <v>490.95</v>
      </c>
      <c r="AK35" s="49">
        <f t="shared" si="33"/>
        <v>0</v>
      </c>
      <c r="AL35" s="49">
        <f t="array" ref="AL35">_xlfn.IFS(R35=0,AE35,R35&lt;0,AE35/-R35,R35&gt;0,AE35/R35)</f>
        <v>2633.0503033227633</v>
      </c>
      <c r="AM35" s="50">
        <f t="shared" si="34"/>
        <v>0.40508466204965587</v>
      </c>
      <c r="AN35" s="51">
        <f t="shared" si="35"/>
        <v>4.7700186654397889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7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12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46">
        <f t="shared" si="38"/>
        <v>0</v>
      </c>
      <c r="AE36" s="47">
        <f t="shared" si="28"/>
        <v>-683.28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683.28</v>
      </c>
      <c r="AK36" s="49">
        <f t="shared" si="33"/>
        <v>0</v>
      </c>
      <c r="AL36" s="49">
        <f t="array" ref="AL36">_xlfn.IFS(R36=0,AE36,R36&lt;0,AE36/-R36,R36&gt;0,AE36/R36)</f>
        <v>-683.28</v>
      </c>
      <c r="AM36" s="50">
        <f t="shared" si="34"/>
        <v>0</v>
      </c>
      <c r="AN36" s="51">
        <f t="shared" si="35"/>
        <v>-1.2378260869565216</v>
      </c>
      <c r="AP36" s="53">
        <f t="shared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7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12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46">
        <f t="shared" si="38"/>
        <v>180.95364577416245</v>
      </c>
      <c r="AE37" s="47">
        <f t="shared" si="28"/>
        <v>14759.606354225838</v>
      </c>
      <c r="AF37" s="46"/>
      <c r="AG37" s="48">
        <f t="shared" si="29"/>
        <v>5069.875</v>
      </c>
      <c r="AH37" s="49">
        <f t="shared" si="30"/>
        <v>687</v>
      </c>
      <c r="AI37" s="49">
        <f t="shared" si="31"/>
        <v>2180.0462499999999</v>
      </c>
      <c r="AJ37" s="49">
        <f t="shared" si="32"/>
        <v>335.25875000000002</v>
      </c>
      <c r="AK37" s="49">
        <f t="shared" si="33"/>
        <v>0</v>
      </c>
      <c r="AL37" s="49">
        <f t="array" ref="AL37">_xlfn.IFS(R37=0,AE37,R37&lt;0,AE37/-R37,R37&gt;0,AE37/R37)</f>
        <v>1844.9507942782298</v>
      </c>
      <c r="AM37" s="50">
        <f t="shared" si="34"/>
        <v>0.36390459217993143</v>
      </c>
      <c r="AN37" s="51">
        <f t="shared" si="35"/>
        <v>2.6855178956014991</v>
      </c>
      <c r="AP37" s="53">
        <f t="shared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7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12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46">
        <f t="shared" si="38"/>
        <v>0</v>
      </c>
      <c r="AE38" s="47">
        <f t="shared" si="28"/>
        <v>-762.4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762.4</v>
      </c>
      <c r="AK38" s="49">
        <f t="shared" si="33"/>
        <v>0</v>
      </c>
      <c r="AL38" s="49">
        <f t="array" ref="AL38">_xlfn.IFS(R38=0,AE38,R38&lt;0,AE38/-R38,R38&gt;0,AE38/R38)</f>
        <v>-762.4</v>
      </c>
      <c r="AM38" s="50">
        <f t="shared" si="34"/>
        <v>0</v>
      </c>
      <c r="AN38" s="51">
        <f t="shared" si="35"/>
        <v>-1.1097525473071324</v>
      </c>
      <c r="AP38" s="53">
        <f t="shared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7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12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46">
        <f t="shared" si="38"/>
        <v>15.610759795946507</v>
      </c>
      <c r="AE39" s="47">
        <f t="shared" si="28"/>
        <v>917.63924020405364</v>
      </c>
      <c r="AF39" s="46"/>
      <c r="AG39" s="48">
        <f t="shared" si="29"/>
        <v>3499</v>
      </c>
      <c r="AH39" s="49">
        <f t="shared" si="30"/>
        <v>597</v>
      </c>
      <c r="AI39" s="49">
        <f t="shared" si="31"/>
        <v>1504.57</v>
      </c>
      <c r="AJ39" s="49">
        <f t="shared" si="32"/>
        <v>464.17999999999995</v>
      </c>
      <c r="AK39" s="49">
        <f t="shared" si="33"/>
        <v>0</v>
      </c>
      <c r="AL39" s="49">
        <f t="array" ref="AL39">_xlfn.IFS(R39=0,AE39,R39&lt;0,AE39/-R39,R39&gt;0,AE39/R39)</f>
        <v>917.63924020405364</v>
      </c>
      <c r="AM39" s="50">
        <f t="shared" si="34"/>
        <v>0.26225757079281325</v>
      </c>
      <c r="AN39" s="51">
        <f t="shared" si="35"/>
        <v>1.5370841544456511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7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12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46">
        <f t="shared" si="38"/>
        <v>38.962207858817045</v>
      </c>
      <c r="AE40" s="47">
        <f t="shared" si="28"/>
        <v>3105.9177921411829</v>
      </c>
      <c r="AF40" s="46"/>
      <c r="AG40" s="48">
        <f t="shared" si="29"/>
        <v>4366.5</v>
      </c>
      <c r="AH40" s="49">
        <f t="shared" si="30"/>
        <v>597</v>
      </c>
      <c r="AI40" s="49">
        <f t="shared" si="31"/>
        <v>1877.595</v>
      </c>
      <c r="AJ40" s="49">
        <f t="shared" si="32"/>
        <v>319.46499999999997</v>
      </c>
      <c r="AK40" s="49">
        <f t="shared" si="33"/>
        <v>0</v>
      </c>
      <c r="AL40" s="49">
        <f t="array" ref="AL40">_xlfn.IFS(R40=0,AE40,R40&lt;0,AE40/-R40,R40&gt;0,AE40/R40)</f>
        <v>1552.9588960705914</v>
      </c>
      <c r="AM40" s="50">
        <f t="shared" si="34"/>
        <v>0.35565301639083741</v>
      </c>
      <c r="AN40" s="51">
        <f t="shared" si="35"/>
        <v>2.6012711826978081</v>
      </c>
      <c r="AP40" s="53">
        <f t="shared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7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12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46">
        <f t="shared" si="38"/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7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12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46">
        <f t="shared" si="38"/>
        <v>76.73765889976562</v>
      </c>
      <c r="AE42" s="47">
        <f t="shared" si="28"/>
        <v>-783.01765889976627</v>
      </c>
      <c r="AF42" s="46"/>
      <c r="AG42" s="48">
        <f t="shared" si="29"/>
        <v>4300</v>
      </c>
      <c r="AH42" s="49">
        <f t="shared" si="30"/>
        <v>642</v>
      </c>
      <c r="AI42" s="49">
        <f t="shared" si="31"/>
        <v>1849</v>
      </c>
      <c r="AJ42" s="49">
        <f t="shared" si="32"/>
        <v>390.92250000000001</v>
      </c>
      <c r="AK42" s="49">
        <f t="shared" si="33"/>
        <v>1594.6475</v>
      </c>
      <c r="AL42" s="49">
        <f t="array" ref="AL42">_xlfn.IFS(R42=0,AE42,R42&lt;0,AE42/-R42,R42&gt;0,AE42/R42)</f>
        <v>-195.75441472494157</v>
      </c>
      <c r="AM42" s="50">
        <f t="shared" si="34"/>
        <v>-4.5524282494172459E-2</v>
      </c>
      <c r="AN42" s="51">
        <f t="shared" si="35"/>
        <v>-0.30491341857467535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7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12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46">
        <f t="shared" si="38"/>
        <v>55.264498883220739</v>
      </c>
      <c r="AE43" s="47">
        <f t="shared" si="28"/>
        <v>3896.0955011167794</v>
      </c>
      <c r="AF43" s="46"/>
      <c r="AG43" s="48">
        <f t="shared" si="29"/>
        <v>4129</v>
      </c>
      <c r="AH43" s="49">
        <f t="shared" si="30"/>
        <v>642</v>
      </c>
      <c r="AI43" s="49">
        <f t="shared" si="31"/>
        <v>1775.47</v>
      </c>
      <c r="AJ43" s="49">
        <f t="shared" si="32"/>
        <v>394.41</v>
      </c>
      <c r="AK43" s="49">
        <f t="shared" si="33"/>
        <v>0</v>
      </c>
      <c r="AL43" s="49">
        <f t="array" ref="AL43">_xlfn.IFS(R43=0,AE43,R43&lt;0,AE43/-R43,R43&gt;0,AE43/R43)</f>
        <v>1298.6985003722598</v>
      </c>
      <c r="AM43" s="50">
        <f t="shared" si="34"/>
        <v>0.31453100033234677</v>
      </c>
      <c r="AN43" s="51">
        <f t="shared" si="35"/>
        <v>2.022894860392928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7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12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46">
        <f t="shared" si="38"/>
        <v>442.14276001654491</v>
      </c>
      <c r="AE44" s="47">
        <f t="shared" si="28"/>
        <v>16181.564911983452</v>
      </c>
      <c r="AF44" s="46"/>
      <c r="AG44" s="48">
        <f t="shared" si="29"/>
        <v>5505.666666666667</v>
      </c>
      <c r="AH44" s="49">
        <f t="shared" si="30"/>
        <v>687</v>
      </c>
      <c r="AI44" s="49">
        <f t="shared" si="31"/>
        <v>2367.4366666666665</v>
      </c>
      <c r="AJ44" s="49">
        <f t="shared" si="32"/>
        <v>519.26450000000011</v>
      </c>
      <c r="AK44" s="49">
        <f t="shared" si="33"/>
        <v>855.65711640000006</v>
      </c>
      <c r="AL44" s="49">
        <f t="array" ref="AL44">_xlfn.IFS(R44=0,AE44,R44&lt;0,AE44/-R44,R44&gt;0,AE44/R44)</f>
        <v>898.97582844352519</v>
      </c>
      <c r="AM44" s="50">
        <f t="shared" si="34"/>
        <v>0.16328192076833417</v>
      </c>
      <c r="AN44" s="51">
        <f t="shared" si="35"/>
        <v>1.3085528798304589</v>
      </c>
      <c r="AP44" s="53">
        <f t="shared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7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12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46">
        <f t="shared" si="38"/>
        <v>544.29753768095964</v>
      </c>
      <c r="AE45" s="47">
        <f t="shared" si="28"/>
        <v>8336.1810933190391</v>
      </c>
      <c r="AF45" s="46"/>
      <c r="AG45" s="48">
        <f t="shared" si="29"/>
        <v>6099.95</v>
      </c>
      <c r="AH45" s="49">
        <f t="shared" si="30"/>
        <v>687</v>
      </c>
      <c r="AI45" s="49">
        <f t="shared" si="31"/>
        <v>2622.9785000000002</v>
      </c>
      <c r="AJ45" s="49">
        <f t="shared" si="32"/>
        <v>493.13666666666677</v>
      </c>
      <c r="AK45" s="49">
        <f t="shared" si="33"/>
        <v>1741.0991128095238</v>
      </c>
      <c r="AL45" s="49">
        <f t="array" ref="AL45">_xlfn.IFS(R45=0,AE45,R45&lt;0,AE45/-R45,R45&gt;0,AE45/R45)</f>
        <v>416.80905466595198</v>
      </c>
      <c r="AM45" s="50">
        <f t="shared" si="34"/>
        <v>6.8329913305183149E-2</v>
      </c>
      <c r="AN45" s="51">
        <f t="shared" si="35"/>
        <v>0.60670895875684416</v>
      </c>
      <c r="AP45" s="53">
        <f t="shared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7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12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46">
        <f t="shared" si="38"/>
        <v>487.09675135805873</v>
      </c>
      <c r="AE46" s="47">
        <f t="shared" si="28"/>
        <v>7633.3938346419336</v>
      </c>
      <c r="AF46" s="46"/>
      <c r="AG46" s="48">
        <f t="shared" si="29"/>
        <v>4962.636363636364</v>
      </c>
      <c r="AH46" s="49">
        <f t="shared" si="30"/>
        <v>552</v>
      </c>
      <c r="AI46" s="49">
        <f t="shared" si="31"/>
        <v>2133.9336363636362</v>
      </c>
      <c r="AJ46" s="49">
        <f t="shared" si="32"/>
        <v>355.43086956521745</v>
      </c>
      <c r="AK46" s="49">
        <f t="shared" si="33"/>
        <v>1469.2199745217392</v>
      </c>
      <c r="AL46" s="49">
        <f t="array" ref="AL46">_xlfn.IFS(R46=0,AE46,R46&lt;0,AE46/-R46,R46&gt;0,AE46/R46)</f>
        <v>346.9724470291788</v>
      </c>
      <c r="AM46" s="50">
        <f t="shared" si="34"/>
        <v>6.9916959777994947E-2</v>
      </c>
      <c r="AN46" s="51">
        <f t="shared" si="35"/>
        <v>0.62857327360358473</v>
      </c>
      <c r="AP46" s="53">
        <f t="shared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7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12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46">
        <f t="shared" si="38"/>
        <v>27.826324334758034</v>
      </c>
      <c r="AE47" s="47">
        <f>U47-W47-X47-Z47-AA47-AB47-AC47-AD47</f>
        <v>1147.9336756652419</v>
      </c>
      <c r="AF47" s="46"/>
      <c r="AG47" s="48">
        <f t="shared" si="29"/>
        <v>3118.5</v>
      </c>
      <c r="AH47" s="49">
        <f t="shared" si="30"/>
        <v>552</v>
      </c>
      <c r="AI47" s="49">
        <f t="shared" si="31"/>
        <v>1340.9549999999999</v>
      </c>
      <c r="AJ47" s="49">
        <f t="shared" si="32"/>
        <v>637.66500000000008</v>
      </c>
      <c r="AK47" s="49">
        <f t="shared" si="33"/>
        <v>0</v>
      </c>
      <c r="AL47" s="49">
        <f t="array" ref="AL47">_xlfn.IFS(R47=0,AE47,R47&lt;0,AE47/-R47,R47&gt;0,AE47/R47)</f>
        <v>573.96683783262097</v>
      </c>
      <c r="AM47" s="50">
        <f t="shared" si="34"/>
        <v>0.1840522167172105</v>
      </c>
      <c r="AN47" s="51">
        <f t="shared" si="35"/>
        <v>1.0397949960735886</v>
      </c>
      <c r="AP47" s="53">
        <f t="shared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793.21019825458427</v>
      </c>
      <c r="AM48" s="87">
        <f t="shared" si="40"/>
        <v>0.24197878246753599</v>
      </c>
      <c r="AN48" s="87">
        <f t="shared" si="40"/>
        <v>1.3021071389310432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3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93">
        <f>AA51-AA26</f>
        <v>94252.21330199996</v>
      </c>
      <c r="AB49" s="90">
        <f t="shared" ref="AA49:AD49" si="42">SUM(AB28:AB47)</f>
        <v>0</v>
      </c>
      <c r="AC49" s="90">
        <f t="shared" si="42"/>
        <v>0</v>
      </c>
      <c r="AD49" s="96">
        <f t="shared" si="42"/>
        <v>2053.303446518682</v>
      </c>
      <c r="AE49" s="90">
        <f>SUM(AE28:AE47)</f>
        <v>66309.463442481312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411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51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4853.8799999999992</v>
      </c>
      <c r="AE51" s="253">
        <f>AE26+AE49</f>
        <v>169987.59019099979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398">
        <f>AA26+AA50</f>
        <v>237794.13980900004</v>
      </c>
      <c r="AB52" s="141"/>
      <c r="AC52" s="142"/>
      <c r="AE52" s="254">
        <f>Сводная!Z37+Сводная!R37+Сводная!S37+Сводная!T37+Сводная!V37-Сводная!U37-Сводная!W37-(AA52-AA51)</f>
        <v>169987.59019099982</v>
      </c>
    </row>
    <row r="53" spans="1:42" s="132" customFormat="1">
      <c r="B53" s="133"/>
      <c r="C53" s="134"/>
      <c r="I53" s="143"/>
      <c r="J53" s="143"/>
      <c r="K53" s="135">
        <f>Сводная!E37</f>
        <v>923</v>
      </c>
      <c r="L53" s="135"/>
      <c r="M53" s="135"/>
      <c r="P53" s="345">
        <f>Сводная!F37</f>
        <v>412</v>
      </c>
      <c r="Q53" s="135">
        <f>Сводная!G37</f>
        <v>22</v>
      </c>
      <c r="S53" s="132">
        <f>Сводная!H37</f>
        <v>1152262</v>
      </c>
      <c r="T53" s="132">
        <f>Сводная!I37</f>
        <v>-64312</v>
      </c>
      <c r="U53" s="316"/>
      <c r="W53" s="132">
        <f>Сводная!K37</f>
        <v>100315.76999999999</v>
      </c>
      <c r="X53" s="345">
        <f>Сводная!M37</f>
        <v>467818.5</v>
      </c>
      <c r="Y53" s="135"/>
      <c r="Z53" s="135">
        <f>Сводная!L37</f>
        <v>107180.12000000005</v>
      </c>
      <c r="AA53" s="134">
        <f>Сводная!Q37</f>
        <v>237771.87999999998</v>
      </c>
      <c r="AB53" s="141"/>
      <c r="AC53" s="6"/>
      <c r="AD53" s="132">
        <f>Сводная!X37</f>
        <v>4853.880000000001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412">
        <f>AA52-AA51</f>
        <v>22.25980900003924</v>
      </c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01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200" priority="35" operator="greaterThan">
      <formula>120</formula>
    </cfRule>
  </conditionalFormatting>
  <conditionalFormatting sqref="R50">
    <cfRule type="cellIs" dxfId="199" priority="38" operator="greaterThan">
      <formula>120</formula>
    </cfRule>
  </conditionalFormatting>
  <conditionalFormatting sqref="U50">
    <cfRule type="cellIs" dxfId="198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7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6" priority="15" operator="between">
      <formula>0.000001</formula>
      <formula>25</formula>
    </cfRule>
  </conditionalFormatting>
  <conditionalFormatting sqref="P50">
    <cfRule type="cellIs" dxfId="195" priority="14" operator="greaterThan">
      <formula>120</formula>
    </cfRule>
  </conditionalFormatting>
  <conditionalFormatting sqref="Q50">
    <cfRule type="cellIs" dxfId="194" priority="13" operator="greaterThan">
      <formula>120</formula>
    </cfRule>
  </conditionalFormatting>
  <conditionalFormatting sqref="S50">
    <cfRule type="cellIs" dxfId="193" priority="12" operator="greaterThan">
      <formula>120</formula>
    </cfRule>
  </conditionalFormatting>
  <conditionalFormatting sqref="T50">
    <cfRule type="cellIs" dxfId="192" priority="11" operator="greaterThan">
      <formula>120</formula>
    </cfRule>
  </conditionalFormatting>
  <conditionalFormatting sqref="X50">
    <cfRule type="cellIs" dxfId="191" priority="10" operator="greaterThan">
      <formula>120</formula>
    </cfRule>
  </conditionalFormatting>
  <conditionalFormatting sqref="Z50">
    <cfRule type="cellIs" dxfId="190" priority="9" operator="greaterThan">
      <formula>120</formula>
    </cfRule>
  </conditionalFormatting>
  <conditionalFormatting sqref="V1 V52:V1048576">
    <cfRule type="cellIs" dxfId="189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8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topLeftCell="H37" zoomScale="70" zoomScaleNormal="70" workbookViewId="0">
      <selection activeCell="X56" sqref="X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84">
        <f>'Юнит 23-28.02'!AD1+'Юнит 01.03'!AD1</f>
        <v>178357</v>
      </c>
      <c r="AE1" s="328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84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86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51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5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7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6" priority="41" operator="greaterThan">
      <formula>120</formula>
    </cfRule>
  </conditionalFormatting>
  <conditionalFormatting sqref="U50">
    <cfRule type="cellIs" dxfId="185" priority="38" operator="greaterThan">
      <formula>120</formula>
    </cfRule>
  </conditionalFormatting>
  <conditionalFormatting sqref="W50">
    <cfRule type="cellIs" dxfId="184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83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82" priority="20" operator="between">
      <formula>0.000001</formula>
      <formula>25</formula>
    </cfRule>
  </conditionalFormatting>
  <conditionalFormatting sqref="Q50">
    <cfRule type="cellIs" dxfId="181" priority="19" operator="greaterThan">
      <formula>120</formula>
    </cfRule>
  </conditionalFormatting>
  <conditionalFormatting sqref="S50">
    <cfRule type="cellIs" dxfId="180" priority="18" operator="greaterThan">
      <formula>120</formula>
    </cfRule>
  </conditionalFormatting>
  <conditionalFormatting sqref="T50">
    <cfRule type="cellIs" dxfId="179" priority="17" operator="greaterThan">
      <formula>120</formula>
    </cfRule>
  </conditionalFormatting>
  <conditionalFormatting sqref="P50">
    <cfRule type="cellIs" dxfId="178" priority="16" operator="greaterThan">
      <formula>120</formula>
    </cfRule>
  </conditionalFormatting>
  <conditionalFormatting sqref="X50">
    <cfRule type="cellIs" dxfId="177" priority="15" operator="greaterThan">
      <formula>120</formula>
    </cfRule>
  </conditionalFormatting>
  <conditionalFormatting sqref="Z50">
    <cfRule type="cellIs" dxfId="176" priority="14" operator="greaterThan">
      <formula>120</formula>
    </cfRule>
  </conditionalFormatting>
  <conditionalFormatting sqref="V1 V52:V55 V57:V1048576">
    <cfRule type="cellIs" dxfId="17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7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4" t="s">
        <v>996</v>
      </c>
      <c r="O1" s="285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147808+1118</f>
        <v>148926</v>
      </c>
      <c r="AE1" s="328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84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86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5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73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72" priority="36" operator="greaterThan">
      <formula>120</formula>
    </cfRule>
  </conditionalFormatting>
  <conditionalFormatting sqref="Q50">
    <cfRule type="cellIs" dxfId="171" priority="35" operator="greaterThan">
      <formula>120</formula>
    </cfRule>
  </conditionalFormatting>
  <conditionalFormatting sqref="R50">
    <cfRule type="cellIs" dxfId="170" priority="34" operator="greaterThan">
      <formula>120</formula>
    </cfRule>
  </conditionalFormatting>
  <conditionalFormatting sqref="S50">
    <cfRule type="cellIs" dxfId="169" priority="33" operator="greaterThan">
      <formula>120</formula>
    </cfRule>
  </conditionalFormatting>
  <conditionalFormatting sqref="T50">
    <cfRule type="cellIs" dxfId="168" priority="32" operator="greaterThan">
      <formula>120</formula>
    </cfRule>
  </conditionalFormatting>
  <conditionalFormatting sqref="U50">
    <cfRule type="cellIs" dxfId="167" priority="31" operator="greaterThan">
      <formula>120</formula>
    </cfRule>
  </conditionalFormatting>
  <conditionalFormatting sqref="W50">
    <cfRule type="cellIs" dxfId="166" priority="29" operator="greaterThan">
      <formula>120</formula>
    </cfRule>
  </conditionalFormatting>
  <conditionalFormatting sqref="X50">
    <cfRule type="cellIs" dxfId="165" priority="28" operator="greaterThan">
      <formula>120</formula>
    </cfRule>
  </conditionalFormatting>
  <conditionalFormatting sqref="Z50">
    <cfRule type="cellIs" dxfId="164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63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62" priority="13" operator="between">
      <formula>0.000001</formula>
      <formula>25</formula>
    </cfRule>
  </conditionalFormatting>
  <conditionalFormatting sqref="V1 V52:V55 V57:V1048576">
    <cfRule type="cellIs" dxfId="16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6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132615</v>
      </c>
      <c r="AE1" s="328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400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92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9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8" priority="42" operator="greaterThan">
      <formula>120</formula>
    </cfRule>
  </conditionalFormatting>
  <conditionalFormatting sqref="Q50">
    <cfRule type="cellIs" dxfId="157" priority="41" operator="greaterThan">
      <formula>120</formula>
    </cfRule>
  </conditionalFormatting>
  <conditionalFormatting sqref="R50">
    <cfRule type="cellIs" dxfId="156" priority="40" operator="greaterThan">
      <formula>120</formula>
    </cfRule>
  </conditionalFormatting>
  <conditionalFormatting sqref="S50">
    <cfRule type="cellIs" dxfId="155" priority="39" operator="greaterThan">
      <formula>120</formula>
    </cfRule>
  </conditionalFormatting>
  <conditionalFormatting sqref="T50">
    <cfRule type="cellIs" dxfId="154" priority="38" operator="greaterThan">
      <formula>120</formula>
    </cfRule>
  </conditionalFormatting>
  <conditionalFormatting sqref="U50">
    <cfRule type="cellIs" dxfId="153" priority="37" operator="greaterThan">
      <formula>120</formula>
    </cfRule>
  </conditionalFormatting>
  <conditionalFormatting sqref="W50">
    <cfRule type="cellIs" dxfId="152" priority="35" operator="greaterThan">
      <formula>120</formula>
    </cfRule>
  </conditionalFormatting>
  <conditionalFormatting sqref="X50">
    <cfRule type="cellIs" dxfId="151" priority="34" operator="greaterThan">
      <formula>120</formula>
    </cfRule>
  </conditionalFormatting>
  <conditionalFormatting sqref="Z50">
    <cfRule type="cellIs" dxfId="150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9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8" priority="19" operator="between">
      <formula>0.000001</formula>
      <formula>25</formula>
    </cfRule>
  </conditionalFormatting>
  <conditionalFormatting sqref="V1 V52:V55 V57:V1048576">
    <cfRule type="cellIs" dxfId="147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6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97586</v>
      </c>
      <c r="AE1" s="328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7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93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97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45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44" priority="32" operator="greaterThan">
      <formula>120</formula>
    </cfRule>
  </conditionalFormatting>
  <conditionalFormatting sqref="Q50">
    <cfRule type="cellIs" dxfId="143" priority="31" operator="greaterThan">
      <formula>120</formula>
    </cfRule>
  </conditionalFormatting>
  <conditionalFormatting sqref="R50">
    <cfRule type="cellIs" dxfId="142" priority="30" operator="greaterThan">
      <formula>120</formula>
    </cfRule>
  </conditionalFormatting>
  <conditionalFormatting sqref="S50">
    <cfRule type="cellIs" dxfId="141" priority="29" operator="greaterThan">
      <formula>120</formula>
    </cfRule>
  </conditionalFormatting>
  <conditionalFormatting sqref="T50">
    <cfRule type="cellIs" dxfId="140" priority="28" operator="greaterThan">
      <formula>120</formula>
    </cfRule>
  </conditionalFormatting>
  <conditionalFormatting sqref="U50">
    <cfRule type="cellIs" dxfId="139" priority="27" operator="greaterThan">
      <formula>120</formula>
    </cfRule>
  </conditionalFormatting>
  <conditionalFormatting sqref="W50">
    <cfRule type="cellIs" dxfId="138" priority="25" operator="greaterThan">
      <formula>120</formula>
    </cfRule>
  </conditionalFormatting>
  <conditionalFormatting sqref="X50">
    <cfRule type="cellIs" dxfId="137" priority="24" operator="greaterThan">
      <formula>120</formula>
    </cfRule>
  </conditionalFormatting>
  <conditionalFormatting sqref="Z50">
    <cfRule type="cellIs" dxfId="13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35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34" priority="9" operator="between">
      <formula>0.000001</formula>
      <formula>25</formula>
    </cfRule>
  </conditionalFormatting>
  <conditionalFormatting sqref="V1 V52:V55 V57:V1048576">
    <cfRule type="cellIs" dxfId="13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3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98743</v>
      </c>
      <c r="AE1" s="328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7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7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93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92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1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30" priority="38" operator="greaterThan">
      <formula>120</formula>
    </cfRule>
  </conditionalFormatting>
  <conditionalFormatting sqref="Q50">
    <cfRule type="cellIs" dxfId="129" priority="37" operator="greaterThan">
      <formula>120</formula>
    </cfRule>
  </conditionalFormatting>
  <conditionalFormatting sqref="R50">
    <cfRule type="cellIs" dxfId="128" priority="36" operator="greaterThan">
      <formula>120</formula>
    </cfRule>
  </conditionalFormatting>
  <conditionalFormatting sqref="S50">
    <cfRule type="cellIs" dxfId="127" priority="35" operator="greaterThan">
      <formula>120</formula>
    </cfRule>
  </conditionalFormatting>
  <conditionalFormatting sqref="T50">
    <cfRule type="cellIs" dxfId="126" priority="34" operator="greaterThan">
      <formula>120</formula>
    </cfRule>
  </conditionalFormatting>
  <conditionalFormatting sqref="U50">
    <cfRule type="cellIs" dxfId="125" priority="33" operator="greaterThan">
      <formula>120</formula>
    </cfRule>
  </conditionalFormatting>
  <conditionalFormatting sqref="W50">
    <cfRule type="cellIs" dxfId="124" priority="31" operator="greaterThan">
      <formula>120</formula>
    </cfRule>
  </conditionalFormatting>
  <conditionalFormatting sqref="X50">
    <cfRule type="cellIs" dxfId="123" priority="30" operator="greaterThan">
      <formula>120</formula>
    </cfRule>
  </conditionalFormatting>
  <conditionalFormatting sqref="Z50">
    <cfRule type="cellIs" dxfId="122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21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20" priority="15" operator="between">
      <formula>0.000001</formula>
      <formula>25</formula>
    </cfRule>
  </conditionalFormatting>
  <conditionalFormatting sqref="V1 V52:V55 V57:V1048576">
    <cfRule type="cellIs" dxfId="119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4" t="s">
        <v>996</v>
      </c>
      <c r="O1" s="285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7451+67</f>
        <v>7518</v>
      </c>
      <c r="AE1" s="328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7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93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97">
        <v>7906.94</v>
      </c>
      <c r="AB51" s="125"/>
      <c r="AC51" s="125">
        <f>SUM(AC3:AC47)</f>
        <v>0</v>
      </c>
      <c r="AD51" s="118">
        <f>AD26+AD49</f>
        <v>75.179999999999993</v>
      </c>
      <c r="AE51" s="392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8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9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7" priority="42" operator="greaterThan">
      <formula>120</formula>
    </cfRule>
  </conditionalFormatting>
  <conditionalFormatting sqref="N50">
    <cfRule type="cellIs" dxfId="116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15" priority="37" operator="greaterThan">
      <formula>120</formula>
    </cfRule>
  </conditionalFormatting>
  <conditionalFormatting sqref="Q50">
    <cfRule type="cellIs" dxfId="114" priority="36" operator="greaterThan">
      <formula>120</formula>
    </cfRule>
  </conditionalFormatting>
  <conditionalFormatting sqref="R50">
    <cfRule type="cellIs" dxfId="113" priority="35" operator="greaterThan">
      <formula>120</formula>
    </cfRule>
  </conditionalFormatting>
  <conditionalFormatting sqref="S50">
    <cfRule type="cellIs" dxfId="112" priority="34" operator="greaterThan">
      <formula>120</formula>
    </cfRule>
  </conditionalFormatting>
  <conditionalFormatting sqref="T50">
    <cfRule type="cellIs" dxfId="111" priority="33" operator="greaterThan">
      <formula>120</formula>
    </cfRule>
  </conditionalFormatting>
  <conditionalFormatting sqref="U50">
    <cfRule type="cellIs" dxfId="110" priority="32" operator="greaterThan">
      <formula>120</formula>
    </cfRule>
  </conditionalFormatting>
  <conditionalFormatting sqref="W50">
    <cfRule type="cellIs" dxfId="109" priority="30" operator="greaterThan">
      <formula>120</formula>
    </cfRule>
  </conditionalFormatting>
  <conditionalFormatting sqref="X50">
    <cfRule type="cellIs" dxfId="108" priority="29" operator="greaterThan">
      <formula>120</formula>
    </cfRule>
  </conditionalFormatting>
  <conditionalFormatting sqref="Z50">
    <cfRule type="cellIs" dxfId="107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6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105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104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R37" activePane="bottomRight" state="frozen"/>
      <selection pane="topRight" activeCell="C1" sqref="C1"/>
      <selection pane="bottomLeft" activeCell="A3" sqref="A3"/>
      <selection pane="bottomRight" activeCell="AE52" sqref="AE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12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8">
        <v>0.68</v>
      </c>
      <c r="AS3" s="320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12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9">
        <v>0.57999999999999996</v>
      </c>
      <c r="AS4" s="320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12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9">
        <v>0.76</v>
      </c>
      <c r="AS5" s="320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12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9">
        <v>0.74</v>
      </c>
      <c r="AS6" s="320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12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9">
        <v>0.6</v>
      </c>
      <c r="AS7" s="320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12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9">
        <v>0.52</v>
      </c>
      <c r="AS8" s="320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12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9">
        <v>0.65</v>
      </c>
      <c r="AS9" s="320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12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9">
        <v>0.55000000000000004</v>
      </c>
      <c r="AS10" s="320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12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9">
        <v>0.64</v>
      </c>
      <c r="AS11" s="320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12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12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12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12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12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12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12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12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12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12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12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12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12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7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12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12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12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12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12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12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12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12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12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12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12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12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12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12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12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12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12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12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12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12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3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93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411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51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3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398">
        <f>AA26+AA50</f>
        <v>133615.60583800002</v>
      </c>
      <c r="AB52" s="141"/>
      <c r="AC52" s="142"/>
      <c r="AE52" s="254">
        <f>Сводная!Z33+Сводная!R33+Сводная!S33+Сводная!T33+Сводная!V33-Сводная!U33-Сводная!W33-(AA52-AA51)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45"/>
      <c r="Q53" s="135"/>
      <c r="U53" s="316"/>
      <c r="X53" s="144"/>
      <c r="Y53" s="135"/>
      <c r="Z53" s="145"/>
      <c r="AA53" s="252">
        <f>AA52-AA51</f>
        <v>-266.5441620000056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03" priority="39" operator="greaterThan">
      <formula>120</formula>
    </cfRule>
  </conditionalFormatting>
  <conditionalFormatting sqref="N50">
    <cfRule type="cellIs" dxfId="102" priority="38" operator="between">
      <formula>0.000001</formula>
      <formula>25</formula>
    </cfRule>
  </conditionalFormatting>
  <conditionalFormatting sqref="V1 V52:V55 V57:V1048576">
    <cfRule type="cellIs" dxfId="101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100" priority="27" operator="greaterThan">
      <formula>120</formula>
    </cfRule>
  </conditionalFormatting>
  <conditionalFormatting sqref="R50">
    <cfRule type="cellIs" dxfId="99" priority="32" operator="greaterThan">
      <formula>120</formula>
    </cfRule>
  </conditionalFormatting>
  <conditionalFormatting sqref="U50">
    <cfRule type="cellIs" dxfId="98" priority="29" operator="greaterThan">
      <formula>120</formula>
    </cfRule>
  </conditionalFormatting>
  <conditionalFormatting sqref="V50">
    <cfRule type="cellIs" dxfId="97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6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95" priority="11" operator="greaterThan">
      <formula>120</formula>
    </cfRule>
  </conditionalFormatting>
  <conditionalFormatting sqref="Q50">
    <cfRule type="cellIs" dxfId="94" priority="10" operator="greaterThan">
      <formula>120</formula>
    </cfRule>
  </conditionalFormatting>
  <conditionalFormatting sqref="S50">
    <cfRule type="cellIs" dxfId="93" priority="9" operator="greaterThan">
      <formula>120</formula>
    </cfRule>
  </conditionalFormatting>
  <conditionalFormatting sqref="T50">
    <cfRule type="cellIs" dxfId="92" priority="8" operator="greaterThan">
      <formula>120</formula>
    </cfRule>
  </conditionalFormatting>
  <conditionalFormatting sqref="X50">
    <cfRule type="cellIs" dxfId="91" priority="7" operator="greaterThan">
      <formula>120</formula>
    </cfRule>
  </conditionalFormatting>
  <conditionalFormatting sqref="Z50">
    <cfRule type="cellIs" dxfId="90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7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9" priority="38" operator="greaterThan">
      <formula>120</formula>
    </cfRule>
  </conditionalFormatting>
  <conditionalFormatting sqref="N50">
    <cfRule type="cellIs" dxfId="88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7" priority="33" operator="greaterThan">
      <formula>120</formula>
    </cfRule>
  </conditionalFormatting>
  <conditionalFormatting sqref="Q50">
    <cfRule type="cellIs" dxfId="86" priority="32" operator="greaterThan">
      <formula>120</formula>
    </cfRule>
  </conditionalFormatting>
  <conditionalFormatting sqref="R50">
    <cfRule type="cellIs" dxfId="85" priority="31" operator="greaterThan">
      <formula>120</formula>
    </cfRule>
  </conditionalFormatting>
  <conditionalFormatting sqref="S50">
    <cfRule type="cellIs" dxfId="84" priority="30" operator="greaterThan">
      <formula>120</formula>
    </cfRule>
  </conditionalFormatting>
  <conditionalFormatting sqref="T50">
    <cfRule type="cellIs" dxfId="83" priority="29" operator="greaterThan">
      <formula>120</formula>
    </cfRule>
  </conditionalFormatting>
  <conditionalFormatting sqref="U50">
    <cfRule type="cellIs" dxfId="82" priority="28" operator="greaterThan">
      <formula>120</formula>
    </cfRule>
  </conditionalFormatting>
  <conditionalFormatting sqref="W50">
    <cfRule type="cellIs" dxfId="81" priority="26" operator="greaterThan">
      <formula>120</formula>
    </cfRule>
  </conditionalFormatting>
  <conditionalFormatting sqref="X50">
    <cfRule type="cellIs" dxfId="80" priority="25" operator="greaterThan">
      <formula>120</formula>
    </cfRule>
  </conditionalFormatting>
  <conditionalFormatting sqref="Z50">
    <cfRule type="cellIs" dxfId="79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8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7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7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93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410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75" priority="28" operator="greaterThan">
      <formula>120</formula>
    </cfRule>
  </conditionalFormatting>
  <conditionalFormatting sqref="N50">
    <cfRule type="cellIs" dxfId="74" priority="27" operator="between">
      <formula>0.000001</formula>
      <formula>25</formula>
    </cfRule>
  </conditionalFormatting>
  <conditionalFormatting sqref="V1 V52:V55 V57:V1048576">
    <cfRule type="cellIs" dxfId="7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72" priority="23" operator="greaterThan">
      <formula>120</formula>
    </cfRule>
  </conditionalFormatting>
  <conditionalFormatting sqref="Q50">
    <cfRule type="cellIs" dxfId="71" priority="22" operator="greaterThan">
      <formula>120</formula>
    </cfRule>
  </conditionalFormatting>
  <conditionalFormatting sqref="R50">
    <cfRule type="cellIs" dxfId="70" priority="21" operator="greaterThan">
      <formula>120</formula>
    </cfRule>
  </conditionalFormatting>
  <conditionalFormatting sqref="S50">
    <cfRule type="cellIs" dxfId="69" priority="20" operator="greaterThan">
      <formula>120</formula>
    </cfRule>
  </conditionalFormatting>
  <conditionalFormatting sqref="T50">
    <cfRule type="cellIs" dxfId="68" priority="19" operator="greaterThan">
      <formula>120</formula>
    </cfRule>
  </conditionalFormatting>
  <conditionalFormatting sqref="U50">
    <cfRule type="cellIs" dxfId="67" priority="18" operator="greaterThan">
      <formula>120</formula>
    </cfRule>
  </conditionalFormatting>
  <conditionalFormatting sqref="V50">
    <cfRule type="cellIs" dxfId="66" priority="17" operator="greaterThan">
      <formula>120</formula>
    </cfRule>
  </conditionalFormatting>
  <conditionalFormatting sqref="W50">
    <cfRule type="cellIs" dxfId="65" priority="16" operator="greaterThan">
      <formula>120</formula>
    </cfRule>
  </conditionalFormatting>
  <conditionalFormatting sqref="X50">
    <cfRule type="cellIs" dxfId="64" priority="15" operator="greaterThan">
      <formula>120</formula>
    </cfRule>
  </conditionalFormatting>
  <conditionalFormatting sqref="Z50">
    <cfRule type="cellIs" dxfId="6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6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7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93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409">
        <v>292.8</v>
      </c>
      <c r="AB54" s="141"/>
      <c r="AC54" s="6"/>
      <c r="AD54" s="408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1" priority="28" operator="greaterThan">
      <formula>120</formula>
    </cfRule>
  </conditionalFormatting>
  <conditionalFormatting sqref="N50">
    <cfRule type="cellIs" dxfId="60" priority="27" operator="between">
      <formula>0.000001</formula>
      <formula>25</formula>
    </cfRule>
  </conditionalFormatting>
  <conditionalFormatting sqref="V1 V52:V55 V57:V1048576">
    <cfRule type="cellIs" dxfId="59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8" priority="23" operator="greaterThan">
      <formula>120</formula>
    </cfRule>
  </conditionalFormatting>
  <conditionalFormatting sqref="Q50">
    <cfRule type="cellIs" dxfId="57" priority="22" operator="greaterThan">
      <formula>120</formula>
    </cfRule>
  </conditionalFormatting>
  <conditionalFormatting sqref="R50">
    <cfRule type="cellIs" dxfId="56" priority="21" operator="greaterThan">
      <formula>120</formula>
    </cfRule>
  </conditionalFormatting>
  <conditionalFormatting sqref="S50">
    <cfRule type="cellIs" dxfId="55" priority="20" operator="greaterThan">
      <formula>120</formula>
    </cfRule>
  </conditionalFormatting>
  <conditionalFormatting sqref="T50">
    <cfRule type="cellIs" dxfId="54" priority="19" operator="greaterThan">
      <formula>120</formula>
    </cfRule>
  </conditionalFormatting>
  <conditionalFormatting sqref="U50">
    <cfRule type="cellIs" dxfId="53" priority="18" operator="greaterThan">
      <formula>120</formula>
    </cfRule>
  </conditionalFormatting>
  <conditionalFormatting sqref="V50">
    <cfRule type="cellIs" dxfId="52" priority="17" operator="greaterThan">
      <formula>120</formula>
    </cfRule>
  </conditionalFormatting>
  <conditionalFormatting sqref="W50">
    <cfRule type="cellIs" dxfId="51" priority="16" operator="greaterThan">
      <formula>120</formula>
    </cfRule>
  </conditionalFormatting>
  <conditionalFormatting sqref="X50">
    <cfRule type="cellIs" dxfId="50" priority="15" operator="greaterThan">
      <formula>120</formula>
    </cfRule>
  </conditionalFormatting>
  <conditionalFormatting sqref="Z50">
    <cfRule type="cellIs" dxfId="49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8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7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400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7" priority="30" operator="greaterThan">
      <formula>120</formula>
    </cfRule>
  </conditionalFormatting>
  <conditionalFormatting sqref="N50">
    <cfRule type="cellIs" dxfId="46" priority="29" operator="between">
      <formula>0.000001</formula>
      <formula>25</formula>
    </cfRule>
  </conditionalFormatting>
  <conditionalFormatting sqref="V1 V52:V55 V57:V1048576">
    <cfRule type="cellIs" dxfId="45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44" priority="25" operator="greaterThan">
      <formula>120</formula>
    </cfRule>
  </conditionalFormatting>
  <conditionalFormatting sqref="Q50">
    <cfRule type="cellIs" dxfId="43" priority="24" operator="greaterThan">
      <formula>120</formula>
    </cfRule>
  </conditionalFormatting>
  <conditionalFormatting sqref="R50">
    <cfRule type="cellIs" dxfId="42" priority="23" operator="greaterThan">
      <formula>120</formula>
    </cfRule>
  </conditionalFormatting>
  <conditionalFormatting sqref="S50">
    <cfRule type="cellIs" dxfId="41" priority="22" operator="greaterThan">
      <formula>120</formula>
    </cfRule>
  </conditionalFormatting>
  <conditionalFormatting sqref="T50">
    <cfRule type="cellIs" dxfId="40" priority="21" operator="greaterThan">
      <formula>120</formula>
    </cfRule>
  </conditionalFormatting>
  <conditionalFormatting sqref="U50">
    <cfRule type="cellIs" dxfId="39" priority="20" operator="greaterThan">
      <formula>120</formula>
    </cfRule>
  </conditionalFormatting>
  <conditionalFormatting sqref="V50">
    <cfRule type="cellIs" dxfId="38" priority="19" operator="greaterThan">
      <formula>120</formula>
    </cfRule>
  </conditionalFormatting>
  <conditionalFormatting sqref="W50">
    <cfRule type="cellIs" dxfId="37" priority="18" operator="greaterThan">
      <formula>120</formula>
    </cfRule>
  </conditionalFormatting>
  <conditionalFormatting sqref="X50">
    <cfRule type="cellIs" dxfId="36" priority="17" operator="greaterThan">
      <formula>120</formula>
    </cfRule>
  </conditionalFormatting>
  <conditionalFormatting sqref="Z50">
    <cfRule type="cellIs" dxfId="35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34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7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93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33" priority="28" operator="greaterThan">
      <formula>120</formula>
    </cfRule>
  </conditionalFormatting>
  <conditionalFormatting sqref="N50">
    <cfRule type="cellIs" dxfId="32" priority="27" operator="between">
      <formula>0.000001</formula>
      <formula>25</formula>
    </cfRule>
  </conditionalFormatting>
  <conditionalFormatting sqref="V1 V52:V55 V57:V1048576">
    <cfRule type="cellIs" dxfId="3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30" priority="23" operator="greaterThan">
      <formula>120</formula>
    </cfRule>
  </conditionalFormatting>
  <conditionalFormatting sqref="Q50">
    <cfRule type="cellIs" dxfId="29" priority="22" operator="greaterThan">
      <formula>120</formula>
    </cfRule>
  </conditionalFormatting>
  <conditionalFormatting sqref="R50">
    <cfRule type="cellIs" dxfId="28" priority="21" operator="greaterThan">
      <formula>120</formula>
    </cfRule>
  </conditionalFormatting>
  <conditionalFormatting sqref="S50">
    <cfRule type="cellIs" dxfId="27" priority="20" operator="greaterThan">
      <formula>120</formula>
    </cfRule>
  </conditionalFormatting>
  <conditionalFormatting sqref="T50">
    <cfRule type="cellIs" dxfId="26" priority="19" operator="greaterThan">
      <formula>120</formula>
    </cfRule>
  </conditionalFormatting>
  <conditionalFormatting sqref="U50">
    <cfRule type="cellIs" dxfId="25" priority="18" operator="greaterThan">
      <formula>120</formula>
    </cfRule>
  </conditionalFormatting>
  <conditionalFormatting sqref="V50">
    <cfRule type="cellIs" dxfId="24" priority="17" operator="greaterThan">
      <formula>120</formula>
    </cfRule>
  </conditionalFormatting>
  <conditionalFormatting sqref="W50">
    <cfRule type="cellIs" dxfId="23" priority="16" operator="greaterThan">
      <formula>120</formula>
    </cfRule>
  </conditionalFormatting>
  <conditionalFormatting sqref="X50">
    <cfRule type="cellIs" dxfId="22" priority="15" operator="greaterThan">
      <formula>120</formula>
    </cfRule>
  </conditionalFormatting>
  <conditionalFormatting sqref="Z50">
    <cfRule type="cellIs" dxfId="2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2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7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400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94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95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96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9" priority="28" operator="greaterThan">
      <formula>120</formula>
    </cfRule>
  </conditionalFormatting>
  <conditionalFormatting sqref="N50">
    <cfRule type="cellIs" dxfId="18" priority="27" operator="between">
      <formula>0.000001</formula>
      <formula>25</formula>
    </cfRule>
  </conditionalFormatting>
  <conditionalFormatting sqref="V1 V52:V55 V57:V1048576">
    <cfRule type="cellIs" dxfId="1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6" priority="23" operator="greaterThan">
      <formula>120</formula>
    </cfRule>
  </conditionalFormatting>
  <conditionalFormatting sqref="Q50">
    <cfRule type="cellIs" dxfId="15" priority="22" operator="greaterThan">
      <formula>120</formula>
    </cfRule>
  </conditionalFormatting>
  <conditionalFormatting sqref="R50">
    <cfRule type="cellIs" dxfId="14" priority="21" operator="greaterThan">
      <formula>120</formula>
    </cfRule>
  </conditionalFormatting>
  <conditionalFormatting sqref="S50">
    <cfRule type="cellIs" dxfId="13" priority="20" operator="greaterThan">
      <formula>120</formula>
    </cfRule>
  </conditionalFormatting>
  <conditionalFormatting sqref="T50">
    <cfRule type="cellIs" dxfId="12" priority="19" operator="greaterThan">
      <formula>120</formula>
    </cfRule>
  </conditionalFormatting>
  <conditionalFormatting sqref="U50">
    <cfRule type="cellIs" dxfId="11" priority="18" operator="greaterThan">
      <formula>120</formula>
    </cfRule>
  </conditionalFormatting>
  <conditionalFormatting sqref="V50">
    <cfRule type="cellIs" dxfId="10" priority="17" operator="greaterThan">
      <formula>120</formula>
    </cfRule>
  </conditionalFormatting>
  <conditionalFormatting sqref="W50">
    <cfRule type="cellIs" dxfId="9" priority="16" operator="greaterThan">
      <formula>120</formula>
    </cfRule>
  </conditionalFormatting>
  <conditionalFormatting sqref="X50">
    <cfRule type="cellIs" dxfId="8" priority="15" operator="greaterThan">
      <formula>120</formula>
    </cfRule>
  </conditionalFormatting>
  <conditionalFormatting sqref="Z50">
    <cfRule type="cellIs" dxfId="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dimension ref="A1"/>
  <sheetViews>
    <sheetView workbookViewId="0">
      <selection activeCell="J11" sqref="J11"/>
    </sheetView>
  </sheetViews>
  <sheetFormatPr defaultRowHeight="14.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Сводная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02-08.03</vt:lpstr>
      <vt:lpstr>Юнит 01.03</vt:lpstr>
      <vt:lpstr>2026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2026-03-03T04:59:34Z</dcterms:modified>
</cp:coreProperties>
</file>