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4 нед 30.03-05.04\"/>
    </mc:Choice>
  </mc:AlternateContent>
  <xr:revisionPtr revIDLastSave="0" documentId="13_ncr:1_{D7DC281F-ED30-4488-A3DF-723D98240F54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15" sheetId="55" state="hidden" r:id="rId3"/>
    <sheet name="АВС 14" sheetId="51" r:id="rId4"/>
    <sheet name="АВС МАРТ" sheetId="52" state="hidden" r:id="rId5"/>
    <sheet name="АВС 13" sheetId="46" state="hidden" r:id="rId6"/>
    <sheet name="АВС 12" sheetId="45" state="hidden" r:id="rId7"/>
    <sheet name="АВС 11" sheetId="39" state="hidden" r:id="rId8"/>
    <sheet name="АВС 10" sheetId="34" state="hidden" r:id="rId9"/>
    <sheet name="АВС ФЕВРАЛЬ" sheetId="37" state="hidden" r:id="rId10"/>
    <sheet name="АВС 9" sheetId="33" state="hidden" r:id="rId11"/>
    <sheet name="АВС 8" sheetId="30" state="hidden" r:id="rId12"/>
    <sheet name="АВС 7" sheetId="32" state="hidden" r:id="rId13"/>
    <sheet name="АВС 6" sheetId="21" state="hidden" r:id="rId14"/>
    <sheet name="АВС ЯНВАРЬ" sheetId="16" state="hidden" r:id="rId15"/>
    <sheet name="АВС 5" sheetId="15" state="hidden" r:id="rId16"/>
    <sheet name="АВС 4" sheetId="14" state="hidden" r:id="rId17"/>
    <sheet name="АВС 3" sheetId="7" state="hidden" r:id="rId18"/>
    <sheet name="АВС 2" sheetId="18" state="hidden" r:id="rId19"/>
    <sheet name="АВС 1" sheetId="17" state="hidden" r:id="rId20"/>
    <sheet name="2026" sheetId="36" r:id="rId21"/>
    <sheet name="Юнит 15" sheetId="54" state="hidden" r:id="rId22"/>
    <sheet name="Юнит 14" sheetId="49" r:id="rId23"/>
    <sheet name="Остаток на 01.04" sheetId="53" state="hidden" r:id="rId24"/>
    <sheet name="МАРТ" sheetId="44" r:id="rId25"/>
    <sheet name="Юнит 13" sheetId="43" state="hidden" r:id="rId26"/>
    <sheet name="Юнит 12" sheetId="40" state="hidden" r:id="rId27"/>
    <sheet name="Юнит 11" sheetId="38" state="hidden" r:id="rId28"/>
    <sheet name="Юнит 10" sheetId="35" state="hidden" r:id="rId29"/>
    <sheet name="ФЕВРАЛЬ" sheetId="25" state="hidden" r:id="rId30"/>
    <sheet name="Юнит 9" sheetId="24" state="hidden" r:id="rId31"/>
    <sheet name="Юнит 8" sheetId="23" state="hidden" r:id="rId32"/>
    <sheet name="Юнит 7" sheetId="22" state="hidden" r:id="rId33"/>
    <sheet name="Юнит 6" sheetId="19" state="hidden" r:id="rId34"/>
    <sheet name="ЯНВАРЬ" sheetId="13" state="hidden" r:id="rId35"/>
    <sheet name="Юнит 5" sheetId="10" state="hidden" r:id="rId36"/>
    <sheet name="Юнит 4" sheetId="9" state="hidden" r:id="rId37"/>
    <sheet name="Юнит 3" sheetId="8" state="hidden" r:id="rId38"/>
    <sheet name="Юнит 2" sheetId="11" state="hidden" r:id="rId39"/>
    <sheet name="Юнит 1" sheetId="48" state="hidden" r:id="rId40"/>
    <sheet name="Юнит 1 01-04.01" sheetId="12" state="hidden" r:id="rId41"/>
    <sheet name="Юнит 1 29-31.12" sheetId="47" state="hidden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56" i="3" l="1"/>
  <c r="AD57" i="3"/>
  <c r="J4" i="51"/>
  <c r="J7" i="51"/>
  <c r="J8" i="51"/>
  <c r="J9" i="51"/>
  <c r="J6" i="51"/>
  <c r="J11" i="51"/>
  <c r="J25" i="51"/>
  <c r="J16" i="51"/>
  <c r="J32" i="51"/>
  <c r="J41" i="51"/>
  <c r="J26" i="51"/>
  <c r="J27" i="51"/>
  <c r="J12" i="51"/>
  <c r="J14" i="51"/>
  <c r="J10" i="51"/>
  <c r="J24" i="51"/>
  <c r="J15" i="51"/>
  <c r="J21" i="51"/>
  <c r="J42" i="51"/>
  <c r="J13" i="51"/>
  <c r="J18" i="51"/>
  <c r="J22" i="51"/>
  <c r="J28" i="51"/>
  <c r="J29" i="51"/>
  <c r="J43" i="51"/>
  <c r="J44" i="51"/>
  <c r="J23" i="51"/>
  <c r="J19" i="51"/>
  <c r="J17" i="51"/>
  <c r="J45" i="51"/>
  <c r="J20" i="51"/>
  <c r="J33" i="51"/>
  <c r="J34" i="51"/>
  <c r="J46" i="51"/>
  <c r="J35" i="51"/>
  <c r="J36" i="51"/>
  <c r="J30" i="51"/>
  <c r="J47" i="51"/>
  <c r="J48" i="51"/>
  <c r="J49" i="51"/>
  <c r="J50" i="51"/>
  <c r="J37" i="51"/>
  <c r="J31" i="51"/>
  <c r="J51" i="51"/>
  <c r="J52" i="51"/>
  <c r="J53" i="51"/>
  <c r="J54" i="51"/>
  <c r="J38" i="51"/>
  <c r="J39" i="51"/>
  <c r="J55" i="51"/>
  <c r="J56" i="51"/>
  <c r="J40" i="51"/>
  <c r="J57" i="51"/>
  <c r="J5" i="51"/>
  <c r="C4" i="51"/>
  <c r="C9" i="51"/>
  <c r="C7" i="51"/>
  <c r="C10" i="51"/>
  <c r="C6" i="51"/>
  <c r="C8" i="51"/>
  <c r="C27" i="51"/>
  <c r="C16" i="51"/>
  <c r="C33" i="51"/>
  <c r="C34" i="51"/>
  <c r="C25" i="51"/>
  <c r="C24" i="51"/>
  <c r="C13" i="51"/>
  <c r="C28" i="51"/>
  <c r="C17" i="51"/>
  <c r="C21" i="51"/>
  <c r="C12" i="51"/>
  <c r="C22" i="51"/>
  <c r="C56" i="51"/>
  <c r="C11" i="51"/>
  <c r="C15" i="51"/>
  <c r="C29" i="51"/>
  <c r="C23" i="51"/>
  <c r="C26" i="51"/>
  <c r="C47" i="51"/>
  <c r="C36" i="51"/>
  <c r="C20" i="51"/>
  <c r="C18" i="51"/>
  <c r="C14" i="51"/>
  <c r="C35" i="51"/>
  <c r="C19" i="51"/>
  <c r="C32" i="51"/>
  <c r="C31" i="51"/>
  <c r="C53" i="51"/>
  <c r="C51" i="51"/>
  <c r="C57" i="51"/>
  <c r="C38" i="51"/>
  <c r="C45" i="51"/>
  <c r="C52" i="51"/>
  <c r="C54" i="51"/>
  <c r="C40" i="51"/>
  <c r="C48" i="51"/>
  <c r="C30" i="51"/>
  <c r="C46" i="51"/>
  <c r="C41" i="51"/>
  <c r="C43" i="51"/>
  <c r="C39" i="51"/>
  <c r="C49" i="51"/>
  <c r="C55" i="51"/>
  <c r="C42" i="51"/>
  <c r="C37" i="51"/>
  <c r="C50" i="51"/>
  <c r="C44" i="51"/>
  <c r="C5" i="51"/>
  <c r="W57" i="3"/>
  <c r="N57" i="3"/>
  <c r="N56" i="3"/>
  <c r="AA56" i="3"/>
  <c r="V56" i="3"/>
  <c r="T56" i="3"/>
  <c r="Y23" i="3"/>
  <c r="X23" i="3"/>
  <c r="W23" i="3"/>
  <c r="S23" i="3"/>
  <c r="Y22" i="3"/>
  <c r="Y56" i="3" s="1"/>
  <c r="X22" i="3"/>
  <c r="X56" i="3" s="1"/>
  <c r="W22" i="3"/>
  <c r="W56" i="3" s="1"/>
  <c r="S22" i="3"/>
  <c r="S56" i="3" s="1"/>
  <c r="E12" i="49" l="1"/>
  <c r="Z61" i="49"/>
  <c r="Z62" i="49"/>
  <c r="Z63" i="49"/>
  <c r="Z64" i="49"/>
  <c r="Z65" i="49"/>
  <c r="Z66" i="49"/>
  <c r="Z60" i="49"/>
  <c r="Z4" i="49"/>
  <c r="Z5" i="49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34" i="49"/>
  <c r="Z35" i="49"/>
  <c r="Z36" i="49"/>
  <c r="Z37" i="49"/>
  <c r="Z38" i="49"/>
  <c r="Z39" i="49"/>
  <c r="Z40" i="49"/>
  <c r="Z41" i="49"/>
  <c r="Z42" i="49"/>
  <c r="Z43" i="49"/>
  <c r="Z44" i="49"/>
  <c r="Z45" i="49"/>
  <c r="Z46" i="49"/>
  <c r="Z47" i="49"/>
  <c r="Z48" i="49"/>
  <c r="Z49" i="49"/>
  <c r="Z50" i="49"/>
  <c r="Z51" i="49"/>
  <c r="Z52" i="49"/>
  <c r="Z53" i="49"/>
  <c r="Z54" i="49"/>
  <c r="Z55" i="49"/>
  <c r="Z56" i="49"/>
  <c r="V44" i="49" l="1"/>
  <c r="Y44" i="49"/>
  <c r="AD44" i="49" s="1"/>
  <c r="S45" i="49"/>
  <c r="AB45" i="49" s="1"/>
  <c r="V45" i="49"/>
  <c r="V46" i="49"/>
  <c r="Y46" i="49"/>
  <c r="AD46" i="49" s="1"/>
  <c r="V47" i="49"/>
  <c r="Y47" i="49"/>
  <c r="AD47" i="49" s="1"/>
  <c r="V48" i="49"/>
  <c r="Y48" i="49"/>
  <c r="AD48" i="49" s="1"/>
  <c r="V49" i="49"/>
  <c r="Y49" i="49"/>
  <c r="AD49" i="49" s="1"/>
  <c r="Y50" i="49"/>
  <c r="AD50" i="49" s="1"/>
  <c r="V52" i="49"/>
  <c r="Y52" i="49"/>
  <c r="AD52" i="49" s="1"/>
  <c r="S53" i="49"/>
  <c r="AB53" i="49" s="1"/>
  <c r="V53" i="49"/>
  <c r="Y53" i="49"/>
  <c r="AD53" i="49" s="1"/>
  <c r="V54" i="49"/>
  <c r="V55" i="49"/>
  <c r="Y55" i="49"/>
  <c r="AD55" i="49" s="1"/>
  <c r="V56" i="49"/>
  <c r="Y56" i="49"/>
  <c r="AD56" i="49" s="1"/>
  <c r="Y54" i="49" l="1"/>
  <c r="AD54" i="49" s="1"/>
  <c r="S50" i="49"/>
  <c r="AB50" i="49" s="1"/>
  <c r="S55" i="49"/>
  <c r="AB55" i="49" s="1"/>
  <c r="Y51" i="49"/>
  <c r="AD51" i="49" s="1"/>
  <c r="S47" i="49"/>
  <c r="AB47" i="49" s="1"/>
  <c r="S44" i="49"/>
  <c r="AB44" i="49" s="1"/>
  <c r="S52" i="49"/>
  <c r="AB52" i="49" s="1"/>
  <c r="V51" i="49"/>
  <c r="S49" i="49"/>
  <c r="AB49" i="49" s="1"/>
  <c r="Y45" i="49"/>
  <c r="AD45" i="49" s="1"/>
  <c r="S54" i="49"/>
  <c r="AB54" i="49" s="1"/>
  <c r="S46" i="49"/>
  <c r="AB46" i="49" s="1"/>
  <c r="S51" i="49"/>
  <c r="AB51" i="49" s="1"/>
  <c r="S56" i="49"/>
  <c r="AB56" i="49" s="1"/>
  <c r="V50" i="49"/>
  <c r="S48" i="49"/>
  <c r="AB48" i="49" s="1"/>
  <c r="S26" i="49" l="1"/>
  <c r="AB26" i="49" s="1"/>
  <c r="V26" i="49"/>
  <c r="Y26" i="49"/>
  <c r="V24" i="49"/>
  <c r="Y25" i="49"/>
  <c r="AD25" i="49" s="1"/>
  <c r="V25" i="49" l="1"/>
  <c r="Y24" i="49"/>
  <c r="AD24" i="49" s="1"/>
  <c r="S25" i="49"/>
  <c r="AB25" i="49" s="1"/>
  <c r="AD26" i="49"/>
  <c r="S24" i="49"/>
  <c r="AB24" i="49" s="1"/>
  <c r="S60" i="49"/>
  <c r="AB60" i="49" s="1"/>
  <c r="Y60" i="49"/>
  <c r="AD60" i="49" s="1"/>
  <c r="S61" i="49"/>
  <c r="AB61" i="49" s="1"/>
  <c r="V61" i="49"/>
  <c r="V62" i="49"/>
  <c r="V63" i="49"/>
  <c r="S64" i="49"/>
  <c r="AB64" i="49" s="1"/>
  <c r="V64" i="49"/>
  <c r="S65" i="49"/>
  <c r="AB65" i="49" s="1"/>
  <c r="V65" i="49"/>
  <c r="Y62" i="49" l="1"/>
  <c r="AD62" i="49" s="1"/>
  <c r="V60" i="49"/>
  <c r="S66" i="49"/>
  <c r="AB66" i="49" s="1"/>
  <c r="S63" i="49"/>
  <c r="AB63" i="49" s="1"/>
  <c r="Y64" i="49"/>
  <c r="AD64" i="49" s="1"/>
  <c r="Y61" i="49"/>
  <c r="AD61" i="49" s="1"/>
  <c r="S62" i="49"/>
  <c r="AB62" i="49" s="1"/>
  <c r="Y65" i="49"/>
  <c r="AD65" i="49" s="1"/>
  <c r="Y66" i="49"/>
  <c r="AD66" i="49" s="1"/>
  <c r="Y63" i="49"/>
  <c r="AD63" i="49" s="1"/>
  <c r="V66" i="49"/>
  <c r="Y29" i="49"/>
  <c r="AD29" i="49" s="1"/>
  <c r="V29" i="49"/>
  <c r="S29" i="49"/>
  <c r="AB29" i="49" s="1"/>
  <c r="V28" i="49"/>
  <c r="Y27" i="49"/>
  <c r="AD27" i="49" s="1"/>
  <c r="V27" i="49"/>
  <c r="S27" i="49"/>
  <c r="AB27" i="49" s="1"/>
  <c r="S17" i="49"/>
  <c r="AB17" i="49" s="1"/>
  <c r="V17" i="49"/>
  <c r="V18" i="49"/>
  <c r="V16" i="49" l="1"/>
  <c r="S16" i="49"/>
  <c r="AB16" i="49" s="1"/>
  <c r="Y28" i="49"/>
  <c r="AD28" i="49" s="1"/>
  <c r="Y18" i="49"/>
  <c r="AD18" i="49" s="1"/>
  <c r="Y17" i="49"/>
  <c r="AD17" i="49" s="1"/>
  <c r="S18" i="49"/>
  <c r="AB18" i="49" s="1"/>
  <c r="Y16" i="49"/>
  <c r="AD16" i="49" s="1"/>
  <c r="S28" i="49"/>
  <c r="AB28" i="49" s="1"/>
  <c r="S19" i="49"/>
  <c r="AB19" i="49" s="1"/>
  <c r="V19" i="49"/>
  <c r="S20" i="49"/>
  <c r="AB20" i="49" s="1"/>
  <c r="V20" i="49"/>
  <c r="V21" i="49"/>
  <c r="Y21" i="49"/>
  <c r="S22" i="49"/>
  <c r="AB22" i="49" s="1"/>
  <c r="V22" i="49"/>
  <c r="Y22" i="49"/>
  <c r="AD22" i="49" s="1"/>
  <c r="V23" i="49"/>
  <c r="Y23" i="49"/>
  <c r="AD23" i="49" s="1"/>
  <c r="Y30" i="49"/>
  <c r="AD30" i="49" s="1"/>
  <c r="S32" i="49"/>
  <c r="AB32" i="49" s="1"/>
  <c r="S33" i="49"/>
  <c r="AB33" i="49" s="1"/>
  <c r="V33" i="49"/>
  <c r="S34" i="49"/>
  <c r="AB34" i="49" s="1"/>
  <c r="V34" i="49"/>
  <c r="V35" i="49"/>
  <c r="Y35" i="49"/>
  <c r="V36" i="49"/>
  <c r="Y36" i="49"/>
  <c r="AD36" i="49" s="1"/>
  <c r="V37" i="49"/>
  <c r="Y37" i="49"/>
  <c r="AD37" i="49" s="1"/>
  <c r="Y39" i="49"/>
  <c r="AD39" i="49" s="1"/>
  <c r="S40" i="49"/>
  <c r="AB40" i="49" s="1"/>
  <c r="S41" i="49"/>
  <c r="AB41" i="49" s="1"/>
  <c r="V41" i="49"/>
  <c r="V42" i="49"/>
  <c r="V43" i="49"/>
  <c r="S43" i="49" l="1"/>
  <c r="AB43" i="49" s="1"/>
  <c r="S35" i="49"/>
  <c r="AB35" i="49" s="1"/>
  <c r="S21" i="49"/>
  <c r="AB21" i="49" s="1"/>
  <c r="V39" i="49"/>
  <c r="Y38" i="49"/>
  <c r="AD38" i="49" s="1"/>
  <c r="S37" i="49"/>
  <c r="AB37" i="49" s="1"/>
  <c r="Y33" i="49"/>
  <c r="AD33" i="49" s="1"/>
  <c r="V31" i="49"/>
  <c r="S23" i="49"/>
  <c r="AB23" i="49" s="1"/>
  <c r="Y19" i="49"/>
  <c r="AD19" i="49" s="1"/>
  <c r="Y41" i="49"/>
  <c r="AD41" i="49" s="1"/>
  <c r="S42" i="49"/>
  <c r="AB42" i="49" s="1"/>
  <c r="Y43" i="49"/>
  <c r="AD43" i="49" s="1"/>
  <c r="S31" i="49"/>
  <c r="AB31" i="49" s="1"/>
  <c r="AD21" i="49"/>
  <c r="S39" i="49"/>
  <c r="AB39" i="49" s="1"/>
  <c r="AD35" i="49"/>
  <c r="Y40" i="49"/>
  <c r="AD40" i="49" s="1"/>
  <c r="V38" i="49"/>
  <c r="S36" i="49"/>
  <c r="AB36" i="49" s="1"/>
  <c r="Y32" i="49"/>
  <c r="AD32" i="49" s="1"/>
  <c r="V30" i="49"/>
  <c r="Y42" i="49"/>
  <c r="AD42" i="49" s="1"/>
  <c r="V40" i="49"/>
  <c r="S38" i="49"/>
  <c r="AB38" i="49" s="1"/>
  <c r="Y34" i="49"/>
  <c r="AD34" i="49" s="1"/>
  <c r="V32" i="49"/>
  <c r="Y31" i="49"/>
  <c r="AD31" i="49" s="1"/>
  <c r="S30" i="49"/>
  <c r="AB30" i="49" s="1"/>
  <c r="Y20" i="49"/>
  <c r="AD20" i="49" s="1"/>
  <c r="S10" i="49" l="1"/>
  <c r="AB10" i="49" s="1"/>
  <c r="V10" i="49"/>
  <c r="Y10" i="49"/>
  <c r="V11" i="49"/>
  <c r="Y11" i="49"/>
  <c r="V12" i="49"/>
  <c r="Y12" i="49"/>
  <c r="AD12" i="49" s="1"/>
  <c r="V13" i="49"/>
  <c r="Y13" i="49"/>
  <c r="AD13" i="49" s="1"/>
  <c r="Y14" i="49"/>
  <c r="Y15" i="49"/>
  <c r="AD15" i="49" s="1"/>
  <c r="AD14" i="49" l="1"/>
  <c r="S15" i="49"/>
  <c r="AB15" i="49" s="1"/>
  <c r="V14" i="49"/>
  <c r="S12" i="49"/>
  <c r="AB12" i="49" s="1"/>
  <c r="S14" i="49"/>
  <c r="AB14" i="49" s="1"/>
  <c r="AD10" i="49"/>
  <c r="S11" i="49"/>
  <c r="AB11" i="49" s="1"/>
  <c r="V15" i="49"/>
  <c r="S13" i="49"/>
  <c r="AB13" i="49" s="1"/>
  <c r="AD11" i="49"/>
  <c r="S7" i="49" l="1"/>
  <c r="AB7" i="49" s="1"/>
  <c r="V7" i="49"/>
  <c r="Y7" i="49"/>
  <c r="V8" i="49"/>
  <c r="S9" i="49"/>
  <c r="AB9" i="49" s="1"/>
  <c r="Y9" i="49" l="1"/>
  <c r="AD9" i="49" s="1"/>
  <c r="V9" i="49"/>
  <c r="Y8" i="49"/>
  <c r="AD8" i="49" s="1"/>
  <c r="AD7" i="49"/>
  <c r="S8" i="49"/>
  <c r="AB8" i="49" s="1"/>
  <c r="Y6" i="49" l="1"/>
  <c r="V6" i="49"/>
  <c r="Y5" i="49"/>
  <c r="AD5" i="49" s="1"/>
  <c r="V5" i="49"/>
  <c r="Y4" i="49"/>
  <c r="AD4" i="49" s="1"/>
  <c r="V4" i="49"/>
  <c r="S4" i="49"/>
  <c r="AB4" i="49" s="1"/>
  <c r="S5" i="49"/>
  <c r="AB5" i="49" s="1"/>
  <c r="S6" i="49"/>
  <c r="AB6" i="49" s="1"/>
  <c r="AD6" i="49" l="1"/>
  <c r="O61" i="44" l="1"/>
  <c r="O62" i="44"/>
  <c r="O63" i="44"/>
  <c r="O64" i="44"/>
  <c r="O65" i="44"/>
  <c r="O66" i="44"/>
  <c r="O60" i="44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3" i="44"/>
  <c r="J114" i="55" l="1"/>
  <c r="C114" i="55"/>
  <c r="K113" i="55"/>
  <c r="G113" i="55"/>
  <c r="D113" i="55"/>
  <c r="K112" i="55"/>
  <c r="G112" i="55"/>
  <c r="D112" i="55"/>
  <c r="K111" i="55"/>
  <c r="G111" i="55"/>
  <c r="D111" i="55"/>
  <c r="K110" i="55"/>
  <c r="G110" i="55"/>
  <c r="D110" i="55"/>
  <c r="K109" i="55"/>
  <c r="G109" i="55"/>
  <c r="D109" i="55"/>
  <c r="K108" i="55"/>
  <c r="G108" i="55"/>
  <c r="D108" i="55"/>
  <c r="K107" i="55"/>
  <c r="G107" i="55"/>
  <c r="D107" i="55"/>
  <c r="K106" i="55"/>
  <c r="G106" i="55"/>
  <c r="D106" i="55"/>
  <c r="K105" i="55"/>
  <c r="G105" i="55"/>
  <c r="D105" i="55"/>
  <c r="K104" i="55"/>
  <c r="G104" i="55"/>
  <c r="D104" i="55"/>
  <c r="K103" i="55"/>
  <c r="G103" i="55"/>
  <c r="D103" i="55"/>
  <c r="K102" i="55"/>
  <c r="G102" i="55"/>
  <c r="D102" i="55"/>
  <c r="K101" i="55"/>
  <c r="G101" i="55"/>
  <c r="D101" i="55"/>
  <c r="K100" i="55"/>
  <c r="G100" i="55"/>
  <c r="D100" i="55"/>
  <c r="K99" i="55"/>
  <c r="G99" i="55"/>
  <c r="D99" i="55"/>
  <c r="K98" i="55"/>
  <c r="G98" i="55"/>
  <c r="D98" i="55"/>
  <c r="K97" i="55"/>
  <c r="G97" i="55"/>
  <c r="D97" i="55"/>
  <c r="K96" i="55"/>
  <c r="G96" i="55"/>
  <c r="D96" i="55"/>
  <c r="K95" i="55"/>
  <c r="G95" i="55"/>
  <c r="D95" i="55"/>
  <c r="K94" i="55"/>
  <c r="G94" i="55"/>
  <c r="D94" i="55"/>
  <c r="K93" i="55"/>
  <c r="G93" i="55"/>
  <c r="D93" i="55"/>
  <c r="K92" i="55"/>
  <c r="G92" i="55"/>
  <c r="D92" i="55"/>
  <c r="K91" i="55"/>
  <c r="G91" i="55"/>
  <c r="D91" i="55"/>
  <c r="K90" i="55"/>
  <c r="G90" i="55"/>
  <c r="D90" i="55"/>
  <c r="K89" i="55"/>
  <c r="G89" i="55"/>
  <c r="D89" i="55"/>
  <c r="K88" i="55"/>
  <c r="G88" i="55"/>
  <c r="D88" i="55"/>
  <c r="K87" i="55"/>
  <c r="G87" i="55"/>
  <c r="D87" i="55"/>
  <c r="K86" i="55"/>
  <c r="G86" i="55"/>
  <c r="D86" i="55"/>
  <c r="K85" i="55"/>
  <c r="G85" i="55"/>
  <c r="D85" i="55"/>
  <c r="K84" i="55"/>
  <c r="G84" i="55"/>
  <c r="D84" i="55"/>
  <c r="K83" i="55"/>
  <c r="G83" i="55"/>
  <c r="D83" i="55"/>
  <c r="K82" i="55"/>
  <c r="G82" i="55"/>
  <c r="D82" i="55"/>
  <c r="K81" i="55"/>
  <c r="G81" i="55"/>
  <c r="D81" i="55"/>
  <c r="K80" i="55"/>
  <c r="G80" i="55"/>
  <c r="D80" i="55"/>
  <c r="K79" i="55"/>
  <c r="G79" i="55"/>
  <c r="D79" i="55"/>
  <c r="K78" i="55"/>
  <c r="G78" i="55"/>
  <c r="D78" i="55"/>
  <c r="K77" i="55"/>
  <c r="G77" i="55"/>
  <c r="D77" i="55"/>
  <c r="K76" i="55"/>
  <c r="G76" i="55"/>
  <c r="D76" i="55"/>
  <c r="K75" i="55"/>
  <c r="G75" i="55"/>
  <c r="D75" i="55"/>
  <c r="K74" i="55"/>
  <c r="G74" i="55"/>
  <c r="D74" i="55"/>
  <c r="K73" i="55"/>
  <c r="G73" i="55"/>
  <c r="D73" i="55"/>
  <c r="K72" i="55"/>
  <c r="G72" i="55"/>
  <c r="D72" i="55"/>
  <c r="K71" i="55"/>
  <c r="G71" i="55"/>
  <c r="D71" i="55"/>
  <c r="K70" i="55"/>
  <c r="G70" i="55"/>
  <c r="D70" i="55"/>
  <c r="K69" i="55"/>
  <c r="G69" i="55"/>
  <c r="D69" i="55"/>
  <c r="K68" i="55"/>
  <c r="G68" i="55"/>
  <c r="D68" i="55"/>
  <c r="K67" i="55"/>
  <c r="G67" i="55"/>
  <c r="D67" i="55"/>
  <c r="K66" i="55"/>
  <c r="G66" i="55"/>
  <c r="D66" i="55"/>
  <c r="K65" i="55"/>
  <c r="G65" i="55"/>
  <c r="D65" i="55"/>
  <c r="K64" i="55"/>
  <c r="G64" i="55"/>
  <c r="D64" i="55"/>
  <c r="K63" i="55"/>
  <c r="G63" i="55"/>
  <c r="D63" i="55"/>
  <c r="K62" i="55"/>
  <c r="K114" i="55" s="1"/>
  <c r="G62" i="55"/>
  <c r="D62" i="55"/>
  <c r="K58" i="55"/>
  <c r="J58" i="55"/>
  <c r="K57" i="55" s="1"/>
  <c r="C58" i="55"/>
  <c r="D56" i="55" s="1"/>
  <c r="K56" i="55"/>
  <c r="K55" i="55"/>
  <c r="D55" i="55"/>
  <c r="K54" i="55"/>
  <c r="D54" i="55"/>
  <c r="K53" i="55"/>
  <c r="D53" i="55"/>
  <c r="K52" i="55"/>
  <c r="D52" i="55"/>
  <c r="K51" i="55"/>
  <c r="D51" i="55"/>
  <c r="K50" i="55"/>
  <c r="D50" i="55"/>
  <c r="K49" i="55"/>
  <c r="D49" i="55"/>
  <c r="K48" i="55"/>
  <c r="D48" i="55"/>
  <c r="K47" i="55"/>
  <c r="D47" i="55"/>
  <c r="K46" i="55"/>
  <c r="D46" i="55"/>
  <c r="K45" i="55"/>
  <c r="D45" i="55"/>
  <c r="K44" i="55"/>
  <c r="D44" i="55"/>
  <c r="K43" i="55"/>
  <c r="D43" i="55"/>
  <c r="K42" i="55"/>
  <c r="D42" i="55"/>
  <c r="K41" i="55"/>
  <c r="D41" i="55"/>
  <c r="K40" i="55"/>
  <c r="D40" i="55"/>
  <c r="K39" i="55"/>
  <c r="D39" i="55"/>
  <c r="K38" i="55"/>
  <c r="D38" i="55"/>
  <c r="K37" i="55"/>
  <c r="D37" i="55"/>
  <c r="K36" i="55"/>
  <c r="D36" i="55"/>
  <c r="K35" i="55"/>
  <c r="D35" i="55"/>
  <c r="K34" i="55"/>
  <c r="D34" i="55"/>
  <c r="K33" i="55"/>
  <c r="D33" i="55"/>
  <c r="K32" i="55"/>
  <c r="D32" i="55"/>
  <c r="K31" i="55"/>
  <c r="D31" i="55"/>
  <c r="K30" i="55"/>
  <c r="D30" i="55"/>
  <c r="K29" i="55"/>
  <c r="D29" i="55"/>
  <c r="K28" i="55"/>
  <c r="D28" i="55"/>
  <c r="K27" i="55"/>
  <c r="D27" i="55"/>
  <c r="K26" i="55"/>
  <c r="D26" i="55"/>
  <c r="K25" i="55"/>
  <c r="D25" i="55"/>
  <c r="K24" i="55"/>
  <c r="D24" i="55"/>
  <c r="K23" i="55"/>
  <c r="D23" i="55"/>
  <c r="K22" i="55"/>
  <c r="D22" i="55"/>
  <c r="K21" i="55"/>
  <c r="D21" i="55"/>
  <c r="K20" i="55"/>
  <c r="D20" i="55"/>
  <c r="K19" i="55"/>
  <c r="D19" i="55"/>
  <c r="K18" i="55"/>
  <c r="D18" i="55"/>
  <c r="K17" i="55"/>
  <c r="D17" i="55"/>
  <c r="K16" i="55"/>
  <c r="D16" i="55"/>
  <c r="K15" i="55"/>
  <c r="D15" i="55"/>
  <c r="K14" i="55"/>
  <c r="D14" i="55"/>
  <c r="K13" i="55"/>
  <c r="D13" i="55"/>
  <c r="K12" i="55"/>
  <c r="D12" i="55"/>
  <c r="K11" i="55"/>
  <c r="D11" i="55"/>
  <c r="K10" i="55"/>
  <c r="D10" i="55"/>
  <c r="K9" i="55"/>
  <c r="D9" i="55"/>
  <c r="K8" i="55"/>
  <c r="D8" i="55"/>
  <c r="K7" i="55"/>
  <c r="D7" i="55"/>
  <c r="K6" i="55"/>
  <c r="D6" i="55"/>
  <c r="K5" i="55"/>
  <c r="D5" i="55"/>
  <c r="M4" i="55"/>
  <c r="G4" i="55" s="1"/>
  <c r="L4" i="55"/>
  <c r="L5" i="55" s="1"/>
  <c r="L6" i="55" s="1"/>
  <c r="K4" i="55"/>
  <c r="D4" i="55"/>
  <c r="D58" i="55" s="1"/>
  <c r="AF70" i="54"/>
  <c r="AR70" i="54" s="1"/>
  <c r="AC70" i="54"/>
  <c r="U70" i="54"/>
  <c r="P70" i="54"/>
  <c r="O70" i="54"/>
  <c r="N70" i="54"/>
  <c r="M70" i="54"/>
  <c r="K70" i="54"/>
  <c r="I70" i="54"/>
  <c r="H70" i="54"/>
  <c r="F70" i="54"/>
  <c r="AJ68" i="54"/>
  <c r="AH68" i="54"/>
  <c r="AG68" i="54"/>
  <c r="AF68" i="54"/>
  <c r="AE68" i="54"/>
  <c r="AC68" i="54"/>
  <c r="X68" i="54"/>
  <c r="W68" i="54"/>
  <c r="U68" i="54"/>
  <c r="T68" i="54"/>
  <c r="R68" i="54"/>
  <c r="Q68" i="54"/>
  <c r="L68" i="54"/>
  <c r="H68" i="54"/>
  <c r="G68" i="54"/>
  <c r="F68" i="54"/>
  <c r="AR66" i="54"/>
  <c r="AQ66" i="54"/>
  <c r="AO66" i="54"/>
  <c r="AN66" i="54"/>
  <c r="AT66" i="54" s="1"/>
  <c r="AK66" i="54"/>
  <c r="AI66" i="54"/>
  <c r="AB66" i="54"/>
  <c r="Z66" i="54"/>
  <c r="Y66" i="54"/>
  <c r="V66" i="54"/>
  <c r="S66" i="54"/>
  <c r="AP66" i="54" s="1"/>
  <c r="P66" i="54"/>
  <c r="O66" i="54"/>
  <c r="J66" i="54"/>
  <c r="E66" i="54"/>
  <c r="AR65" i="54"/>
  <c r="AQ65" i="54"/>
  <c r="AO65" i="54"/>
  <c r="AN65" i="54"/>
  <c r="AT65" i="54" s="1"/>
  <c r="AK65" i="54"/>
  <c r="AI65" i="54"/>
  <c r="AB65" i="54"/>
  <c r="Z65" i="54"/>
  <c r="Y65" i="54"/>
  <c r="V65" i="54"/>
  <c r="S65" i="54"/>
  <c r="AP65" i="54" s="1"/>
  <c r="P65" i="54"/>
  <c r="O65" i="54"/>
  <c r="J65" i="54"/>
  <c r="E65" i="54"/>
  <c r="AR64" i="54"/>
  <c r="AQ64" i="54"/>
  <c r="AO64" i="54"/>
  <c r="AN64" i="54"/>
  <c r="AT64" i="54" s="1"/>
  <c r="AK64" i="54"/>
  <c r="AI64" i="54"/>
  <c r="AB64" i="54"/>
  <c r="Z64" i="54"/>
  <c r="Y64" i="54"/>
  <c r="V64" i="54"/>
  <c r="S64" i="54"/>
  <c r="AP64" i="54" s="1"/>
  <c r="P64" i="54"/>
  <c r="O64" i="54"/>
  <c r="J64" i="54"/>
  <c r="E64" i="54"/>
  <c r="AR63" i="54"/>
  <c r="AQ63" i="54"/>
  <c r="AO63" i="54"/>
  <c r="AN63" i="54"/>
  <c r="AT63" i="54" s="1"/>
  <c r="AK63" i="54"/>
  <c r="AI63" i="54"/>
  <c r="AB63" i="54"/>
  <c r="Z63" i="54"/>
  <c r="Y63" i="54"/>
  <c r="V63" i="54"/>
  <c r="S63" i="54"/>
  <c r="AP63" i="54" s="1"/>
  <c r="P63" i="54"/>
  <c r="O63" i="54"/>
  <c r="J63" i="54"/>
  <c r="E63" i="54"/>
  <c r="AR62" i="54"/>
  <c r="AQ62" i="54"/>
  <c r="AO62" i="54"/>
  <c r="AN62" i="54"/>
  <c r="AT62" i="54" s="1"/>
  <c r="AK62" i="54"/>
  <c r="AI62" i="54"/>
  <c r="AB62" i="54"/>
  <c r="Z62" i="54"/>
  <c r="Y62" i="54"/>
  <c r="V62" i="54"/>
  <c r="S62" i="54"/>
  <c r="AP62" i="54" s="1"/>
  <c r="P62" i="54"/>
  <c r="O62" i="54"/>
  <c r="J62" i="54"/>
  <c r="E62" i="54"/>
  <c r="AR61" i="54"/>
  <c r="AQ61" i="54"/>
  <c r="AO61" i="54"/>
  <c r="AN61" i="54"/>
  <c r="AT61" i="54" s="1"/>
  <c r="AK61" i="54"/>
  <c r="AI61" i="54"/>
  <c r="AB61" i="54"/>
  <c r="Z61" i="54"/>
  <c r="Y61" i="54"/>
  <c r="V61" i="54"/>
  <c r="S61" i="54"/>
  <c r="AP61" i="54" s="1"/>
  <c r="P61" i="54"/>
  <c r="O61" i="54"/>
  <c r="J61" i="54"/>
  <c r="E61" i="54"/>
  <c r="AR60" i="54"/>
  <c r="AR67" i="54" s="1"/>
  <c r="AQ60" i="54"/>
  <c r="AO60" i="54"/>
  <c r="AO67" i="54" s="1"/>
  <c r="AN60" i="54"/>
  <c r="AK60" i="54"/>
  <c r="AK68" i="54" s="1"/>
  <c r="AI60" i="54"/>
  <c r="AI68" i="54" s="1"/>
  <c r="AB60" i="54"/>
  <c r="AB68" i="54" s="1"/>
  <c r="Z60" i="54"/>
  <c r="Z68" i="54" s="1"/>
  <c r="Y60" i="54"/>
  <c r="V60" i="54"/>
  <c r="V68" i="54" s="1"/>
  <c r="S60" i="54"/>
  <c r="S68" i="54" s="1"/>
  <c r="P60" i="54"/>
  <c r="O60" i="54"/>
  <c r="J60" i="54"/>
  <c r="E60" i="54"/>
  <c r="E68" i="54" s="1"/>
  <c r="AR58" i="54"/>
  <c r="AJ58" i="54"/>
  <c r="AH58" i="54"/>
  <c r="AH70" i="54" s="1"/>
  <c r="AG58" i="54"/>
  <c r="AG70" i="54" s="1"/>
  <c r="AF58" i="54"/>
  <c r="AE58" i="54"/>
  <c r="AE70" i="54" s="1"/>
  <c r="AC58" i="54"/>
  <c r="X58" i="54"/>
  <c r="X70" i="54" s="1"/>
  <c r="W58" i="54"/>
  <c r="W70" i="54" s="1"/>
  <c r="U58" i="54"/>
  <c r="T58" i="54"/>
  <c r="T70" i="54" s="1"/>
  <c r="R58" i="54"/>
  <c r="Q58" i="54"/>
  <c r="Q70" i="54" s="1"/>
  <c r="L58" i="54"/>
  <c r="L70" i="54" s="1"/>
  <c r="H58" i="54"/>
  <c r="G58" i="54"/>
  <c r="G70" i="54" s="1"/>
  <c r="F58" i="54"/>
  <c r="AR56" i="54"/>
  <c r="AQ56" i="54"/>
  <c r="AO56" i="54"/>
  <c r="AK56" i="54"/>
  <c r="AD56" i="54"/>
  <c r="Z56" i="54"/>
  <c r="Y56" i="54"/>
  <c r="V56" i="54"/>
  <c r="S56" i="54"/>
  <c r="O56" i="54"/>
  <c r="J56" i="54"/>
  <c r="E56" i="54"/>
  <c r="AR55" i="54"/>
  <c r="AQ55" i="54"/>
  <c r="AO55" i="54"/>
  <c r="AK55" i="54"/>
  <c r="AD55" i="54"/>
  <c r="Z55" i="54"/>
  <c r="Y55" i="54"/>
  <c r="V55" i="54"/>
  <c r="S55" i="54"/>
  <c r="O55" i="54"/>
  <c r="J55" i="54"/>
  <c r="E55" i="54"/>
  <c r="AR54" i="54"/>
  <c r="AQ54" i="54"/>
  <c r="AO54" i="54"/>
  <c r="AK54" i="54"/>
  <c r="AD54" i="54"/>
  <c r="Z54" i="54"/>
  <c r="Y54" i="54"/>
  <c r="V54" i="54"/>
  <c r="S54" i="54"/>
  <c r="O54" i="54"/>
  <c r="J54" i="54"/>
  <c r="E54" i="54"/>
  <c r="AR53" i="54"/>
  <c r="AQ53" i="54"/>
  <c r="AO53" i="54"/>
  <c r="AK53" i="54"/>
  <c r="AD53" i="54"/>
  <c r="Z53" i="54"/>
  <c r="Y53" i="54"/>
  <c r="V53" i="54"/>
  <c r="S53" i="54"/>
  <c r="O53" i="54"/>
  <c r="J53" i="54"/>
  <c r="E53" i="54"/>
  <c r="AR52" i="54"/>
  <c r="AQ52" i="54"/>
  <c r="AO52" i="54"/>
  <c r="AK52" i="54"/>
  <c r="AD52" i="54"/>
  <c r="Z52" i="54"/>
  <c r="Y52" i="54"/>
  <c r="V52" i="54"/>
  <c r="S52" i="54"/>
  <c r="O52" i="54"/>
  <c r="J52" i="54"/>
  <c r="E52" i="54"/>
  <c r="AR51" i="54"/>
  <c r="AQ51" i="54"/>
  <c r="AO51" i="54"/>
  <c r="AK51" i="54"/>
  <c r="AD51" i="54"/>
  <c r="Z51" i="54"/>
  <c r="Y51" i="54"/>
  <c r="V51" i="54"/>
  <c r="S51" i="54"/>
  <c r="O51" i="54"/>
  <c r="J51" i="54"/>
  <c r="E51" i="54"/>
  <c r="AR50" i="54"/>
  <c r="AQ50" i="54"/>
  <c r="AO50" i="54"/>
  <c r="AK50" i="54"/>
  <c r="AD50" i="54"/>
  <c r="Z50" i="54"/>
  <c r="Y50" i="54"/>
  <c r="V50" i="54"/>
  <c r="S50" i="54"/>
  <c r="O50" i="54"/>
  <c r="J50" i="54"/>
  <c r="E50" i="54"/>
  <c r="AR49" i="54"/>
  <c r="AQ49" i="54"/>
  <c r="AO49" i="54"/>
  <c r="AK49" i="54"/>
  <c r="AD49" i="54"/>
  <c r="Z49" i="54"/>
  <c r="Y49" i="54"/>
  <c r="V49" i="54"/>
  <c r="S49" i="54"/>
  <c r="O49" i="54"/>
  <c r="J49" i="54"/>
  <c r="E49" i="54"/>
  <c r="AR48" i="54"/>
  <c r="AQ48" i="54"/>
  <c r="AO48" i="54"/>
  <c r="AK48" i="54"/>
  <c r="AD48" i="54"/>
  <c r="Z48" i="54"/>
  <c r="Y48" i="54"/>
  <c r="V48" i="54"/>
  <c r="S48" i="54"/>
  <c r="O48" i="54"/>
  <c r="J48" i="54"/>
  <c r="E48" i="54"/>
  <c r="AR47" i="54"/>
  <c r="AQ47" i="54"/>
  <c r="AO47" i="54"/>
  <c r="AK47" i="54"/>
  <c r="AD47" i="54"/>
  <c r="Z47" i="54"/>
  <c r="Y47" i="54"/>
  <c r="V47" i="54"/>
  <c r="S47" i="54"/>
  <c r="O47" i="54"/>
  <c r="J47" i="54"/>
  <c r="E47" i="54"/>
  <c r="AR46" i="54"/>
  <c r="AQ46" i="54"/>
  <c r="AO46" i="54"/>
  <c r="AK46" i="54"/>
  <c r="AD46" i="54"/>
  <c r="Z46" i="54"/>
  <c r="Y46" i="54"/>
  <c r="V46" i="54"/>
  <c r="S46" i="54"/>
  <c r="O46" i="54"/>
  <c r="J46" i="54"/>
  <c r="E46" i="54"/>
  <c r="AR45" i="54"/>
  <c r="AQ45" i="54"/>
  <c r="AO45" i="54"/>
  <c r="AK45" i="54"/>
  <c r="AD45" i="54"/>
  <c r="Z45" i="54"/>
  <c r="Y45" i="54"/>
  <c r="V45" i="54"/>
  <c r="S45" i="54"/>
  <c r="O45" i="54"/>
  <c r="J45" i="54"/>
  <c r="E45" i="54"/>
  <c r="AR44" i="54"/>
  <c r="AQ44" i="54"/>
  <c r="AO44" i="54"/>
  <c r="AK44" i="54"/>
  <c r="AD44" i="54"/>
  <c r="Z44" i="54"/>
  <c r="Y44" i="54"/>
  <c r="V44" i="54"/>
  <c r="S44" i="54"/>
  <c r="O44" i="54"/>
  <c r="J44" i="54"/>
  <c r="E44" i="54"/>
  <c r="AR43" i="54"/>
  <c r="AQ43" i="54"/>
  <c r="AO43" i="54"/>
  <c r="AK43" i="54"/>
  <c r="AD43" i="54"/>
  <c r="Z43" i="54"/>
  <c r="Y43" i="54"/>
  <c r="V43" i="54"/>
  <c r="S43" i="54"/>
  <c r="O43" i="54"/>
  <c r="J43" i="54"/>
  <c r="E43" i="54"/>
  <c r="AR42" i="54"/>
  <c r="AQ42" i="54"/>
  <c r="AO42" i="54"/>
  <c r="AD42" i="54"/>
  <c r="Z42" i="54"/>
  <c r="Y42" i="54"/>
  <c r="V42" i="54"/>
  <c r="AK42" i="54" s="1"/>
  <c r="S42" i="54"/>
  <c r="AB42" i="54" s="1"/>
  <c r="O42" i="54"/>
  <c r="J42" i="54"/>
  <c r="E42" i="54"/>
  <c r="AR41" i="54"/>
  <c r="AQ41" i="54"/>
  <c r="AO41" i="54"/>
  <c r="AD41" i="54"/>
  <c r="AB41" i="54"/>
  <c r="Z41" i="54"/>
  <c r="Y41" i="54"/>
  <c r="V41" i="54"/>
  <c r="AK41" i="54" s="1"/>
  <c r="S41" i="54"/>
  <c r="O41" i="54"/>
  <c r="J41" i="54"/>
  <c r="E41" i="54"/>
  <c r="AR40" i="54"/>
  <c r="AQ40" i="54"/>
  <c r="AO40" i="54"/>
  <c r="AK40" i="54"/>
  <c r="AD40" i="54"/>
  <c r="Z40" i="54"/>
  <c r="Y40" i="54"/>
  <c r="V40" i="54"/>
  <c r="S40" i="54"/>
  <c r="O40" i="54"/>
  <c r="J40" i="54"/>
  <c r="E40" i="54"/>
  <c r="AR39" i="54"/>
  <c r="AQ39" i="54"/>
  <c r="AO39" i="54"/>
  <c r="AK39" i="54"/>
  <c r="AD39" i="54"/>
  <c r="AB39" i="54"/>
  <c r="Z39" i="54"/>
  <c r="Y39" i="54"/>
  <c r="V39" i="54"/>
  <c r="S39" i="54"/>
  <c r="O39" i="54"/>
  <c r="J39" i="54"/>
  <c r="E39" i="54"/>
  <c r="AR38" i="54"/>
  <c r="AQ38" i="54"/>
  <c r="AO38" i="54"/>
  <c r="AD38" i="54"/>
  <c r="AB38" i="54"/>
  <c r="Z38" i="54"/>
  <c r="Y38" i="54"/>
  <c r="V38" i="54"/>
  <c r="AK38" i="54" s="1"/>
  <c r="S38" i="54"/>
  <c r="O38" i="54"/>
  <c r="J38" i="54"/>
  <c r="E38" i="54"/>
  <c r="AR37" i="54"/>
  <c r="AQ37" i="54"/>
  <c r="AO37" i="54"/>
  <c r="AK37" i="54"/>
  <c r="AD37" i="54"/>
  <c r="Z37" i="54"/>
  <c r="Y37" i="54"/>
  <c r="V37" i="54"/>
  <c r="S37" i="54"/>
  <c r="O37" i="54"/>
  <c r="J37" i="54"/>
  <c r="E37" i="54"/>
  <c r="AR36" i="54"/>
  <c r="AQ36" i="54"/>
  <c r="AO36" i="54"/>
  <c r="AN36" i="54"/>
  <c r="AT36" i="54" s="1"/>
  <c r="AB36" i="54"/>
  <c r="Z36" i="54"/>
  <c r="Y36" i="54"/>
  <c r="V36" i="54"/>
  <c r="AK36" i="54" s="1"/>
  <c r="S36" i="54"/>
  <c r="P36" i="54"/>
  <c r="O36" i="54"/>
  <c r="J36" i="54"/>
  <c r="E36" i="54"/>
  <c r="AR35" i="54"/>
  <c r="AQ35" i="54"/>
  <c r="AP35" i="54"/>
  <c r="AO35" i="54"/>
  <c r="AN35" i="54"/>
  <c r="AT35" i="54" s="1"/>
  <c r="AB35" i="54"/>
  <c r="Z35" i="54"/>
  <c r="Y35" i="54"/>
  <c r="V35" i="54"/>
  <c r="AK35" i="54" s="1"/>
  <c r="S35" i="54"/>
  <c r="P35" i="54"/>
  <c r="O35" i="54"/>
  <c r="J35" i="54"/>
  <c r="E35" i="54"/>
  <c r="AR34" i="54"/>
  <c r="AQ34" i="54"/>
  <c r="AP34" i="54"/>
  <c r="AO34" i="54"/>
  <c r="AN34" i="54"/>
  <c r="AT34" i="54" s="1"/>
  <c r="AB34" i="54"/>
  <c r="Z34" i="54"/>
  <c r="Y34" i="54"/>
  <c r="V34" i="54"/>
  <c r="AK34" i="54" s="1"/>
  <c r="S34" i="54"/>
  <c r="P34" i="54"/>
  <c r="O34" i="54"/>
  <c r="J34" i="54"/>
  <c r="E34" i="54"/>
  <c r="AR33" i="54"/>
  <c r="AQ33" i="54"/>
  <c r="AP33" i="54"/>
  <c r="AO33" i="54"/>
  <c r="AN33" i="54"/>
  <c r="AT33" i="54" s="1"/>
  <c r="AB33" i="54"/>
  <c r="Z33" i="54"/>
  <c r="Y33" i="54"/>
  <c r="V33" i="54"/>
  <c r="AK33" i="54" s="1"/>
  <c r="S33" i="54"/>
  <c r="P33" i="54"/>
  <c r="O33" i="54"/>
  <c r="J33" i="54"/>
  <c r="E33" i="54"/>
  <c r="AR32" i="54"/>
  <c r="AQ32" i="54"/>
  <c r="AP32" i="54"/>
  <c r="AO32" i="54"/>
  <c r="AN32" i="54"/>
  <c r="AT32" i="54" s="1"/>
  <c r="AB32" i="54"/>
  <c r="Z32" i="54"/>
  <c r="Y32" i="54"/>
  <c r="V32" i="54"/>
  <c r="AK32" i="54" s="1"/>
  <c r="S32" i="54"/>
  <c r="P32" i="54"/>
  <c r="O32" i="54"/>
  <c r="J32" i="54"/>
  <c r="E32" i="54"/>
  <c r="AR31" i="54"/>
  <c r="AQ31" i="54"/>
  <c r="AP31" i="54"/>
  <c r="AO31" i="54"/>
  <c r="AN31" i="54"/>
  <c r="AT31" i="54" s="1"/>
  <c r="AB31" i="54"/>
  <c r="Z31" i="54"/>
  <c r="Y31" i="54"/>
  <c r="V31" i="54"/>
  <c r="AK31" i="54" s="1"/>
  <c r="S31" i="54"/>
  <c r="P31" i="54"/>
  <c r="O31" i="54"/>
  <c r="J31" i="54"/>
  <c r="E31" i="54"/>
  <c r="AR30" i="54"/>
  <c r="AQ30" i="54"/>
  <c r="AP30" i="54"/>
  <c r="AO30" i="54"/>
  <c r="AN30" i="54"/>
  <c r="AT30" i="54" s="1"/>
  <c r="AB30" i="54"/>
  <c r="Z30" i="54"/>
  <c r="Y30" i="54"/>
  <c r="V30" i="54"/>
  <c r="AK30" i="54" s="1"/>
  <c r="S30" i="54"/>
  <c r="P30" i="54"/>
  <c r="O30" i="54"/>
  <c r="J30" i="54"/>
  <c r="E30" i="54"/>
  <c r="AR29" i="54"/>
  <c r="AQ29" i="54"/>
  <c r="AP29" i="54"/>
  <c r="AO29" i="54"/>
  <c r="AN29" i="54"/>
  <c r="AT29" i="54" s="1"/>
  <c r="AB29" i="54"/>
  <c r="Z29" i="54"/>
  <c r="Y29" i="54"/>
  <c r="V29" i="54"/>
  <c r="AK29" i="54" s="1"/>
  <c r="S29" i="54"/>
  <c r="P29" i="54"/>
  <c r="O29" i="54"/>
  <c r="J29" i="54"/>
  <c r="E29" i="54"/>
  <c r="AR28" i="54"/>
  <c r="AQ28" i="54"/>
  <c r="AP28" i="54"/>
  <c r="AO28" i="54"/>
  <c r="AN28" i="54"/>
  <c r="AT28" i="54" s="1"/>
  <c r="AB28" i="54"/>
  <c r="Z28" i="54"/>
  <c r="Y28" i="54"/>
  <c r="V28" i="54"/>
  <c r="AK28" i="54" s="1"/>
  <c r="S28" i="54"/>
  <c r="P28" i="54"/>
  <c r="O28" i="54"/>
  <c r="J28" i="54"/>
  <c r="E28" i="54"/>
  <c r="AR27" i="54"/>
  <c r="AQ27" i="54"/>
  <c r="AP27" i="54"/>
  <c r="AO27" i="54"/>
  <c r="AN27" i="54"/>
  <c r="AT27" i="54" s="1"/>
  <c r="AB27" i="54"/>
  <c r="Z27" i="54"/>
  <c r="Y27" i="54"/>
  <c r="V27" i="54"/>
  <c r="AK27" i="54" s="1"/>
  <c r="S27" i="54"/>
  <c r="P27" i="54"/>
  <c r="O27" i="54"/>
  <c r="J27" i="54"/>
  <c r="E27" i="54"/>
  <c r="AR26" i="54"/>
  <c r="AQ26" i="54"/>
  <c r="AP26" i="54"/>
  <c r="AO26" i="54"/>
  <c r="AN26" i="54"/>
  <c r="AT26" i="54" s="1"/>
  <c r="AB26" i="54"/>
  <c r="Z26" i="54"/>
  <c r="Y26" i="54"/>
  <c r="V26" i="54"/>
  <c r="AK26" i="54" s="1"/>
  <c r="S26" i="54"/>
  <c r="P26" i="54"/>
  <c r="O26" i="54"/>
  <c r="E26" i="54"/>
  <c r="J26" i="54" s="1"/>
  <c r="AR25" i="54"/>
  <c r="AQ25" i="54"/>
  <c r="AP25" i="54"/>
  <c r="AO25" i="54"/>
  <c r="AN25" i="54"/>
  <c r="AT25" i="54" s="1"/>
  <c r="AB25" i="54"/>
  <c r="Z25" i="54"/>
  <c r="Y25" i="54"/>
  <c r="V25" i="54"/>
  <c r="AK25" i="54" s="1"/>
  <c r="S25" i="54"/>
  <c r="P25" i="54"/>
  <c r="O25" i="54"/>
  <c r="E25" i="54"/>
  <c r="J25" i="54" s="1"/>
  <c r="AR24" i="54"/>
  <c r="AQ24" i="54"/>
  <c r="AP24" i="54"/>
  <c r="AO24" i="54"/>
  <c r="AN24" i="54"/>
  <c r="AT24" i="54" s="1"/>
  <c r="AB24" i="54"/>
  <c r="Z24" i="54"/>
  <c r="Y24" i="54"/>
  <c r="V24" i="54"/>
  <c r="AK24" i="54" s="1"/>
  <c r="S24" i="54"/>
  <c r="P24" i="54"/>
  <c r="O24" i="54"/>
  <c r="E24" i="54"/>
  <c r="J24" i="54" s="1"/>
  <c r="AR23" i="54"/>
  <c r="AQ23" i="54"/>
  <c r="AP23" i="54"/>
  <c r="AO23" i="54"/>
  <c r="AN23" i="54"/>
  <c r="AT23" i="54" s="1"/>
  <c r="AB23" i="54"/>
  <c r="Z23" i="54"/>
  <c r="Y23" i="54"/>
  <c r="V23" i="54"/>
  <c r="AK23" i="54" s="1"/>
  <c r="S23" i="54"/>
  <c r="P23" i="54"/>
  <c r="O23" i="54"/>
  <c r="E23" i="54"/>
  <c r="J23" i="54" s="1"/>
  <c r="AR22" i="54"/>
  <c r="AQ22" i="54"/>
  <c r="AP22" i="54"/>
  <c r="AO22" i="54"/>
  <c r="AN22" i="54"/>
  <c r="AT22" i="54" s="1"/>
  <c r="AB22" i="54"/>
  <c r="Z22" i="54"/>
  <c r="Y22" i="54"/>
  <c r="V22" i="54"/>
  <c r="AK22" i="54" s="1"/>
  <c r="S22" i="54"/>
  <c r="P22" i="54"/>
  <c r="O22" i="54"/>
  <c r="E22" i="54"/>
  <c r="J22" i="54" s="1"/>
  <c r="AR21" i="54"/>
  <c r="AQ21" i="54"/>
  <c r="AP21" i="54"/>
  <c r="AO21" i="54"/>
  <c r="AN21" i="54"/>
  <c r="AT21" i="54" s="1"/>
  <c r="AB21" i="54"/>
  <c r="Z21" i="54"/>
  <c r="Y21" i="54"/>
  <c r="V21" i="54"/>
  <c r="AK21" i="54" s="1"/>
  <c r="S21" i="54"/>
  <c r="P21" i="54"/>
  <c r="O21" i="54"/>
  <c r="E21" i="54"/>
  <c r="J21" i="54" s="1"/>
  <c r="AR20" i="54"/>
  <c r="AQ20" i="54"/>
  <c r="AP20" i="54"/>
  <c r="AO20" i="54"/>
  <c r="AN20" i="54"/>
  <c r="AT20" i="54" s="1"/>
  <c r="AB20" i="54"/>
  <c r="Z20" i="54"/>
  <c r="Y20" i="54"/>
  <c r="V20" i="54"/>
  <c r="AK20" i="54" s="1"/>
  <c r="S20" i="54"/>
  <c r="P20" i="54"/>
  <c r="O20" i="54"/>
  <c r="E20" i="54"/>
  <c r="J20" i="54" s="1"/>
  <c r="AR19" i="54"/>
  <c r="AQ19" i="54"/>
  <c r="AP19" i="54"/>
  <c r="AO19" i="54"/>
  <c r="AN19" i="54"/>
  <c r="AT19" i="54" s="1"/>
  <c r="AB19" i="54"/>
  <c r="Z19" i="54"/>
  <c r="Y19" i="54"/>
  <c r="V19" i="54"/>
  <c r="AK19" i="54" s="1"/>
  <c r="S19" i="54"/>
  <c r="P19" i="54"/>
  <c r="O19" i="54"/>
  <c r="E19" i="54"/>
  <c r="J19" i="54" s="1"/>
  <c r="AR18" i="54"/>
  <c r="AQ18" i="54"/>
  <c r="AP18" i="54"/>
  <c r="AO18" i="54"/>
  <c r="AN18" i="54"/>
  <c r="AT18" i="54" s="1"/>
  <c r="AB18" i="54"/>
  <c r="Z18" i="54"/>
  <c r="Y18" i="54"/>
  <c r="V18" i="54"/>
  <c r="AK18" i="54" s="1"/>
  <c r="S18" i="54"/>
  <c r="P18" i="54"/>
  <c r="O18" i="54"/>
  <c r="E18" i="54"/>
  <c r="J18" i="54" s="1"/>
  <c r="AR17" i="54"/>
  <c r="AQ17" i="54"/>
  <c r="AP17" i="54"/>
  <c r="AO17" i="54"/>
  <c r="AN17" i="54"/>
  <c r="AT17" i="54" s="1"/>
  <c r="AB17" i="54"/>
  <c r="Z17" i="54"/>
  <c r="Y17" i="54"/>
  <c r="V17" i="54"/>
  <c r="AK17" i="54" s="1"/>
  <c r="S17" i="54"/>
  <c r="P17" i="54"/>
  <c r="O17" i="54"/>
  <c r="E17" i="54"/>
  <c r="J17" i="54" s="1"/>
  <c r="AR16" i="54"/>
  <c r="AQ16" i="54"/>
  <c r="AP16" i="54"/>
  <c r="AO16" i="54"/>
  <c r="AN16" i="54"/>
  <c r="AT16" i="54" s="1"/>
  <c r="AB16" i="54"/>
  <c r="Z16" i="54"/>
  <c r="Y16" i="54"/>
  <c r="V16" i="54"/>
  <c r="AK16" i="54" s="1"/>
  <c r="S16" i="54"/>
  <c r="P16" i="54"/>
  <c r="O16" i="54"/>
  <c r="E16" i="54"/>
  <c r="J16" i="54" s="1"/>
  <c r="AR15" i="54"/>
  <c r="AQ15" i="54"/>
  <c r="AP15" i="54"/>
  <c r="AO15" i="54"/>
  <c r="AN15" i="54"/>
  <c r="AT15" i="54" s="1"/>
  <c r="AB15" i="54"/>
  <c r="Z15" i="54"/>
  <c r="Y15" i="54"/>
  <c r="V15" i="54"/>
  <c r="AK15" i="54" s="1"/>
  <c r="S15" i="54"/>
  <c r="P15" i="54"/>
  <c r="O15" i="54"/>
  <c r="E15" i="54"/>
  <c r="J15" i="54" s="1"/>
  <c r="AR14" i="54"/>
  <c r="AQ14" i="54"/>
  <c r="AP14" i="54"/>
  <c r="AO14" i="54"/>
  <c r="AN14" i="54"/>
  <c r="AT14" i="54" s="1"/>
  <c r="AI14" i="54"/>
  <c r="AB14" i="54"/>
  <c r="Z14" i="54"/>
  <c r="Y14" i="54"/>
  <c r="AL14" i="54" s="1"/>
  <c r="AS14" i="54" s="1" a="1"/>
  <c r="AS14" i="54" s="1"/>
  <c r="V14" i="54"/>
  <c r="AK14" i="54" s="1"/>
  <c r="S14" i="54"/>
  <c r="P14" i="54"/>
  <c r="O14" i="54"/>
  <c r="E14" i="54"/>
  <c r="J14" i="54" s="1"/>
  <c r="AR13" i="54"/>
  <c r="AQ13" i="54"/>
  <c r="AP13" i="54"/>
  <c r="AO13" i="54"/>
  <c r="AN13" i="54"/>
  <c r="AT13" i="54" s="1"/>
  <c r="AI13" i="54"/>
  <c r="AB13" i="54"/>
  <c r="Z13" i="54"/>
  <c r="Y13" i="54"/>
  <c r="AL13" i="54" s="1"/>
  <c r="AS13" i="54" s="1" a="1"/>
  <c r="AS13" i="54" s="1"/>
  <c r="V13" i="54"/>
  <c r="AK13" i="54" s="1"/>
  <c r="S13" i="54"/>
  <c r="P13" i="54"/>
  <c r="O13" i="54"/>
  <c r="E13" i="54"/>
  <c r="J13" i="54" s="1"/>
  <c r="AR12" i="54"/>
  <c r="AQ12" i="54"/>
  <c r="AP12" i="54"/>
  <c r="AO12" i="54"/>
  <c r="AN12" i="54"/>
  <c r="AT12" i="54" s="1"/>
  <c r="AI12" i="54"/>
  <c r="AB12" i="54"/>
  <c r="Z12" i="54"/>
  <c r="Y12" i="54"/>
  <c r="V12" i="54"/>
  <c r="AK12" i="54" s="1"/>
  <c r="S12" i="54"/>
  <c r="P12" i="54"/>
  <c r="O12" i="54"/>
  <c r="E12" i="54"/>
  <c r="J12" i="54" s="1"/>
  <c r="AR11" i="54"/>
  <c r="AQ11" i="54"/>
  <c r="AP11" i="54"/>
  <c r="AO11" i="54"/>
  <c r="AN11" i="54"/>
  <c r="AT11" i="54" s="1"/>
  <c r="AI11" i="54"/>
  <c r="AB11" i="54"/>
  <c r="Z11" i="54"/>
  <c r="Y11" i="54"/>
  <c r="V11" i="54"/>
  <c r="AK11" i="54" s="1"/>
  <c r="S11" i="54"/>
  <c r="P11" i="54"/>
  <c r="O11" i="54"/>
  <c r="E11" i="54"/>
  <c r="J11" i="54" s="1"/>
  <c r="AR10" i="54"/>
  <c r="AQ10" i="54"/>
  <c r="AP10" i="54"/>
  <c r="AO10" i="54"/>
  <c r="AN10" i="54"/>
  <c r="AT10" i="54" s="1"/>
  <c r="AI10" i="54"/>
  <c r="AB10" i="54"/>
  <c r="Z10" i="54"/>
  <c r="Y10" i="54"/>
  <c r="AL10" i="54" s="1"/>
  <c r="AS10" i="54" s="1" a="1"/>
  <c r="AS10" i="54" s="1"/>
  <c r="V10" i="54"/>
  <c r="AK10" i="54" s="1"/>
  <c r="S10" i="54"/>
  <c r="P10" i="54"/>
  <c r="O10" i="54"/>
  <c r="E10" i="54"/>
  <c r="J10" i="54" s="1"/>
  <c r="AR9" i="54"/>
  <c r="AQ9" i="54"/>
  <c r="AP9" i="54"/>
  <c r="AO9" i="54"/>
  <c r="AN9" i="54"/>
  <c r="AT9" i="54" s="1"/>
  <c r="AI9" i="54"/>
  <c r="AB9" i="54"/>
  <c r="Z9" i="54"/>
  <c r="Y9" i="54"/>
  <c r="AL9" i="54" s="1"/>
  <c r="AS9" i="54" s="1" a="1"/>
  <c r="AS9" i="54" s="1"/>
  <c r="V9" i="54"/>
  <c r="AK9" i="54" s="1"/>
  <c r="S9" i="54"/>
  <c r="P9" i="54"/>
  <c r="O9" i="54"/>
  <c r="E9" i="54"/>
  <c r="J9" i="54" s="1"/>
  <c r="AR8" i="54"/>
  <c r="AQ8" i="54"/>
  <c r="AP8" i="54"/>
  <c r="AO8" i="54"/>
  <c r="AN8" i="54"/>
  <c r="AT8" i="54" s="1"/>
  <c r="AI8" i="54"/>
  <c r="AB8" i="54"/>
  <c r="Z8" i="54"/>
  <c r="Y8" i="54"/>
  <c r="V8" i="54"/>
  <c r="AK8" i="54" s="1"/>
  <c r="S8" i="54"/>
  <c r="P8" i="54"/>
  <c r="O8" i="54"/>
  <c r="E8" i="54"/>
  <c r="J8" i="54" s="1"/>
  <c r="AR7" i="54"/>
  <c r="AQ7" i="54"/>
  <c r="AP7" i="54"/>
  <c r="AO7" i="54"/>
  <c r="AN7" i="54"/>
  <c r="AT7" i="54" s="1"/>
  <c r="AI7" i="54"/>
  <c r="AB7" i="54"/>
  <c r="Z7" i="54"/>
  <c r="Y7" i="54"/>
  <c r="V7" i="54"/>
  <c r="AK7" i="54" s="1"/>
  <c r="S7" i="54"/>
  <c r="P7" i="54"/>
  <c r="O7" i="54"/>
  <c r="E7" i="54"/>
  <c r="J7" i="54" s="1"/>
  <c r="AT6" i="54"/>
  <c r="AR6" i="54"/>
  <c r="AQ6" i="54"/>
  <c r="AP6" i="54"/>
  <c r="AO6" i="54"/>
  <c r="AN6" i="54"/>
  <c r="AI6" i="54"/>
  <c r="AB6" i="54"/>
  <c r="Z6" i="54"/>
  <c r="Y6" i="54"/>
  <c r="AD6" i="54" s="1"/>
  <c r="V6" i="54"/>
  <c r="AK6" i="54" s="1"/>
  <c r="AL6" i="54" s="1"/>
  <c r="AS6" i="54" s="1" a="1"/>
  <c r="AS6" i="54" s="1"/>
  <c r="S6" i="54"/>
  <c r="P6" i="54"/>
  <c r="O6" i="54"/>
  <c r="E6" i="54"/>
  <c r="J6" i="54" s="1"/>
  <c r="AT5" i="54"/>
  <c r="AR5" i="54"/>
  <c r="AQ5" i="54"/>
  <c r="AP5" i="54"/>
  <c r="AO5" i="54"/>
  <c r="AN5" i="54"/>
  <c r="AI5" i="54"/>
  <c r="AB5" i="54"/>
  <c r="Z5" i="54"/>
  <c r="Y5" i="54"/>
  <c r="AD5" i="54" s="1"/>
  <c r="V5" i="54"/>
  <c r="AK5" i="54" s="1"/>
  <c r="AL5" i="54" s="1"/>
  <c r="AS5" i="54" s="1" a="1"/>
  <c r="AS5" i="54" s="1"/>
  <c r="S5" i="54"/>
  <c r="P5" i="54"/>
  <c r="O5" i="54"/>
  <c r="E5" i="54"/>
  <c r="J5" i="54" s="1"/>
  <c r="AT4" i="54"/>
  <c r="AR4" i="54"/>
  <c r="AQ4" i="54"/>
  <c r="AP4" i="54"/>
  <c r="AO4" i="54"/>
  <c r="AN4" i="54"/>
  <c r="AI4" i="54"/>
  <c r="AB4" i="54"/>
  <c r="Z4" i="54"/>
  <c r="Y4" i="54"/>
  <c r="V4" i="54"/>
  <c r="AK4" i="54" s="1"/>
  <c r="AL4" i="54" s="1"/>
  <c r="AS4" i="54" s="1" a="1"/>
  <c r="AS4" i="54" s="1"/>
  <c r="S4" i="54"/>
  <c r="P4" i="54"/>
  <c r="O4" i="54"/>
  <c r="E4" i="54"/>
  <c r="J4" i="54" s="1"/>
  <c r="AR3" i="54"/>
  <c r="AR57" i="54" s="1"/>
  <c r="AQ3" i="54"/>
  <c r="AO3" i="54"/>
  <c r="AO57" i="54" s="1"/>
  <c r="AK3" i="54"/>
  <c r="AI3" i="54"/>
  <c r="AD3" i="54"/>
  <c r="Z3" i="54"/>
  <c r="Z58" i="54" s="1"/>
  <c r="Z70" i="54" s="1"/>
  <c r="Y3" i="54"/>
  <c r="V3" i="54"/>
  <c r="S3" i="54"/>
  <c r="S58" i="54" s="1"/>
  <c r="S70" i="54" s="1"/>
  <c r="O3" i="54"/>
  <c r="E3" i="54"/>
  <c r="M6" i="55" l="1"/>
  <c r="G6" i="55" s="1"/>
  <c r="L7" i="55"/>
  <c r="M5" i="55"/>
  <c r="G5" i="55" s="1"/>
  <c r="D114" i="55"/>
  <c r="E62" i="55"/>
  <c r="F62" i="55" s="1"/>
  <c r="E4" i="55"/>
  <c r="D57" i="55"/>
  <c r="L62" i="55"/>
  <c r="AW9" i="54"/>
  <c r="AU9" i="54"/>
  <c r="AW6" i="54"/>
  <c r="AU6" i="54"/>
  <c r="AL7" i="54"/>
  <c r="AS7" i="54" s="1" a="1"/>
  <c r="AS7" i="54" s="1"/>
  <c r="AL11" i="54"/>
  <c r="AS11" i="54" s="1" a="1"/>
  <c r="AS11" i="54" s="1"/>
  <c r="AW5" i="54"/>
  <c r="AU5" i="54"/>
  <c r="AL29" i="54"/>
  <c r="AS29" i="54" s="1" a="1"/>
  <c r="AS29" i="54" s="1"/>
  <c r="AW4" i="54"/>
  <c r="AU4" i="54"/>
  <c r="AW14" i="54"/>
  <c r="AU14" i="54"/>
  <c r="AL17" i="54"/>
  <c r="AS17" i="54" s="1" a="1"/>
  <c r="AS17" i="54" s="1"/>
  <c r="AW10" i="54"/>
  <c r="AU10" i="54"/>
  <c r="AA4" i="54"/>
  <c r="AW13" i="54"/>
  <c r="AU13" i="54"/>
  <c r="AL16" i="54"/>
  <c r="AS16" i="54" s="1" a="1"/>
  <c r="AS16" i="54" s="1"/>
  <c r="AL8" i="54"/>
  <c r="AS8" i="54" s="1" a="1"/>
  <c r="AS8" i="54" s="1"/>
  <c r="AL12" i="54"/>
  <c r="AS12" i="54" s="1" a="1"/>
  <c r="AS12" i="54" s="1"/>
  <c r="V58" i="54"/>
  <c r="V70" i="54" s="1"/>
  <c r="AA29" i="54"/>
  <c r="AN37" i="54"/>
  <c r="AT37" i="54" s="1"/>
  <c r="AS37" i="54" a="1"/>
  <c r="AS37" i="54" s="1"/>
  <c r="AW37" i="54" s="1"/>
  <c r="P37" i="54"/>
  <c r="AP37" i="54"/>
  <c r="AA47" i="54"/>
  <c r="AA55" i="54"/>
  <c r="AA60" i="54"/>
  <c r="AA68" i="54" s="1"/>
  <c r="AL60" i="54"/>
  <c r="AD60" i="54"/>
  <c r="AA18" i="54"/>
  <c r="AP3" i="54"/>
  <c r="AN38" i="54"/>
  <c r="AT38" i="54" s="1"/>
  <c r="P38" i="54"/>
  <c r="AP38" i="54"/>
  <c r="AA61" i="54"/>
  <c r="AL61" i="54"/>
  <c r="AS61" i="54" s="1" a="1"/>
  <c r="AS61" i="54" s="1"/>
  <c r="AD61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L42" i="54" s="1"/>
  <c r="AS42" i="54" s="1" a="1"/>
  <c r="AS42" i="54" s="1"/>
  <c r="AI41" i="54"/>
  <c r="AL41" i="54" s="1"/>
  <c r="AS41" i="54" s="1" a="1"/>
  <c r="AS41" i="54" s="1"/>
  <c r="AI40" i="54"/>
  <c r="AI39" i="54"/>
  <c r="AL39" i="54" s="1"/>
  <c r="AS39" i="54" s="1" a="1"/>
  <c r="AS39" i="54" s="1"/>
  <c r="AI38" i="54"/>
  <c r="AL38" i="54" s="1"/>
  <c r="AS38" i="54" s="1" a="1"/>
  <c r="AS38" i="54" s="1"/>
  <c r="AI37" i="54"/>
  <c r="AA11" i="54"/>
  <c r="AA14" i="54"/>
  <c r="E58" i="54"/>
  <c r="E70" i="54" s="1"/>
  <c r="J3" i="54"/>
  <c r="J58" i="54" s="1"/>
  <c r="J70" i="54" s="1"/>
  <c r="AD8" i="54"/>
  <c r="AD9" i="54"/>
  <c r="AD10" i="54"/>
  <c r="AD11" i="54"/>
  <c r="AD12" i="54"/>
  <c r="AD13" i="54"/>
  <c r="AD14" i="54"/>
  <c r="AD15" i="54"/>
  <c r="AD16" i="54"/>
  <c r="AD17" i="54"/>
  <c r="AD18" i="54"/>
  <c r="AD19" i="54"/>
  <c r="AD20" i="54"/>
  <c r="AD21" i="54"/>
  <c r="AD22" i="54"/>
  <c r="AD23" i="54"/>
  <c r="AD24" i="54"/>
  <c r="AD25" i="54"/>
  <c r="AD26" i="54"/>
  <c r="AD27" i="54"/>
  <c r="AD28" i="54"/>
  <c r="AD29" i="54"/>
  <c r="AD30" i="54"/>
  <c r="AD31" i="54"/>
  <c r="AD32" i="54"/>
  <c r="AD33" i="54"/>
  <c r="AD34" i="54"/>
  <c r="AD35" i="54"/>
  <c r="AI36" i="54"/>
  <c r="AL36" i="54" s="1"/>
  <c r="AS36" i="54" s="1" a="1"/>
  <c r="AS36" i="54" s="1"/>
  <c r="AN39" i="54"/>
  <c r="AT39" i="54" s="1"/>
  <c r="P39" i="54"/>
  <c r="AP39" i="54"/>
  <c r="AA62" i="54"/>
  <c r="AL62" i="54"/>
  <c r="AS62" i="54" s="1" a="1"/>
  <c r="AS62" i="54" s="1"/>
  <c r="AW62" i="54" s="1"/>
  <c r="AD62" i="54"/>
  <c r="AA26" i="54"/>
  <c r="AB3" i="54"/>
  <c r="AD4" i="54"/>
  <c r="AI15" i="54"/>
  <c r="AL15" i="54" s="1"/>
  <c r="AS15" i="54" s="1" a="1"/>
  <c r="AS15" i="54" s="1"/>
  <c r="AI16" i="54"/>
  <c r="AI17" i="54"/>
  <c r="AI58" i="54" s="1"/>
  <c r="AI18" i="54"/>
  <c r="AL18" i="54" s="1"/>
  <c r="AS18" i="54" s="1" a="1"/>
  <c r="AS18" i="54" s="1"/>
  <c r="AI19" i="54"/>
  <c r="AL19" i="54" s="1"/>
  <c r="AS19" i="54" s="1" a="1"/>
  <c r="AS19" i="54" s="1"/>
  <c r="AI20" i="54"/>
  <c r="AL20" i="54" s="1"/>
  <c r="AS20" i="54" s="1" a="1"/>
  <c r="AS20" i="54" s="1"/>
  <c r="AI21" i="54"/>
  <c r="AL21" i="54" s="1"/>
  <c r="AS21" i="54" s="1" a="1"/>
  <c r="AS21" i="54" s="1"/>
  <c r="AI22" i="54"/>
  <c r="AL22" i="54" s="1"/>
  <c r="AS22" i="54" s="1" a="1"/>
  <c r="AS22" i="54" s="1"/>
  <c r="AI23" i="54"/>
  <c r="AL23" i="54" s="1"/>
  <c r="AS23" i="54" s="1" a="1"/>
  <c r="AS23" i="54" s="1"/>
  <c r="AI24" i="54"/>
  <c r="AL24" i="54" s="1"/>
  <c r="AS24" i="54" s="1" a="1"/>
  <c r="AS24" i="54" s="1"/>
  <c r="AI25" i="54"/>
  <c r="AL25" i="54" s="1"/>
  <c r="AS25" i="54" s="1" a="1"/>
  <c r="AS25" i="54" s="1"/>
  <c r="AI26" i="54"/>
  <c r="AL26" i="54" s="1"/>
  <c r="AS26" i="54" s="1" a="1"/>
  <c r="AS26" i="54" s="1"/>
  <c r="AI27" i="54"/>
  <c r="AL27" i="54" s="1"/>
  <c r="AS27" i="54" s="1" a="1"/>
  <c r="AS27" i="54" s="1"/>
  <c r="AI28" i="54"/>
  <c r="AL28" i="54" s="1"/>
  <c r="AS28" i="54" s="1" a="1"/>
  <c r="AS28" i="54" s="1"/>
  <c r="AI29" i="54"/>
  <c r="AI30" i="54"/>
  <c r="AL30" i="54" s="1"/>
  <c r="AS30" i="54" s="1" a="1"/>
  <c r="AS30" i="54" s="1"/>
  <c r="AI31" i="54"/>
  <c r="AL31" i="54" s="1"/>
  <c r="AS31" i="54" s="1" a="1"/>
  <c r="AS31" i="54" s="1"/>
  <c r="AI32" i="54"/>
  <c r="AL32" i="54" s="1"/>
  <c r="AS32" i="54" s="1" a="1"/>
  <c r="AS32" i="54" s="1"/>
  <c r="AI33" i="54"/>
  <c r="AL33" i="54" s="1"/>
  <c r="AS33" i="54" s="1" a="1"/>
  <c r="AS33" i="54" s="1"/>
  <c r="AI34" i="54"/>
  <c r="AL34" i="54" s="1"/>
  <c r="AS34" i="54" s="1" a="1"/>
  <c r="AS34" i="54" s="1"/>
  <c r="AI35" i="54"/>
  <c r="AL35" i="54" s="1"/>
  <c r="AS35" i="54" s="1" a="1"/>
  <c r="AS35" i="54" s="1"/>
  <c r="AA38" i="54"/>
  <c r="AN40" i="54"/>
  <c r="AT40" i="54" s="1"/>
  <c r="P40" i="54"/>
  <c r="AP40" i="54"/>
  <c r="J68" i="54"/>
  <c r="AA63" i="54"/>
  <c r="AL63" i="54"/>
  <c r="AS63" i="54" s="1" a="1"/>
  <c r="AS63" i="54" s="1"/>
  <c r="AW63" i="54" s="1"/>
  <c r="AD63" i="54"/>
  <c r="AR68" i="54"/>
  <c r="AA13" i="54"/>
  <c r="AA22" i="54"/>
  <c r="AA23" i="54"/>
  <c r="AD36" i="54"/>
  <c r="AQ57" i="54"/>
  <c r="AD7" i="54"/>
  <c r="P3" i="54"/>
  <c r="AP36" i="54"/>
  <c r="AB37" i="54"/>
  <c r="AN41" i="54"/>
  <c r="AT41" i="54" s="1"/>
  <c r="P41" i="54"/>
  <c r="AP41" i="54"/>
  <c r="R70" i="54"/>
  <c r="AA64" i="54"/>
  <c r="AL64" i="54"/>
  <c r="AS64" i="54" s="1" a="1"/>
  <c r="AS64" i="54" s="1"/>
  <c r="AD64" i="54"/>
  <c r="AA40" i="54"/>
  <c r="AN42" i="54"/>
  <c r="AT42" i="54" s="1"/>
  <c r="P42" i="54"/>
  <c r="AP42" i="54"/>
  <c r="AN67" i="54"/>
  <c r="AT60" i="54"/>
  <c r="AT67" i="54" s="1"/>
  <c r="AA65" i="54"/>
  <c r="AL65" i="54"/>
  <c r="AS65" i="54" s="1" a="1"/>
  <c r="AS65" i="54" s="1"/>
  <c r="AD65" i="54"/>
  <c r="AK58" i="54"/>
  <c r="AK70" i="54" s="1"/>
  <c r="AA36" i="54"/>
  <c r="AN49" i="54"/>
  <c r="AT49" i="54" s="1"/>
  <c r="P49" i="54"/>
  <c r="AB49" i="54"/>
  <c r="AL49" i="54" s="1"/>
  <c r="AS49" i="54" s="1" a="1"/>
  <c r="AS49" i="54" s="1"/>
  <c r="AP49" i="54"/>
  <c r="AA41" i="54"/>
  <c r="AN43" i="54"/>
  <c r="AT43" i="54" s="1"/>
  <c r="P43" i="54"/>
  <c r="AB43" i="54"/>
  <c r="AP43" i="54"/>
  <c r="AN44" i="54"/>
  <c r="AT44" i="54" s="1"/>
  <c r="P44" i="54"/>
  <c r="AB44" i="54"/>
  <c r="AP44" i="54"/>
  <c r="AN45" i="54"/>
  <c r="AT45" i="54" s="1"/>
  <c r="P45" i="54"/>
  <c r="AB45" i="54"/>
  <c r="AL45" i="54" s="1"/>
  <c r="AS45" i="54" s="1" a="1"/>
  <c r="AS45" i="54" s="1"/>
  <c r="AP45" i="54"/>
  <c r="AN46" i="54"/>
  <c r="AT46" i="54" s="1"/>
  <c r="P46" i="54"/>
  <c r="AB46" i="54"/>
  <c r="AL46" i="54" s="1"/>
  <c r="AS46" i="54" s="1" a="1"/>
  <c r="AS46" i="54" s="1"/>
  <c r="AP46" i="54"/>
  <c r="AN47" i="54"/>
  <c r="AT47" i="54" s="1"/>
  <c r="P47" i="54"/>
  <c r="AB47" i="54"/>
  <c r="AL47" i="54" s="1"/>
  <c r="AS47" i="54" s="1" a="1"/>
  <c r="AS47" i="54" s="1"/>
  <c r="AP47" i="54"/>
  <c r="AN48" i="54"/>
  <c r="AT48" i="54" s="1"/>
  <c r="AS48" i="54" a="1"/>
  <c r="AS48" i="54" s="1"/>
  <c r="AW48" i="54" s="1"/>
  <c r="P48" i="54"/>
  <c r="AB48" i="54"/>
  <c r="AL48" i="54" s="1"/>
  <c r="AP48" i="54"/>
  <c r="AN50" i="54"/>
  <c r="AT50" i="54" s="1"/>
  <c r="P50" i="54"/>
  <c r="AB50" i="54"/>
  <c r="AL50" i="54" s="1"/>
  <c r="AS50" i="54" s="1" a="1"/>
  <c r="AS50" i="54" s="1"/>
  <c r="AP50" i="54"/>
  <c r="AN51" i="54"/>
  <c r="AT51" i="54" s="1"/>
  <c r="P51" i="54"/>
  <c r="AB51" i="54"/>
  <c r="AP51" i="54"/>
  <c r="AN52" i="54"/>
  <c r="AT52" i="54" s="1"/>
  <c r="P52" i="54"/>
  <c r="AB52" i="54"/>
  <c r="AP52" i="54"/>
  <c r="AN53" i="54"/>
  <c r="AT53" i="54" s="1"/>
  <c r="P53" i="54"/>
  <c r="AB53" i="54"/>
  <c r="AL53" i="54" s="1"/>
  <c r="AS53" i="54" s="1" a="1"/>
  <c r="AS53" i="54" s="1"/>
  <c r="AP53" i="54"/>
  <c r="AN54" i="54"/>
  <c r="AT54" i="54" s="1"/>
  <c r="P54" i="54"/>
  <c r="AB54" i="54"/>
  <c r="AL54" i="54" s="1"/>
  <c r="AS54" i="54" s="1" a="1"/>
  <c r="AS54" i="54" s="1"/>
  <c r="AP54" i="54"/>
  <c r="AN55" i="54"/>
  <c r="AT55" i="54" s="1"/>
  <c r="P55" i="54"/>
  <c r="AB55" i="54"/>
  <c r="AL55" i="54" s="1"/>
  <c r="AS55" i="54" s="1" a="1"/>
  <c r="AS55" i="54" s="1"/>
  <c r="AP55" i="54"/>
  <c r="AN56" i="54"/>
  <c r="AT56" i="54" s="1"/>
  <c r="P56" i="54"/>
  <c r="AB56" i="54"/>
  <c r="AL56" i="54" s="1"/>
  <c r="AS56" i="54" s="1" a="1"/>
  <c r="AS56" i="54" s="1"/>
  <c r="AP56" i="54"/>
  <c r="AA66" i="54"/>
  <c r="AL66" i="54"/>
  <c r="AS66" i="54" s="1" a="1"/>
  <c r="AS66" i="54" s="1"/>
  <c r="AD66" i="54"/>
  <c r="Y68" i="54"/>
  <c r="AD68" i="54" s="1"/>
  <c r="Y58" i="54"/>
  <c r="Y70" i="54" s="1"/>
  <c r="AA3" i="54" s="1"/>
  <c r="AA58" i="54" s="1"/>
  <c r="AA70" i="54" s="1"/>
  <c r="AN3" i="54"/>
  <c r="AL37" i="54"/>
  <c r="AB40" i="54"/>
  <c r="AL40" i="54" s="1"/>
  <c r="AS40" i="54" s="1" a="1"/>
  <c r="AS40" i="54" s="1"/>
  <c r="AA42" i="54"/>
  <c r="AJ70" i="54"/>
  <c r="AQ67" i="54"/>
  <c r="AP60" i="54"/>
  <c r="AP67" i="54" s="1"/>
  <c r="E9" i="53"/>
  <c r="E19" i="53"/>
  <c r="E26" i="53"/>
  <c r="E27" i="53"/>
  <c r="E34" i="53"/>
  <c r="E35" i="53"/>
  <c r="E6" i="53"/>
  <c r="E22" i="53"/>
  <c r="E33" i="53"/>
  <c r="E45" i="53"/>
  <c r="E46" i="53"/>
  <c r="E47" i="53"/>
  <c r="E49" i="53"/>
  <c r="E50" i="53"/>
  <c r="E55" i="53"/>
  <c r="E56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E63" i="53" s="1"/>
  <c r="H62" i="53"/>
  <c r="G62" i="53"/>
  <c r="F62" i="53"/>
  <c r="H61" i="53"/>
  <c r="G61" i="53"/>
  <c r="F61" i="53"/>
  <c r="H60" i="53"/>
  <c r="G60" i="53"/>
  <c r="F60" i="53"/>
  <c r="E52" i="53"/>
  <c r="E38" i="53"/>
  <c r="E32" i="53"/>
  <c r="E30" i="53"/>
  <c r="E29" i="53"/>
  <c r="E28" i="53"/>
  <c r="E24" i="53"/>
  <c r="E21" i="53"/>
  <c r="E20" i="53"/>
  <c r="E18" i="53"/>
  <c r="E16" i="53"/>
  <c r="E15" i="53"/>
  <c r="E5" i="53"/>
  <c r="E4" i="53"/>
  <c r="E5" i="55" l="1"/>
  <c r="F4" i="55"/>
  <c r="M7" i="55"/>
  <c r="G7" i="55" s="1"/>
  <c r="L8" i="55"/>
  <c r="M62" i="55"/>
  <c r="L63" i="55"/>
  <c r="E63" i="55"/>
  <c r="AW42" i="54"/>
  <c r="AU42" i="54"/>
  <c r="AW30" i="54"/>
  <c r="AU30" i="54"/>
  <c r="AW22" i="54"/>
  <c r="AU22" i="54"/>
  <c r="AW45" i="54"/>
  <c r="AU45" i="54"/>
  <c r="AW21" i="54"/>
  <c r="AU21" i="54"/>
  <c r="AW36" i="54"/>
  <c r="AU36" i="54"/>
  <c r="AW55" i="54"/>
  <c r="AU55" i="54"/>
  <c r="AW53" i="54"/>
  <c r="AU53" i="54"/>
  <c r="AW28" i="54"/>
  <c r="AU28" i="54"/>
  <c r="AW20" i="54"/>
  <c r="AU20" i="54"/>
  <c r="AW23" i="54"/>
  <c r="AU23" i="54"/>
  <c r="AW66" i="54"/>
  <c r="AU66" i="54"/>
  <c r="AW46" i="54"/>
  <c r="AU46" i="54"/>
  <c r="AW35" i="54"/>
  <c r="AU35" i="54"/>
  <c r="AW27" i="54"/>
  <c r="AU27" i="54"/>
  <c r="AW19" i="54"/>
  <c r="AU19" i="54"/>
  <c r="AW38" i="54"/>
  <c r="AU38" i="54"/>
  <c r="AW15" i="54"/>
  <c r="AU15" i="54"/>
  <c r="AW49" i="54"/>
  <c r="AU49" i="54"/>
  <c r="AW34" i="54"/>
  <c r="AU34" i="54"/>
  <c r="AW26" i="54"/>
  <c r="AU26" i="54"/>
  <c r="AW18" i="54"/>
  <c r="AU18" i="54"/>
  <c r="AW39" i="54"/>
  <c r="AU39" i="54"/>
  <c r="AW31" i="54"/>
  <c r="AU31" i="54"/>
  <c r="AW40" i="54"/>
  <c r="AU40" i="54"/>
  <c r="AW33" i="54"/>
  <c r="AU33" i="54"/>
  <c r="AW25" i="54"/>
  <c r="AU25" i="54"/>
  <c r="AW47" i="54"/>
  <c r="AU47" i="54"/>
  <c r="AW56" i="54"/>
  <c r="AU56" i="54"/>
  <c r="AW54" i="54"/>
  <c r="AU54" i="54"/>
  <c r="AW50" i="54"/>
  <c r="AU50" i="54"/>
  <c r="AW32" i="54"/>
  <c r="AU32" i="54"/>
  <c r="AW24" i="54"/>
  <c r="AU24" i="54"/>
  <c r="AW41" i="54"/>
  <c r="AU41" i="54"/>
  <c r="AW8" i="54"/>
  <c r="AU8" i="54"/>
  <c r="AW29" i="54"/>
  <c r="AU29" i="54"/>
  <c r="AW11" i="54"/>
  <c r="AU11" i="54"/>
  <c r="AL44" i="54"/>
  <c r="AS44" i="54" s="1" a="1"/>
  <c r="AS44" i="54" s="1"/>
  <c r="AA16" i="54"/>
  <c r="AA19" i="54"/>
  <c r="AA12" i="54"/>
  <c r="AA54" i="54"/>
  <c r="AA46" i="54"/>
  <c r="AA28" i="54"/>
  <c r="AD70" i="54"/>
  <c r="AU63" i="54"/>
  <c r="AW7" i="54"/>
  <c r="AU7" i="54"/>
  <c r="AA15" i="54"/>
  <c r="AA9" i="54"/>
  <c r="AA53" i="54"/>
  <c r="AA45" i="54"/>
  <c r="AA35" i="54"/>
  <c r="AA27" i="54"/>
  <c r="AU62" i="54"/>
  <c r="AN57" i="54"/>
  <c r="AT3" i="54"/>
  <c r="AT57" i="54" s="1"/>
  <c r="AL51" i="54"/>
  <c r="AS51" i="54" s="1" a="1"/>
  <c r="AS51" i="54" s="1"/>
  <c r="AW65" i="54"/>
  <c r="AU65" i="54"/>
  <c r="AA10" i="54"/>
  <c r="AA6" i="54"/>
  <c r="AA52" i="54"/>
  <c r="AA44" i="54"/>
  <c r="AA34" i="54"/>
  <c r="AA8" i="54"/>
  <c r="AW16" i="54"/>
  <c r="AU16" i="54"/>
  <c r="AW64" i="54"/>
  <c r="AU64" i="54"/>
  <c r="AA39" i="54"/>
  <c r="AA7" i="54"/>
  <c r="AA37" i="54"/>
  <c r="AA25" i="54"/>
  <c r="AA51" i="54"/>
  <c r="AA43" i="54"/>
  <c r="AA33" i="54"/>
  <c r="AA5" i="54"/>
  <c r="AW17" i="54"/>
  <c r="AU17" i="54"/>
  <c r="AA20" i="54"/>
  <c r="AL68" i="54"/>
  <c r="AS60" i="54" a="1"/>
  <c r="AS60" i="54" s="1"/>
  <c r="AA50" i="54"/>
  <c r="AU37" i="54"/>
  <c r="AA32" i="54"/>
  <c r="AL52" i="54"/>
  <c r="AS52" i="54" s="1" a="1"/>
  <c r="AS52" i="54" s="1"/>
  <c r="AL43" i="54"/>
  <c r="AS43" i="54" s="1" a="1"/>
  <c r="AS43" i="54" s="1"/>
  <c r="AA24" i="54"/>
  <c r="AB58" i="54"/>
  <c r="AB70" i="54" s="1"/>
  <c r="AL3" i="54"/>
  <c r="AD58" i="54"/>
  <c r="AA17" i="54"/>
  <c r="AP57" i="54"/>
  <c r="AA49" i="54"/>
  <c r="AA31" i="54"/>
  <c r="AU48" i="54"/>
  <c r="AW61" i="54"/>
  <c r="AU61" i="54"/>
  <c r="AA21" i="54"/>
  <c r="AA56" i="54"/>
  <c r="AA48" i="54"/>
  <c r="AA30" i="54"/>
  <c r="AW12" i="54"/>
  <c r="AU12" i="54"/>
  <c r="F58" i="53"/>
  <c r="E12" i="53"/>
  <c r="E17" i="53"/>
  <c r="E42" i="53"/>
  <c r="E51" i="53"/>
  <c r="E37" i="53"/>
  <c r="E62" i="53"/>
  <c r="E13" i="53"/>
  <c r="E31" i="53"/>
  <c r="F68" i="53"/>
  <c r="E25" i="53"/>
  <c r="H68" i="53"/>
  <c r="G68" i="53"/>
  <c r="E14" i="53"/>
  <c r="E23" i="53"/>
  <c r="E36" i="53"/>
  <c r="E48" i="53"/>
  <c r="E53" i="53"/>
  <c r="E61" i="53"/>
  <c r="G58" i="53"/>
  <c r="G70" i="53" s="1"/>
  <c r="H58" i="53"/>
  <c r="E8" i="53"/>
  <c r="E11" i="53"/>
  <c r="E3" i="53"/>
  <c r="E7" i="53"/>
  <c r="E10" i="53"/>
  <c r="E39" i="53"/>
  <c r="E44" i="53"/>
  <c r="E41" i="53"/>
  <c r="E40" i="53"/>
  <c r="E43" i="53"/>
  <c r="E54" i="53"/>
  <c r="E65" i="53"/>
  <c r="E66" i="53"/>
  <c r="E64" i="53"/>
  <c r="E60" i="53"/>
  <c r="J4" i="52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C4" i="52"/>
  <c r="C10" i="52"/>
  <c r="C58" i="52" s="1"/>
  <c r="C7" i="52"/>
  <c r="C15" i="52"/>
  <c r="C6" i="52"/>
  <c r="C9" i="52"/>
  <c r="C33" i="52"/>
  <c r="C21" i="52"/>
  <c r="C19" i="52"/>
  <c r="C31" i="52"/>
  <c r="C22" i="52"/>
  <c r="C23" i="52"/>
  <c r="C18" i="52"/>
  <c r="C24" i="52"/>
  <c r="C16" i="52"/>
  <c r="C11" i="52"/>
  <c r="C8" i="52"/>
  <c r="C20" i="52"/>
  <c r="C25" i="52"/>
  <c r="C13" i="52"/>
  <c r="C30" i="52"/>
  <c r="C28" i="52"/>
  <c r="C52" i="52"/>
  <c r="C27" i="52"/>
  <c r="C34" i="52"/>
  <c r="C35" i="52"/>
  <c r="C14" i="52"/>
  <c r="C12" i="52"/>
  <c r="C56" i="52"/>
  <c r="C36" i="52"/>
  <c r="C17" i="52"/>
  <c r="C29" i="52"/>
  <c r="C32" i="52"/>
  <c r="C54" i="52"/>
  <c r="C53" i="52"/>
  <c r="C55" i="52"/>
  <c r="C49" i="52"/>
  <c r="C26" i="52"/>
  <c r="C37" i="52"/>
  <c r="C57" i="52"/>
  <c r="C41" i="52"/>
  <c r="C42" i="52"/>
  <c r="C43" i="52"/>
  <c r="C44" i="52"/>
  <c r="C40" i="52"/>
  <c r="C45" i="52"/>
  <c r="C39" i="52"/>
  <c r="C48" i="52"/>
  <c r="C50" i="52"/>
  <c r="C46" i="52"/>
  <c r="C38" i="52"/>
  <c r="C51" i="52"/>
  <c r="C47" i="52"/>
  <c r="C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T53" i="3"/>
  <c r="V53" i="3"/>
  <c r="AA53" i="3"/>
  <c r="T50" i="3"/>
  <c r="V50" i="3"/>
  <c r="AA50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D4" i="51"/>
  <c r="T47" i="3"/>
  <c r="V47" i="3"/>
  <c r="AA47" i="3"/>
  <c r="AA44" i="3"/>
  <c r="V44" i="3"/>
  <c r="T44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J58" i="49"/>
  <c r="U22" i="3" s="1"/>
  <c r="U56" i="3" s="1"/>
  <c r="AH58" i="49"/>
  <c r="AG58" i="49"/>
  <c r="AF58" i="49"/>
  <c r="AE58" i="49"/>
  <c r="Q22" i="3" s="1"/>
  <c r="Q56" i="3" s="1"/>
  <c r="AC58" i="49"/>
  <c r="R22" i="3" s="1"/>
  <c r="R56" i="3" s="1"/>
  <c r="X58" i="49"/>
  <c r="N22" i="3" s="1"/>
  <c r="W58" i="49"/>
  <c r="M22" i="3" s="1"/>
  <c r="M56" i="3" s="1"/>
  <c r="U58" i="49"/>
  <c r="K22" i="3" s="1"/>
  <c r="K56" i="3" s="1"/>
  <c r="T58" i="49"/>
  <c r="J22" i="3" s="1"/>
  <c r="R58" i="49"/>
  <c r="I22" i="3" s="1"/>
  <c r="I56" i="3" s="1"/>
  <c r="Q58" i="49"/>
  <c r="H22" i="3" s="1"/>
  <c r="H56" i="3" s="1"/>
  <c r="L58" i="49"/>
  <c r="G22" i="3" s="1"/>
  <c r="G56" i="3" s="1"/>
  <c r="H58" i="49"/>
  <c r="G58" i="49"/>
  <c r="F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P70" i="49"/>
  <c r="O70" i="49"/>
  <c r="N70" i="49"/>
  <c r="M70" i="49"/>
  <c r="K70" i="49"/>
  <c r="I70" i="49"/>
  <c r="AJ68" i="49"/>
  <c r="U23" i="3" s="1"/>
  <c r="AH68" i="49"/>
  <c r="AG68" i="49"/>
  <c r="AF68" i="49"/>
  <c r="AE68" i="49"/>
  <c r="Q23" i="3" s="1"/>
  <c r="AC68" i="49"/>
  <c r="X68" i="49"/>
  <c r="N23" i="3" s="1"/>
  <c r="W68" i="49"/>
  <c r="M23" i="3" s="1"/>
  <c r="U68" i="49"/>
  <c r="K23" i="3" s="1"/>
  <c r="T68" i="49"/>
  <c r="J23" i="3" s="1"/>
  <c r="R68" i="49"/>
  <c r="I23" i="3" s="1"/>
  <c r="Q68" i="49"/>
  <c r="H23" i="3" s="1"/>
  <c r="L68" i="49"/>
  <c r="G23" i="3" s="1"/>
  <c r="H68" i="49"/>
  <c r="G68" i="49"/>
  <c r="F68" i="49"/>
  <c r="AO67" i="49"/>
  <c r="AR66" i="49"/>
  <c r="AQ66" i="49"/>
  <c r="AO66" i="49"/>
  <c r="AK66" i="49"/>
  <c r="AP66" i="49"/>
  <c r="O66" i="49"/>
  <c r="E66" i="49"/>
  <c r="J66" i="49" s="1"/>
  <c r="AR65" i="49"/>
  <c r="AQ65" i="49"/>
  <c r="AO65" i="49"/>
  <c r="AK65" i="49"/>
  <c r="AP65" i="49"/>
  <c r="O65" i="49"/>
  <c r="E65" i="49"/>
  <c r="J65" i="49" s="1"/>
  <c r="AR64" i="49"/>
  <c r="AQ64" i="49"/>
  <c r="AO64" i="49"/>
  <c r="AK64" i="49"/>
  <c r="AP64" i="49"/>
  <c r="O64" i="49"/>
  <c r="E64" i="49"/>
  <c r="J64" i="49" s="1"/>
  <c r="AR63" i="49"/>
  <c r="AQ63" i="49"/>
  <c r="AO63" i="49"/>
  <c r="AK63" i="49"/>
  <c r="AP63" i="49"/>
  <c r="O63" i="49"/>
  <c r="E63" i="49"/>
  <c r="J63" i="49" s="1"/>
  <c r="AR62" i="49"/>
  <c r="AQ62" i="49"/>
  <c r="AO62" i="49"/>
  <c r="AK62" i="49"/>
  <c r="AP62" i="49"/>
  <c r="O62" i="49"/>
  <c r="E62" i="49"/>
  <c r="J62" i="49" s="1"/>
  <c r="AR61" i="49"/>
  <c r="AQ61" i="49"/>
  <c r="AO61" i="49"/>
  <c r="AK61" i="49"/>
  <c r="AP61" i="49"/>
  <c r="O61" i="49"/>
  <c r="E61" i="49"/>
  <c r="J61" i="49" s="1"/>
  <c r="AR60" i="49"/>
  <c r="AQ60" i="49"/>
  <c r="AO60" i="49"/>
  <c r="AK60" i="49"/>
  <c r="AK68" i="49" s="1"/>
  <c r="AB68" i="49"/>
  <c r="P23" i="3" s="1"/>
  <c r="Z68" i="49"/>
  <c r="Y68" i="49"/>
  <c r="V68" i="49"/>
  <c r="S68" i="49"/>
  <c r="O60" i="49"/>
  <c r="E60" i="49"/>
  <c r="E68" i="49" s="1"/>
  <c r="AJ70" i="49"/>
  <c r="R70" i="49"/>
  <c r="AR56" i="49"/>
  <c r="AQ56" i="49"/>
  <c r="AP56" i="49"/>
  <c r="AO56" i="49"/>
  <c r="AK56" i="49"/>
  <c r="AN56" i="49"/>
  <c r="AT56" i="49" s="1"/>
  <c r="O56" i="49"/>
  <c r="E56" i="49"/>
  <c r="J56" i="49" s="1"/>
  <c r="AR55" i="49"/>
  <c r="AQ55" i="49"/>
  <c r="AP55" i="49"/>
  <c r="AO55" i="49"/>
  <c r="AK55" i="49"/>
  <c r="AN55" i="49"/>
  <c r="O55" i="49"/>
  <c r="E55" i="49"/>
  <c r="J55" i="49" s="1"/>
  <c r="AR54" i="49"/>
  <c r="AQ54" i="49"/>
  <c r="AP54" i="49"/>
  <c r="AO54" i="49"/>
  <c r="AK54" i="49"/>
  <c r="AN54" i="49"/>
  <c r="AT54" i="49" s="1"/>
  <c r="O54" i="49"/>
  <c r="E54" i="49"/>
  <c r="J54" i="49" s="1"/>
  <c r="AR53" i="49"/>
  <c r="AQ53" i="49"/>
  <c r="AP53" i="49"/>
  <c r="AO53" i="49"/>
  <c r="AK53" i="49"/>
  <c r="AN53" i="49"/>
  <c r="AT53" i="49" s="1"/>
  <c r="O53" i="49"/>
  <c r="E53" i="49"/>
  <c r="J53" i="49" s="1"/>
  <c r="AR52" i="49"/>
  <c r="AQ52" i="49"/>
  <c r="AP52" i="49"/>
  <c r="AO52" i="49"/>
  <c r="AK52" i="49"/>
  <c r="AN52" i="49"/>
  <c r="O52" i="49"/>
  <c r="E52" i="49"/>
  <c r="J52" i="49" s="1"/>
  <c r="AR51" i="49"/>
  <c r="AQ51" i="49"/>
  <c r="AP51" i="49"/>
  <c r="AO51" i="49"/>
  <c r="AK51" i="49"/>
  <c r="AN51" i="49"/>
  <c r="O51" i="49"/>
  <c r="E51" i="49"/>
  <c r="J51" i="49" s="1"/>
  <c r="AR50" i="49"/>
  <c r="AQ50" i="49"/>
  <c r="AP50" i="49"/>
  <c r="AO50" i="49"/>
  <c r="AK50" i="49"/>
  <c r="AN50" i="49"/>
  <c r="AT50" i="49" s="1"/>
  <c r="O50" i="49"/>
  <c r="E50" i="49"/>
  <c r="J50" i="49" s="1"/>
  <c r="AR49" i="49"/>
  <c r="AQ49" i="49"/>
  <c r="AP49" i="49"/>
  <c r="AO49" i="49"/>
  <c r="AK49" i="49"/>
  <c r="AN49" i="49"/>
  <c r="AT49" i="49" s="1"/>
  <c r="O49" i="49"/>
  <c r="E49" i="49"/>
  <c r="J49" i="49" s="1"/>
  <c r="AR48" i="49"/>
  <c r="AQ48" i="49"/>
  <c r="AP48" i="49"/>
  <c r="AO48" i="49"/>
  <c r="AK48" i="49"/>
  <c r="AN48" i="49"/>
  <c r="AT48" i="49" s="1"/>
  <c r="O48" i="49"/>
  <c r="E48" i="49"/>
  <c r="J48" i="49" s="1"/>
  <c r="AR47" i="49"/>
  <c r="AQ47" i="49"/>
  <c r="AP47" i="49"/>
  <c r="AO47" i="49"/>
  <c r="AK47" i="49"/>
  <c r="AN47" i="49"/>
  <c r="AT47" i="49" s="1"/>
  <c r="O47" i="49"/>
  <c r="E47" i="49"/>
  <c r="J47" i="49" s="1"/>
  <c r="AR46" i="49"/>
  <c r="AQ46" i="49"/>
  <c r="AP46" i="49"/>
  <c r="AO46" i="49"/>
  <c r="AK46" i="49"/>
  <c r="AN46" i="49"/>
  <c r="O46" i="49"/>
  <c r="E46" i="49"/>
  <c r="J46" i="49" s="1"/>
  <c r="AR45" i="49"/>
  <c r="AQ45" i="49"/>
  <c r="AP45" i="49"/>
  <c r="AO45" i="49"/>
  <c r="AK45" i="49"/>
  <c r="AN45" i="49"/>
  <c r="O45" i="49"/>
  <c r="E45" i="49"/>
  <c r="J45" i="49" s="1"/>
  <c r="AR44" i="49"/>
  <c r="AQ44" i="49"/>
  <c r="AP44" i="49"/>
  <c r="AO44" i="49"/>
  <c r="AK44" i="49"/>
  <c r="AN44" i="49"/>
  <c r="AT44" i="49" s="1"/>
  <c r="P44" i="49"/>
  <c r="O44" i="49"/>
  <c r="E44" i="49"/>
  <c r="J44" i="49" s="1"/>
  <c r="AR43" i="49"/>
  <c r="AQ43" i="49"/>
  <c r="AP43" i="49"/>
  <c r="AO43" i="49"/>
  <c r="AK43" i="49"/>
  <c r="AN43" i="49"/>
  <c r="AT43" i="49" s="1"/>
  <c r="P43" i="49"/>
  <c r="O43" i="49"/>
  <c r="E43" i="49"/>
  <c r="J43" i="49" s="1"/>
  <c r="AR42" i="49"/>
  <c r="AQ42" i="49"/>
  <c r="AP42" i="49"/>
  <c r="AO42" i="49"/>
  <c r="AK42" i="49"/>
  <c r="AN42" i="49"/>
  <c r="AT42" i="49" s="1"/>
  <c r="P42" i="49"/>
  <c r="O42" i="49"/>
  <c r="E42" i="49"/>
  <c r="J42" i="49" s="1"/>
  <c r="AR41" i="49"/>
  <c r="AQ41" i="49"/>
  <c r="AP41" i="49"/>
  <c r="AO41" i="49"/>
  <c r="AK41" i="49"/>
  <c r="AN41" i="49"/>
  <c r="AT41" i="49" s="1"/>
  <c r="P41" i="49"/>
  <c r="O41" i="49"/>
  <c r="E41" i="49"/>
  <c r="J41" i="49" s="1"/>
  <c r="AR40" i="49"/>
  <c r="AQ40" i="49"/>
  <c r="AP40" i="49"/>
  <c r="AO40" i="49"/>
  <c r="AK40" i="49"/>
  <c r="AN40" i="49"/>
  <c r="P40" i="49"/>
  <c r="O40" i="49"/>
  <c r="E40" i="49"/>
  <c r="J40" i="49" s="1"/>
  <c r="AR39" i="49"/>
  <c r="AQ39" i="49"/>
  <c r="AP39" i="49"/>
  <c r="AO39" i="49"/>
  <c r="AK39" i="49"/>
  <c r="AN39" i="49"/>
  <c r="P39" i="49"/>
  <c r="O39" i="49"/>
  <c r="E39" i="49"/>
  <c r="J39" i="49" s="1"/>
  <c r="AR38" i="49"/>
  <c r="AQ38" i="49"/>
  <c r="AP38" i="49"/>
  <c r="AO38" i="49"/>
  <c r="AK38" i="49"/>
  <c r="AN38" i="49"/>
  <c r="P38" i="49"/>
  <c r="O38" i="49"/>
  <c r="E38" i="49"/>
  <c r="J38" i="49" s="1"/>
  <c r="AR37" i="49"/>
  <c r="AQ37" i="49"/>
  <c r="AP37" i="49"/>
  <c r="AO37" i="49"/>
  <c r="AK37" i="49"/>
  <c r="AN37" i="49"/>
  <c r="AT37" i="49" s="1"/>
  <c r="P37" i="49"/>
  <c r="O37" i="49"/>
  <c r="E37" i="49"/>
  <c r="J37" i="49" s="1"/>
  <c r="AR36" i="49"/>
  <c r="AQ36" i="49"/>
  <c r="AP36" i="49"/>
  <c r="AO36" i="49"/>
  <c r="AK36" i="49"/>
  <c r="AN36" i="49"/>
  <c r="P36" i="49"/>
  <c r="O36" i="49"/>
  <c r="E36" i="49"/>
  <c r="J36" i="49" s="1"/>
  <c r="AR35" i="49"/>
  <c r="AQ35" i="49"/>
  <c r="AP35" i="49"/>
  <c r="AO35" i="49"/>
  <c r="AK35" i="49"/>
  <c r="AN35" i="49"/>
  <c r="P35" i="49"/>
  <c r="O35" i="49"/>
  <c r="E35" i="49"/>
  <c r="J35" i="49" s="1"/>
  <c r="AR34" i="49"/>
  <c r="AQ34" i="49"/>
  <c r="AP34" i="49"/>
  <c r="AO34" i="49"/>
  <c r="AN34" i="49"/>
  <c r="AK34" i="49"/>
  <c r="P34" i="49"/>
  <c r="O34" i="49"/>
  <c r="E34" i="49"/>
  <c r="J34" i="49" s="1"/>
  <c r="AR33" i="49"/>
  <c r="AQ33" i="49"/>
  <c r="AP33" i="49"/>
  <c r="AO33" i="49"/>
  <c r="AN33" i="49"/>
  <c r="AT33" i="49" s="1"/>
  <c r="AK33" i="49"/>
  <c r="P33" i="49"/>
  <c r="O33" i="49"/>
  <c r="E33" i="49"/>
  <c r="J33" i="49" s="1"/>
  <c r="AR32" i="49"/>
  <c r="AQ32" i="49"/>
  <c r="AP32" i="49"/>
  <c r="AO32" i="49"/>
  <c r="AN32" i="49"/>
  <c r="AK32" i="49"/>
  <c r="P32" i="49"/>
  <c r="O32" i="49"/>
  <c r="E32" i="49"/>
  <c r="J32" i="49" s="1"/>
  <c r="AR31" i="49"/>
  <c r="AQ31" i="49"/>
  <c r="AP31" i="49"/>
  <c r="AO31" i="49"/>
  <c r="AK31" i="49"/>
  <c r="AN31" i="49"/>
  <c r="P31" i="49"/>
  <c r="O31" i="49"/>
  <c r="E31" i="49"/>
  <c r="J31" i="49" s="1"/>
  <c r="AR30" i="49"/>
  <c r="AQ30" i="49"/>
  <c r="AP30" i="49"/>
  <c r="AO30" i="49"/>
  <c r="AK30" i="49"/>
  <c r="AN30" i="49"/>
  <c r="P30" i="49"/>
  <c r="O30" i="49"/>
  <c r="E30" i="49"/>
  <c r="J30" i="49" s="1"/>
  <c r="AR29" i="49"/>
  <c r="AQ29" i="49"/>
  <c r="AP29" i="49"/>
  <c r="AO29" i="49"/>
  <c r="AK29" i="49"/>
  <c r="AN29" i="49"/>
  <c r="AT29" i="49" s="1"/>
  <c r="P29" i="49"/>
  <c r="O29" i="49"/>
  <c r="E29" i="49"/>
  <c r="J29" i="49" s="1"/>
  <c r="AR28" i="49"/>
  <c r="AQ28" i="49"/>
  <c r="AP28" i="49"/>
  <c r="AO28" i="49"/>
  <c r="AK28" i="49"/>
  <c r="AN28" i="49"/>
  <c r="AT28" i="49" s="1"/>
  <c r="P28" i="49"/>
  <c r="O28" i="49"/>
  <c r="E28" i="49"/>
  <c r="J28" i="49" s="1"/>
  <c r="AR27" i="49"/>
  <c r="AQ27" i="49"/>
  <c r="AP27" i="49"/>
  <c r="AO27" i="49"/>
  <c r="AK27" i="49"/>
  <c r="AN27" i="49"/>
  <c r="P27" i="49"/>
  <c r="O27" i="49"/>
  <c r="E27" i="49"/>
  <c r="J27" i="49" s="1"/>
  <c r="AR26" i="49"/>
  <c r="AQ26" i="49"/>
  <c r="AP26" i="49"/>
  <c r="AO26" i="49"/>
  <c r="AK26" i="49"/>
  <c r="AN26" i="49"/>
  <c r="P26" i="49"/>
  <c r="O26" i="49"/>
  <c r="E26" i="49"/>
  <c r="J26" i="49" s="1"/>
  <c r="AR25" i="49"/>
  <c r="AQ25" i="49"/>
  <c r="AP25" i="49"/>
  <c r="AO25" i="49"/>
  <c r="AK25" i="49"/>
  <c r="AN25" i="49"/>
  <c r="P25" i="49"/>
  <c r="O25" i="49"/>
  <c r="E25" i="49"/>
  <c r="J25" i="49" s="1"/>
  <c r="AR24" i="49"/>
  <c r="AQ24" i="49"/>
  <c r="AP24" i="49"/>
  <c r="AO24" i="49"/>
  <c r="AK24" i="49"/>
  <c r="AN24" i="49"/>
  <c r="P24" i="49"/>
  <c r="O24" i="49"/>
  <c r="E24" i="49"/>
  <c r="J24" i="49" s="1"/>
  <c r="AR23" i="49"/>
  <c r="AQ23" i="49"/>
  <c r="AP23" i="49"/>
  <c r="AO23" i="49"/>
  <c r="AK23" i="49"/>
  <c r="AN23" i="49"/>
  <c r="P23" i="49"/>
  <c r="O23" i="49"/>
  <c r="E23" i="49"/>
  <c r="J23" i="49" s="1"/>
  <c r="AR22" i="49"/>
  <c r="AQ22" i="49"/>
  <c r="AP22" i="49"/>
  <c r="AO22" i="49"/>
  <c r="AN22" i="49"/>
  <c r="AT22" i="49" s="1"/>
  <c r="AK22" i="49"/>
  <c r="P22" i="49"/>
  <c r="O22" i="49"/>
  <c r="E22" i="49"/>
  <c r="J22" i="49" s="1"/>
  <c r="AR21" i="49"/>
  <c r="AQ21" i="49"/>
  <c r="AP21" i="49"/>
  <c r="AO21" i="49"/>
  <c r="AN21" i="49"/>
  <c r="AK21" i="49"/>
  <c r="P21" i="49"/>
  <c r="O21" i="49"/>
  <c r="E21" i="49"/>
  <c r="J21" i="49" s="1"/>
  <c r="AR20" i="49"/>
  <c r="AQ20" i="49"/>
  <c r="AP20" i="49"/>
  <c r="AO20" i="49"/>
  <c r="AK20" i="49"/>
  <c r="AN20" i="49"/>
  <c r="P20" i="49"/>
  <c r="O20" i="49"/>
  <c r="E20" i="49"/>
  <c r="J20" i="49" s="1"/>
  <c r="AR19" i="49"/>
  <c r="AQ19" i="49"/>
  <c r="AP19" i="49"/>
  <c r="AO19" i="49"/>
  <c r="AK19" i="49"/>
  <c r="AN19" i="49"/>
  <c r="P19" i="49"/>
  <c r="O19" i="49"/>
  <c r="E19" i="49"/>
  <c r="J19" i="49" s="1"/>
  <c r="AR18" i="49"/>
  <c r="AQ18" i="49"/>
  <c r="AP18" i="49"/>
  <c r="AO18" i="49"/>
  <c r="AK18" i="49"/>
  <c r="AN18" i="49"/>
  <c r="P18" i="49"/>
  <c r="O18" i="49"/>
  <c r="E18" i="49"/>
  <c r="J18" i="49" s="1"/>
  <c r="AR17" i="49"/>
  <c r="AQ17" i="49"/>
  <c r="AP17" i="49"/>
  <c r="AO17" i="49"/>
  <c r="AK17" i="49"/>
  <c r="AN17" i="49"/>
  <c r="P17" i="49"/>
  <c r="O17" i="49"/>
  <c r="E17" i="49"/>
  <c r="J17" i="49" s="1"/>
  <c r="AR16" i="49"/>
  <c r="AQ16" i="49"/>
  <c r="AP16" i="49"/>
  <c r="AO16" i="49"/>
  <c r="AK16" i="49"/>
  <c r="AN16" i="49"/>
  <c r="P16" i="49"/>
  <c r="O16" i="49"/>
  <c r="E16" i="49"/>
  <c r="J16" i="49" s="1"/>
  <c r="AR15" i="49"/>
  <c r="AQ15" i="49"/>
  <c r="AP15" i="49"/>
  <c r="AO15" i="49"/>
  <c r="AK15" i="49"/>
  <c r="AN15" i="49"/>
  <c r="P15" i="49"/>
  <c r="O15" i="49"/>
  <c r="E15" i="49"/>
  <c r="J15" i="49" s="1"/>
  <c r="AR14" i="49"/>
  <c r="AQ14" i="49"/>
  <c r="AP14" i="49"/>
  <c r="AO14" i="49"/>
  <c r="AK14" i="49"/>
  <c r="AN14" i="49"/>
  <c r="P14" i="49"/>
  <c r="O14" i="49"/>
  <c r="E14" i="49"/>
  <c r="J14" i="49" s="1"/>
  <c r="AR13" i="49"/>
  <c r="AQ13" i="49"/>
  <c r="AP13" i="49"/>
  <c r="AO13" i="49"/>
  <c r="AK13" i="49"/>
  <c r="AN13" i="49"/>
  <c r="AT13" i="49" s="1"/>
  <c r="P13" i="49"/>
  <c r="O13" i="49"/>
  <c r="E13" i="49"/>
  <c r="J13" i="49" s="1"/>
  <c r="AR12" i="49"/>
  <c r="AQ12" i="49"/>
  <c r="AP12" i="49"/>
  <c r="AO12" i="49"/>
  <c r="AK12" i="49"/>
  <c r="AN12" i="49"/>
  <c r="P12" i="49"/>
  <c r="O12" i="49"/>
  <c r="J12" i="49"/>
  <c r="AR11" i="49"/>
  <c r="AQ11" i="49"/>
  <c r="AP11" i="49"/>
  <c r="AO11" i="49"/>
  <c r="AK11" i="49"/>
  <c r="AN11" i="49"/>
  <c r="P11" i="49"/>
  <c r="O11" i="49"/>
  <c r="E11" i="49"/>
  <c r="J11" i="49" s="1"/>
  <c r="AR10" i="49"/>
  <c r="AQ10" i="49"/>
  <c r="AP10" i="49"/>
  <c r="AO10" i="49"/>
  <c r="AK10" i="49"/>
  <c r="AN10" i="49"/>
  <c r="P10" i="49"/>
  <c r="O10" i="49"/>
  <c r="E10" i="49"/>
  <c r="J10" i="49" s="1"/>
  <c r="AR9" i="49"/>
  <c r="AQ9" i="49"/>
  <c r="AP9" i="49"/>
  <c r="AO9" i="49"/>
  <c r="AK9" i="49"/>
  <c r="AN9" i="49"/>
  <c r="P9" i="49"/>
  <c r="O9" i="49"/>
  <c r="E9" i="49"/>
  <c r="J9" i="49" s="1"/>
  <c r="AR8" i="49"/>
  <c r="AQ8" i="49"/>
  <c r="AP8" i="49"/>
  <c r="AO8" i="49"/>
  <c r="AK8" i="49"/>
  <c r="AN8" i="49"/>
  <c r="P8" i="49"/>
  <c r="O8" i="49"/>
  <c r="E8" i="49"/>
  <c r="J8" i="49" s="1"/>
  <c r="AR7" i="49"/>
  <c r="AQ7" i="49"/>
  <c r="AP7" i="49"/>
  <c r="AO7" i="49"/>
  <c r="AK7" i="49"/>
  <c r="AN7" i="49"/>
  <c r="P7" i="49"/>
  <c r="O7" i="49"/>
  <c r="E7" i="49"/>
  <c r="J7" i="49" s="1"/>
  <c r="AR6" i="49"/>
  <c r="AQ6" i="49"/>
  <c r="AP6" i="49"/>
  <c r="AO6" i="49"/>
  <c r="AK6" i="49"/>
  <c r="AN6" i="49"/>
  <c r="P6" i="49"/>
  <c r="O6" i="49"/>
  <c r="E6" i="49"/>
  <c r="J6" i="49" s="1"/>
  <c r="AR5" i="49"/>
  <c r="AQ5" i="49"/>
  <c r="AP5" i="49"/>
  <c r="AO5" i="49"/>
  <c r="AK5" i="49"/>
  <c r="AN5" i="49"/>
  <c r="P5" i="49"/>
  <c r="O5" i="49"/>
  <c r="E5" i="49"/>
  <c r="J5" i="49" s="1"/>
  <c r="AR4" i="49"/>
  <c r="AQ4" i="49"/>
  <c r="AP4" i="49"/>
  <c r="AO4" i="49"/>
  <c r="AK4" i="49"/>
  <c r="AN4" i="49"/>
  <c r="P4" i="49"/>
  <c r="O4" i="49"/>
  <c r="E4" i="49"/>
  <c r="AR3" i="49"/>
  <c r="AQ3" i="49"/>
  <c r="AQ57" i="49" s="1"/>
  <c r="AO3" i="49"/>
  <c r="Z3" i="49"/>
  <c r="Z58" i="49" s="1"/>
  <c r="Y3" i="49"/>
  <c r="Y58" i="49" s="1"/>
  <c r="V3" i="49"/>
  <c r="V58" i="49" s="1"/>
  <c r="S3" i="49"/>
  <c r="S58" i="49" s="1"/>
  <c r="O3" i="49"/>
  <c r="E3" i="49"/>
  <c r="J3" i="49" s="1"/>
  <c r="K58" i="51" l="1"/>
  <c r="D58" i="51"/>
  <c r="L22" i="3"/>
  <c r="J56" i="3"/>
  <c r="AD3" i="49"/>
  <c r="AC70" i="49"/>
  <c r="R23" i="3"/>
  <c r="O22" i="3"/>
  <c r="O56" i="3" s="1"/>
  <c r="Q57" i="3" s="1"/>
  <c r="AK3" i="49"/>
  <c r="AK58" i="49" s="1"/>
  <c r="AK70" i="49" s="1"/>
  <c r="L23" i="3"/>
  <c r="Z23" i="3" s="1"/>
  <c r="O23" i="3"/>
  <c r="AE23" i="3" s="1"/>
  <c r="L70" i="49"/>
  <c r="F70" i="49"/>
  <c r="H70" i="49"/>
  <c r="J60" i="49"/>
  <c r="AI62" i="49"/>
  <c r="AL62" i="49" s="1"/>
  <c r="AS62" i="49" s="1" a="1"/>
  <c r="AS62" i="49" s="1"/>
  <c r="AW62" i="49" s="1"/>
  <c r="AI9" i="49"/>
  <c r="AI11" i="49"/>
  <c r="AI19" i="49"/>
  <c r="AL19" i="49" s="1"/>
  <c r="AS19" i="49" s="1" a="1"/>
  <c r="AS19" i="49" s="1"/>
  <c r="AW19" i="49" s="1"/>
  <c r="AI39" i="49"/>
  <c r="AL39" i="49" s="1"/>
  <c r="AS39" i="49" s="1" a="1"/>
  <c r="AS39" i="49" s="1"/>
  <c r="AT39" i="49" s="1"/>
  <c r="AI41" i="49"/>
  <c r="AL41" i="49" s="1"/>
  <c r="AS41" i="49" s="1" a="1"/>
  <c r="AS41" i="49" s="1"/>
  <c r="AI48" i="49"/>
  <c r="AL48" i="49" s="1"/>
  <c r="AS48" i="49" s="1" a="1"/>
  <c r="AS48" i="49" s="1"/>
  <c r="AI50" i="49"/>
  <c r="AL50" i="49" s="1"/>
  <c r="AS50" i="49" s="1" a="1"/>
  <c r="AS50" i="49" s="1"/>
  <c r="AW50" i="49" s="1"/>
  <c r="AI53" i="49"/>
  <c r="AL53" i="49" s="1"/>
  <c r="AS53" i="49" s="1" a="1"/>
  <c r="AS53" i="49" s="1"/>
  <c r="AW53" i="49" s="1"/>
  <c r="AI22" i="49"/>
  <c r="AI35" i="49"/>
  <c r="AI64" i="49"/>
  <c r="AL64" i="49" s="1"/>
  <c r="AS64" i="49" s="1" a="1"/>
  <c r="AS64" i="49" s="1"/>
  <c r="AW64" i="49" s="1"/>
  <c r="AI4" i="49"/>
  <c r="AL4" i="49" s="1"/>
  <c r="AS4" i="49" s="1" a="1"/>
  <c r="AS4" i="49" s="1"/>
  <c r="AU4" i="49" s="1"/>
  <c r="AI43" i="49"/>
  <c r="AI31" i="49"/>
  <c r="AI66" i="49"/>
  <c r="AL66" i="49" s="1"/>
  <c r="AS66" i="49" s="1" a="1"/>
  <c r="AS66" i="49" s="1"/>
  <c r="AI6" i="49"/>
  <c r="AL6" i="49" s="1"/>
  <c r="AS6" i="49" s="1" a="1"/>
  <c r="AS6" i="49" s="1"/>
  <c r="AW6" i="49" s="1"/>
  <c r="AI21" i="49"/>
  <c r="AI23" i="49"/>
  <c r="AI25" i="49"/>
  <c r="AL25" i="49" s="1"/>
  <c r="AS25" i="49" s="1" a="1"/>
  <c r="AS25" i="49" s="1"/>
  <c r="AW25" i="49" s="1"/>
  <c r="AI27" i="49"/>
  <c r="AL27" i="49" s="1"/>
  <c r="AS27" i="49" s="1" a="1"/>
  <c r="AS27" i="49" s="1"/>
  <c r="AW27" i="49" s="1"/>
  <c r="AI30" i="49"/>
  <c r="AI32" i="49"/>
  <c r="AL32" i="49" s="1"/>
  <c r="AS32" i="49" s="1" a="1"/>
  <c r="AS32" i="49" s="1"/>
  <c r="AW32" i="49" s="1"/>
  <c r="AI34" i="49"/>
  <c r="AI37" i="49"/>
  <c r="AL37" i="49" s="1"/>
  <c r="AS37" i="49" s="1" a="1"/>
  <c r="AS37" i="49" s="1"/>
  <c r="AI52" i="49"/>
  <c r="AI60" i="49"/>
  <c r="AI38" i="49"/>
  <c r="AL38" i="49" s="1"/>
  <c r="AS38" i="49" s="1" a="1"/>
  <c r="AS38" i="49" s="1"/>
  <c r="AT38" i="49" s="1"/>
  <c r="AI51" i="49"/>
  <c r="AL51" i="49" s="1"/>
  <c r="AS51" i="49" s="1" a="1"/>
  <c r="AS51" i="49" s="1"/>
  <c r="AW51" i="49" s="1"/>
  <c r="AI12" i="49"/>
  <c r="AL12" i="49" s="1"/>
  <c r="AS12" i="49" s="1" a="1"/>
  <c r="AS12" i="49" s="1"/>
  <c r="AW12" i="49" s="1"/>
  <c r="AI16" i="49"/>
  <c r="AL16" i="49" s="1"/>
  <c r="AS16" i="49" s="1" a="1"/>
  <c r="AS16" i="49" s="1"/>
  <c r="AW16" i="49" s="1"/>
  <c r="AI18" i="49"/>
  <c r="AL18" i="49" s="1"/>
  <c r="AS18" i="49" s="1" a="1"/>
  <c r="AS18" i="49" s="1"/>
  <c r="AW18" i="49" s="1"/>
  <c r="AI45" i="49"/>
  <c r="AL45" i="49" s="1"/>
  <c r="AS45" i="49" s="1" a="1"/>
  <c r="AS45" i="49" s="1"/>
  <c r="AW45" i="49" s="1"/>
  <c r="AI47" i="49"/>
  <c r="AI49" i="49"/>
  <c r="AI54" i="49"/>
  <c r="AI56" i="49"/>
  <c r="AI8" i="49"/>
  <c r="AL8" i="49" s="1"/>
  <c r="AS8" i="49" s="1" a="1"/>
  <c r="AS8" i="49" s="1"/>
  <c r="AI40" i="49"/>
  <c r="AL40" i="49" s="1"/>
  <c r="AS40" i="49" s="1" a="1"/>
  <c r="AS40" i="49" s="1"/>
  <c r="AT40" i="49" s="1"/>
  <c r="AI46" i="49"/>
  <c r="AL46" i="49" s="1"/>
  <c r="AS46" i="49" s="1" a="1"/>
  <c r="AS46" i="49" s="1"/>
  <c r="AT46" i="49" s="1"/>
  <c r="AI61" i="49"/>
  <c r="AL61" i="49" s="1"/>
  <c r="AS61" i="49" s="1" a="1"/>
  <c r="AS61" i="49" s="1"/>
  <c r="AW61" i="49" s="1"/>
  <c r="AI63" i="49"/>
  <c r="AL63" i="49" s="1"/>
  <c r="AS63" i="49" s="1" a="1"/>
  <c r="AS63" i="49" s="1"/>
  <c r="AW63" i="49" s="1"/>
  <c r="AI10" i="49"/>
  <c r="AI14" i="49"/>
  <c r="AL14" i="49" s="1"/>
  <c r="AS14" i="49" s="1" a="1"/>
  <c r="AS14" i="49" s="1"/>
  <c r="AI20" i="49"/>
  <c r="AL20" i="49" s="1"/>
  <c r="AS20" i="49" s="1" a="1"/>
  <c r="AS20" i="49" s="1"/>
  <c r="AW20" i="49" s="1"/>
  <c r="AI36" i="49"/>
  <c r="AL36" i="49" s="1"/>
  <c r="AS36" i="49" s="1" a="1"/>
  <c r="AS36" i="49" s="1"/>
  <c r="AT36" i="49" s="1"/>
  <c r="AI42" i="49"/>
  <c r="AL42" i="49" s="1"/>
  <c r="AS42" i="49" s="1" a="1"/>
  <c r="AS42" i="49" s="1"/>
  <c r="AW42" i="49" s="1"/>
  <c r="AI44" i="49"/>
  <c r="AL44" i="49" s="1"/>
  <c r="AS44" i="49" s="1" a="1"/>
  <c r="AS44" i="49" s="1"/>
  <c r="AW44" i="49" s="1"/>
  <c r="AI5" i="49"/>
  <c r="AL5" i="49" s="1"/>
  <c r="AS5" i="49" s="1" a="1"/>
  <c r="AS5" i="49" s="1"/>
  <c r="AW5" i="49" s="1"/>
  <c r="AI17" i="49"/>
  <c r="AL17" i="49" s="1"/>
  <c r="AS17" i="49" s="1" a="1"/>
  <c r="AS17" i="49" s="1"/>
  <c r="AW17" i="49" s="1"/>
  <c r="AI28" i="49"/>
  <c r="AI65" i="49"/>
  <c r="AL65" i="49" s="1"/>
  <c r="AS65" i="49" s="1" a="1"/>
  <c r="AS65" i="49" s="1"/>
  <c r="AW65" i="49" s="1"/>
  <c r="AI29" i="49"/>
  <c r="AL29" i="49" s="1"/>
  <c r="AS29" i="49" s="1" a="1"/>
  <c r="AS29" i="49" s="1"/>
  <c r="AW29" i="49" s="1"/>
  <c r="AI33" i="49"/>
  <c r="AL33" i="49" s="1"/>
  <c r="AS33" i="49" s="1" a="1"/>
  <c r="AS33" i="49" s="1"/>
  <c r="AW33" i="49" s="1"/>
  <c r="AI55" i="49"/>
  <c r="AI7" i="49"/>
  <c r="AL7" i="49" s="1"/>
  <c r="AS7" i="49" s="1" a="1"/>
  <c r="AS7" i="49" s="1"/>
  <c r="AW7" i="49" s="1"/>
  <c r="AI13" i="49"/>
  <c r="AL13" i="49" s="1"/>
  <c r="AS13" i="49" s="1" a="1"/>
  <c r="AS13" i="49" s="1"/>
  <c r="AW13" i="49" s="1"/>
  <c r="AI15" i="49"/>
  <c r="AI24" i="49"/>
  <c r="AI26" i="49"/>
  <c r="AL26" i="49" s="1"/>
  <c r="AS26" i="49" s="1" a="1"/>
  <c r="AS26" i="49" s="1"/>
  <c r="AW26" i="49" s="1"/>
  <c r="E58" i="49"/>
  <c r="E70" i="49" s="1"/>
  <c r="AG70" i="49"/>
  <c r="W70" i="49"/>
  <c r="AH70" i="49"/>
  <c r="AR68" i="49"/>
  <c r="X70" i="49"/>
  <c r="Q70" i="49"/>
  <c r="AE70" i="49"/>
  <c r="Y70" i="49"/>
  <c r="AR58" i="49"/>
  <c r="F63" i="55"/>
  <c r="E64" i="55"/>
  <c r="M63" i="55"/>
  <c r="L64" i="55"/>
  <c r="L9" i="55"/>
  <c r="M8" i="55"/>
  <c r="G8" i="55" s="1"/>
  <c r="F5" i="55"/>
  <c r="E6" i="55"/>
  <c r="AL58" i="54"/>
  <c r="AL70" i="54" s="1"/>
  <c r="AS3" i="54"/>
  <c r="AW51" i="54"/>
  <c r="AU51" i="54"/>
  <c r="AW43" i="54"/>
  <c r="AU43" i="54"/>
  <c r="AS67" i="54"/>
  <c r="AW60" i="54"/>
  <c r="AW68" i="54" s="1"/>
  <c r="AU60" i="54"/>
  <c r="AU67" i="54" s="1"/>
  <c r="AW52" i="54"/>
  <c r="AU52" i="54"/>
  <c r="AW44" i="54"/>
  <c r="AU44" i="54"/>
  <c r="F70" i="53"/>
  <c r="H70" i="53"/>
  <c r="E58" i="53"/>
  <c r="E68" i="53"/>
  <c r="D54" i="52"/>
  <c r="D9" i="52"/>
  <c r="D5" i="52"/>
  <c r="D4" i="52"/>
  <c r="D37" i="52"/>
  <c r="D41" i="52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D25" i="52"/>
  <c r="D13" i="52"/>
  <c r="D45" i="52"/>
  <c r="D33" i="52"/>
  <c r="D21" i="52"/>
  <c r="D29" i="52"/>
  <c r="D17" i="52"/>
  <c r="D7" i="52"/>
  <c r="D11" i="52"/>
  <c r="D15" i="52"/>
  <c r="D19" i="52"/>
  <c r="D23" i="52"/>
  <c r="D27" i="52"/>
  <c r="D31" i="52"/>
  <c r="D35" i="52"/>
  <c r="D39" i="52"/>
  <c r="D43" i="52"/>
  <c r="D47" i="52"/>
  <c r="D51" i="52"/>
  <c r="D8" i="52"/>
  <c r="D12" i="52"/>
  <c r="D16" i="52"/>
  <c r="D20" i="52"/>
  <c r="D24" i="52"/>
  <c r="D28" i="52"/>
  <c r="D32" i="52"/>
  <c r="D36" i="52"/>
  <c r="D40" i="52"/>
  <c r="D44" i="52"/>
  <c r="D48" i="52"/>
  <c r="D52" i="52"/>
  <c r="D55" i="52"/>
  <c r="D49" i="52"/>
  <c r="D53" i="52"/>
  <c r="D6" i="52"/>
  <c r="D10" i="52"/>
  <c r="D14" i="52"/>
  <c r="D18" i="52"/>
  <c r="D22" i="52"/>
  <c r="D26" i="52"/>
  <c r="D30" i="52"/>
  <c r="D34" i="52"/>
  <c r="D38" i="52"/>
  <c r="D42" i="52"/>
  <c r="D46" i="52"/>
  <c r="D50" i="52"/>
  <c r="J58" i="46"/>
  <c r="E4" i="51"/>
  <c r="E5" i="51" s="1"/>
  <c r="D114" i="52"/>
  <c r="E62" i="52"/>
  <c r="E4" i="52"/>
  <c r="D57" i="52"/>
  <c r="L62" i="52"/>
  <c r="D56" i="52"/>
  <c r="M63" i="51"/>
  <c r="L64" i="51"/>
  <c r="M64" i="51" s="1"/>
  <c r="E63" i="51"/>
  <c r="F63" i="51" s="1"/>
  <c r="L4" i="51"/>
  <c r="L58" i="43"/>
  <c r="AL31" i="49"/>
  <c r="AS31" i="49" s="1" a="1"/>
  <c r="AS31" i="49" s="1"/>
  <c r="AW31" i="49" s="1"/>
  <c r="AL15" i="49"/>
  <c r="AS15" i="49" s="1" a="1"/>
  <c r="AS15" i="49" s="1"/>
  <c r="AW15" i="49" s="1"/>
  <c r="AI3" i="49"/>
  <c r="AL11" i="49"/>
  <c r="AS11" i="49" s="1" a="1"/>
  <c r="AS11" i="49" s="1"/>
  <c r="AW11" i="49" s="1"/>
  <c r="AL10" i="49"/>
  <c r="AS10" i="49" s="1" a="1"/>
  <c r="AS10" i="49" s="1"/>
  <c r="AL9" i="49"/>
  <c r="AS9" i="49" s="1" a="1"/>
  <c r="AS9" i="49" s="1"/>
  <c r="AW9" i="49" s="1"/>
  <c r="AL23" i="49"/>
  <c r="AS23" i="49" s="1" a="1"/>
  <c r="AS23" i="49" s="1"/>
  <c r="AW23" i="49" s="1"/>
  <c r="AL24" i="49"/>
  <c r="AS24" i="49" s="1" a="1"/>
  <c r="AS24" i="49" s="1"/>
  <c r="AW24" i="49" s="1"/>
  <c r="AL28" i="49"/>
  <c r="AS28" i="49" s="1" a="1"/>
  <c r="AS28" i="49" s="1"/>
  <c r="AW28" i="49" s="1"/>
  <c r="AL22" i="49"/>
  <c r="AS22" i="49" s="1" a="1"/>
  <c r="AS22" i="49" s="1"/>
  <c r="AW22" i="49" s="1"/>
  <c r="AL21" i="49"/>
  <c r="AS21" i="49" s="1" a="1"/>
  <c r="AS21" i="49" s="1"/>
  <c r="AT21" i="49" s="1"/>
  <c r="AF70" i="49"/>
  <c r="AR70" i="49" s="1"/>
  <c r="AP3" i="49"/>
  <c r="AP57" i="49" s="1"/>
  <c r="AN3" i="49"/>
  <c r="S70" i="49"/>
  <c r="P3" i="49"/>
  <c r="AO57" i="49"/>
  <c r="AR57" i="49"/>
  <c r="Z70" i="49"/>
  <c r="AB3" i="49"/>
  <c r="J4" i="49"/>
  <c r="AD70" i="49"/>
  <c r="J68" i="49"/>
  <c r="T70" i="49"/>
  <c r="V70" i="49"/>
  <c r="AL30" i="49"/>
  <c r="AS30" i="49" s="1" a="1"/>
  <c r="AS30" i="49" s="1"/>
  <c r="AW30" i="49" s="1"/>
  <c r="U70" i="49"/>
  <c r="AL52" i="49"/>
  <c r="AS52" i="49" s="1" a="1"/>
  <c r="AS52" i="49" s="1"/>
  <c r="AT52" i="49" s="1"/>
  <c r="AL49" i="49"/>
  <c r="AS49" i="49" s="1" a="1"/>
  <c r="AS49" i="49" s="1"/>
  <c r="AL47" i="49"/>
  <c r="AS47" i="49" s="1" a="1"/>
  <c r="AS47" i="49" s="1"/>
  <c r="AL43" i="49"/>
  <c r="AS43" i="49" s="1" a="1"/>
  <c r="AS43" i="49" s="1"/>
  <c r="AL35" i="49"/>
  <c r="AS35" i="49" s="1" a="1"/>
  <c r="AS35" i="49" s="1"/>
  <c r="AT35" i="49" s="1"/>
  <c r="G70" i="49"/>
  <c r="AQ67" i="49"/>
  <c r="AD68" i="49"/>
  <c r="AR67" i="49"/>
  <c r="AA3" i="49"/>
  <c r="P60" i="49"/>
  <c r="P61" i="49"/>
  <c r="P62" i="49"/>
  <c r="P63" i="49"/>
  <c r="P64" i="49"/>
  <c r="P65" i="49"/>
  <c r="P66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AD58" i="49"/>
  <c r="AL60" i="49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L5" i="3" s="1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F4" i="51" l="1"/>
  <c r="U57" i="3"/>
  <c r="Z22" i="3"/>
  <c r="Z56" i="3" s="1"/>
  <c r="Z57" i="3" s="1"/>
  <c r="L56" i="3"/>
  <c r="T57" i="3"/>
  <c r="AA57" i="3"/>
  <c r="V57" i="3"/>
  <c r="S57" i="3"/>
  <c r="X57" i="3"/>
  <c r="Y57" i="3"/>
  <c r="R57" i="3"/>
  <c r="AH22" i="3"/>
  <c r="F22" i="3"/>
  <c r="AH23" i="3"/>
  <c r="AC23" i="3"/>
  <c r="AB23" i="3"/>
  <c r="F23" i="3"/>
  <c r="AW8" i="49"/>
  <c r="AU8" i="49"/>
  <c r="AU9" i="49"/>
  <c r="J58" i="49"/>
  <c r="J70" i="49" s="1"/>
  <c r="AW14" i="49"/>
  <c r="AT14" i="49"/>
  <c r="AI68" i="49"/>
  <c r="AU12" i="49"/>
  <c r="AU27" i="49"/>
  <c r="AT23" i="49"/>
  <c r="AU19" i="49"/>
  <c r="AT20" i="49"/>
  <c r="AT31" i="49"/>
  <c r="AA60" i="49"/>
  <c r="AA65" i="49"/>
  <c r="AA64" i="49"/>
  <c r="AA62" i="49"/>
  <c r="AA63" i="49"/>
  <c r="AA61" i="49"/>
  <c r="AA66" i="49"/>
  <c r="AT26" i="49"/>
  <c r="AT17" i="49"/>
  <c r="AT11" i="49"/>
  <c r="AT12" i="49"/>
  <c r="AT24" i="49"/>
  <c r="AU7" i="49"/>
  <c r="AT30" i="49"/>
  <c r="AT18" i="49"/>
  <c r="AT16" i="49"/>
  <c r="AT32" i="49"/>
  <c r="AT5" i="49"/>
  <c r="AW10" i="49"/>
  <c r="AT10" i="49"/>
  <c r="AT9" i="49"/>
  <c r="AT27" i="49"/>
  <c r="AT51" i="49"/>
  <c r="AT19" i="49"/>
  <c r="AW4" i="49"/>
  <c r="AT4" i="49"/>
  <c r="AA8" i="49"/>
  <c r="AA29" i="49"/>
  <c r="AA45" i="49"/>
  <c r="AA56" i="49"/>
  <c r="AA14" i="49"/>
  <c r="AA9" i="49"/>
  <c r="AA13" i="49"/>
  <c r="AA35" i="49"/>
  <c r="AA44" i="49"/>
  <c r="AA47" i="49"/>
  <c r="AA43" i="49"/>
  <c r="AA23" i="49"/>
  <c r="AA41" i="49"/>
  <c r="AA34" i="49"/>
  <c r="AA7" i="49"/>
  <c r="AA10" i="49"/>
  <c r="AA12" i="49"/>
  <c r="AA25" i="49"/>
  <c r="AA11" i="49"/>
  <c r="AA53" i="49"/>
  <c r="AA52" i="49"/>
  <c r="AA20" i="49"/>
  <c r="AA21" i="49"/>
  <c r="AA48" i="49"/>
  <c r="AA39" i="49"/>
  <c r="AA16" i="49"/>
  <c r="AA33" i="49"/>
  <c r="AA49" i="49"/>
  <c r="AA5" i="49"/>
  <c r="AA38" i="49"/>
  <c r="AA51" i="49"/>
  <c r="AA37" i="49"/>
  <c r="AA36" i="49"/>
  <c r="AA6" i="49"/>
  <c r="AA26" i="49"/>
  <c r="AA42" i="49"/>
  <c r="AA54" i="49"/>
  <c r="AA18" i="49"/>
  <c r="AA40" i="49"/>
  <c r="AA32" i="49"/>
  <c r="AA46" i="49"/>
  <c r="AA19" i="49"/>
  <c r="AA24" i="49"/>
  <c r="AA55" i="49"/>
  <c r="AA31" i="49"/>
  <c r="AA30" i="49"/>
  <c r="AA27" i="49"/>
  <c r="AA50" i="49"/>
  <c r="AA15" i="49"/>
  <c r="AA22" i="49"/>
  <c r="AA17" i="49"/>
  <c r="AA4" i="49"/>
  <c r="AA28" i="49"/>
  <c r="AT15" i="49"/>
  <c r="AT7" i="49"/>
  <c r="AT6" i="49"/>
  <c r="AT25" i="49"/>
  <c r="AT45" i="49"/>
  <c r="AT8" i="49"/>
  <c r="AB58" i="49"/>
  <c r="AU5" i="49"/>
  <c r="AU29" i="49"/>
  <c r="AU23" i="49"/>
  <c r="AU32" i="49"/>
  <c r="AU10" i="49"/>
  <c r="AU13" i="49"/>
  <c r="AL55" i="49"/>
  <c r="AS55" i="49" s="1" a="1"/>
  <c r="AS55" i="49" s="1"/>
  <c r="F6" i="55"/>
  <c r="E7" i="55"/>
  <c r="M9" i="55"/>
  <c r="G9" i="55" s="1"/>
  <c r="L10" i="55"/>
  <c r="M64" i="55"/>
  <c r="L65" i="55"/>
  <c r="F64" i="55"/>
  <c r="E65" i="55"/>
  <c r="AW3" i="54"/>
  <c r="AW58" i="54" s="1"/>
  <c r="AW70" i="54" s="1"/>
  <c r="AS57" i="54"/>
  <c r="AU3" i="54"/>
  <c r="AU57" i="54" s="1"/>
  <c r="E70" i="53"/>
  <c r="L4" i="52"/>
  <c r="M4" i="52" s="1"/>
  <c r="L5" i="52"/>
  <c r="D58" i="52"/>
  <c r="O5" i="3"/>
  <c r="AC5" i="3" s="1"/>
  <c r="M62" i="52"/>
  <c r="L63" i="52"/>
  <c r="F62" i="52"/>
  <c r="E63" i="52"/>
  <c r="F4" i="52"/>
  <c r="E5" i="52"/>
  <c r="E64" i="51"/>
  <c r="E6" i="51"/>
  <c r="F5" i="51"/>
  <c r="L65" i="51"/>
  <c r="L5" i="51"/>
  <c r="M4" i="51"/>
  <c r="AW21" i="49"/>
  <c r="AU21" i="49"/>
  <c r="AW41" i="49"/>
  <c r="AU41" i="49"/>
  <c r="AU17" i="49"/>
  <c r="AU22" i="49"/>
  <c r="AU11" i="49"/>
  <c r="AI58" i="49"/>
  <c r="AU6" i="49"/>
  <c r="AL54" i="49"/>
  <c r="AS54" i="49" s="1" a="1"/>
  <c r="AS54" i="49" s="1"/>
  <c r="AW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49" i="49"/>
  <c r="AU49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T34" i="49" s="1"/>
  <c r="AU25" i="49"/>
  <c r="AU26" i="49"/>
  <c r="AU30" i="49"/>
  <c r="AL3" i="49"/>
  <c r="AU63" i="49"/>
  <c r="AN57" i="49"/>
  <c r="AF23" i="3" l="1"/>
  <c r="AG23" i="3"/>
  <c r="AB70" i="49"/>
  <c r="P22" i="3"/>
  <c r="P56" i="3" s="1"/>
  <c r="P57" i="3" s="1"/>
  <c r="AU54" i="49"/>
  <c r="AA68" i="49"/>
  <c r="AA58" i="49"/>
  <c r="AA70" i="49" s="1"/>
  <c r="AW55" i="49"/>
  <c r="AT55" i="49"/>
  <c r="AU55" i="49"/>
  <c r="AW56" i="49"/>
  <c r="AL58" i="49"/>
  <c r="AL70" i="49" s="1"/>
  <c r="M65" i="55"/>
  <c r="L66" i="55"/>
  <c r="F65" i="55"/>
  <c r="E66" i="55"/>
  <c r="M10" i="55"/>
  <c r="G10" i="55" s="1"/>
  <c r="L11" i="55"/>
  <c r="F7" i="55"/>
  <c r="E8" i="55"/>
  <c r="M5" i="52"/>
  <c r="G5" i="52" s="1"/>
  <c r="L6" i="52"/>
  <c r="F5" i="3"/>
  <c r="AB5" i="3"/>
  <c r="M63" i="52"/>
  <c r="L64" i="52"/>
  <c r="E64" i="52"/>
  <c r="F63" i="52"/>
  <c r="F5" i="52"/>
  <c r="E6" i="52"/>
  <c r="M5" i="51"/>
  <c r="G5" i="51" s="1"/>
  <c r="L6" i="51"/>
  <c r="M65" i="51"/>
  <c r="L66" i="51"/>
  <c r="F6" i="51"/>
  <c r="E7" i="51"/>
  <c r="F64" i="51"/>
  <c r="E65" i="51"/>
  <c r="AS3" i="49"/>
  <c r="AT3" i="49" s="1"/>
  <c r="AT57" i="49" s="1"/>
  <c r="AW60" i="49"/>
  <c r="AW68" i="49" s="1"/>
  <c r="AS67" i="49"/>
  <c r="AU60" i="49"/>
  <c r="AU67" i="49" s="1"/>
  <c r="AW34" i="49"/>
  <c r="AU34" i="49"/>
  <c r="G4" i="51" l="1"/>
  <c r="AE22" i="3"/>
  <c r="AC22" i="3"/>
  <c r="AB22" i="3"/>
  <c r="AB56" i="3" s="1"/>
  <c r="AB57" i="3" s="1"/>
  <c r="M11" i="55"/>
  <c r="G11" i="55" s="1"/>
  <c r="L12" i="55"/>
  <c r="F66" i="55"/>
  <c r="E67" i="55"/>
  <c r="E9" i="55"/>
  <c r="F8" i="55"/>
  <c r="M66" i="55"/>
  <c r="L67" i="55"/>
  <c r="G4" i="52"/>
  <c r="M6" i="52"/>
  <c r="L7" i="52"/>
  <c r="F6" i="52"/>
  <c r="E7" i="52"/>
  <c r="F64" i="52"/>
  <c r="E65" i="52"/>
  <c r="L65" i="52"/>
  <c r="M64" i="52"/>
  <c r="F65" i="51"/>
  <c r="E66" i="51"/>
  <c r="E8" i="51"/>
  <c r="F7" i="51"/>
  <c r="M66" i="51"/>
  <c r="L67" i="51"/>
  <c r="M6" i="5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AC56" i="3" l="1"/>
  <c r="AC57" i="3" s="1"/>
  <c r="AF22" i="3"/>
  <c r="AG22" i="3"/>
  <c r="M67" i="55"/>
  <c r="L68" i="55"/>
  <c r="E10" i="55"/>
  <c r="F9" i="55"/>
  <c r="F67" i="55"/>
  <c r="E68" i="55"/>
  <c r="L13" i="55"/>
  <c r="M12" i="55"/>
  <c r="G12" i="55" s="1"/>
  <c r="L8" i="52"/>
  <c r="M7" i="52"/>
  <c r="G7" i="52" s="1"/>
  <c r="M65" i="52"/>
  <c r="L66" i="52"/>
  <c r="F65" i="52"/>
  <c r="E66" i="52"/>
  <c r="E8" i="52"/>
  <c r="F7" i="52"/>
  <c r="M7" i="5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41" i="3"/>
  <c r="V41" i="3"/>
  <c r="T41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G6" i="51" l="1"/>
  <c r="L14" i="55"/>
  <c r="M13" i="55"/>
  <c r="G13" i="55" s="1"/>
  <c r="F68" i="55"/>
  <c r="E69" i="55"/>
  <c r="F10" i="55"/>
  <c r="E11" i="55"/>
  <c r="M68" i="55"/>
  <c r="L69" i="55"/>
  <c r="M8" i="52"/>
  <c r="L9" i="52"/>
  <c r="E9" i="52"/>
  <c r="F8" i="52"/>
  <c r="F66" i="52"/>
  <c r="E67" i="52"/>
  <c r="M66" i="52"/>
  <c r="L67" i="52"/>
  <c r="F67" i="51"/>
  <c r="E68" i="51"/>
  <c r="F9" i="51"/>
  <c r="E10" i="51"/>
  <c r="M68" i="51"/>
  <c r="L69" i="51"/>
  <c r="M8" i="5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G7" i="51" l="1"/>
  <c r="M69" i="55"/>
  <c r="L70" i="55"/>
  <c r="F11" i="55"/>
  <c r="E12" i="55"/>
  <c r="F69" i="55"/>
  <c r="E70" i="55"/>
  <c r="M14" i="55"/>
  <c r="G14" i="55" s="1"/>
  <c r="L15" i="55"/>
  <c r="G6" i="52"/>
  <c r="M9" i="52"/>
  <c r="G9" i="52" s="1"/>
  <c r="L10" i="52"/>
  <c r="L68" i="52"/>
  <c r="M67" i="52"/>
  <c r="F67" i="52"/>
  <c r="E68" i="52"/>
  <c r="F9" i="52"/>
  <c r="E10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G8" i="51" l="1"/>
  <c r="M15" i="55"/>
  <c r="G15" i="55" s="1"/>
  <c r="L16" i="55"/>
  <c r="F70" i="55"/>
  <c r="E71" i="55"/>
  <c r="E13" i="55"/>
  <c r="F12" i="55"/>
  <c r="M70" i="55"/>
  <c r="L71" i="55"/>
  <c r="M10" i="52"/>
  <c r="G10" i="52" s="1"/>
  <c r="L11" i="52"/>
  <c r="F10" i="52"/>
  <c r="E11" i="52"/>
  <c r="E69" i="52"/>
  <c r="F68" i="52"/>
  <c r="M68" i="52"/>
  <c r="L69" i="52"/>
  <c r="E70" i="51"/>
  <c r="F69" i="51"/>
  <c r="F11" i="51"/>
  <c r="E12" i="51"/>
  <c r="M70" i="51"/>
  <c r="L71" i="51"/>
  <c r="M10" i="51"/>
  <c r="L11" i="51"/>
  <c r="AA72" i="48"/>
  <c r="AA17" i="48"/>
  <c r="AW74" i="47"/>
  <c r="AA74" i="47"/>
  <c r="S26" i="40"/>
  <c r="AB26" i="40" s="1"/>
  <c r="V26" i="40"/>
  <c r="V24" i="40"/>
  <c r="V25" i="40"/>
  <c r="M71" i="55" l="1"/>
  <c r="L72" i="55"/>
  <c r="F13" i="55"/>
  <c r="E14" i="55"/>
  <c r="F71" i="55"/>
  <c r="E72" i="55"/>
  <c r="M16" i="55"/>
  <c r="G16" i="55" s="1"/>
  <c r="L17" i="55"/>
  <c r="M11" i="52"/>
  <c r="L12" i="52"/>
  <c r="M69" i="52"/>
  <c r="L70" i="52"/>
  <c r="F69" i="52"/>
  <c r="E70" i="52"/>
  <c r="F11" i="52"/>
  <c r="E12" i="52"/>
  <c r="M71" i="51"/>
  <c r="L72" i="51"/>
  <c r="L12" i="51"/>
  <c r="M11" i="5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G10" i="51" l="1"/>
  <c r="M17" i="55"/>
  <c r="G17" i="55" s="1"/>
  <c r="L18" i="55"/>
  <c r="F72" i="55"/>
  <c r="E73" i="55"/>
  <c r="F14" i="55"/>
  <c r="E15" i="55"/>
  <c r="L73" i="55"/>
  <c r="M72" i="55"/>
  <c r="G8" i="52"/>
  <c r="M12" i="52"/>
  <c r="L13" i="52"/>
  <c r="F12" i="52"/>
  <c r="E13" i="52"/>
  <c r="F70" i="52"/>
  <c r="E71" i="52"/>
  <c r="M70" i="52"/>
  <c r="L71" i="52"/>
  <c r="E72" i="51"/>
  <c r="F71" i="51"/>
  <c r="E14" i="51"/>
  <c r="F13" i="51"/>
  <c r="L13" i="51"/>
  <c r="M12" i="5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M73" i="55" l="1"/>
  <c r="L74" i="55"/>
  <c r="F15" i="55"/>
  <c r="E16" i="55"/>
  <c r="F73" i="55"/>
  <c r="E74" i="55"/>
  <c r="M18" i="55"/>
  <c r="G18" i="55" s="1"/>
  <c r="L19" i="55"/>
  <c r="L14" i="52"/>
  <c r="M13" i="52"/>
  <c r="M71" i="52"/>
  <c r="L72" i="52"/>
  <c r="F13" i="52"/>
  <c r="E14" i="52"/>
  <c r="F71" i="52"/>
  <c r="E72" i="52"/>
  <c r="M13" i="5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M19" i="55" l="1"/>
  <c r="G19" i="55" s="1"/>
  <c r="L20" i="55"/>
  <c r="F74" i="55"/>
  <c r="E75" i="55"/>
  <c r="E17" i="55"/>
  <c r="F16" i="55"/>
  <c r="M74" i="55"/>
  <c r="L75" i="55"/>
  <c r="L15" i="52"/>
  <c r="M14" i="52"/>
  <c r="F72" i="52"/>
  <c r="E73" i="52"/>
  <c r="F14" i="52"/>
  <c r="E15" i="52"/>
  <c r="L73" i="52"/>
  <c r="M72" i="52"/>
  <c r="F73" i="51"/>
  <c r="E74" i="51"/>
  <c r="M74" i="51"/>
  <c r="L75" i="51"/>
  <c r="E16" i="51"/>
  <c r="F15" i="51"/>
  <c r="M14" i="5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M75" i="55" l="1"/>
  <c r="L76" i="55"/>
  <c r="E18" i="55"/>
  <c r="F17" i="55"/>
  <c r="F75" i="55"/>
  <c r="E76" i="55"/>
  <c r="L21" i="55"/>
  <c r="M20" i="55"/>
  <c r="G20" i="55" s="1"/>
  <c r="M15" i="52"/>
  <c r="L16" i="52"/>
  <c r="M73" i="52"/>
  <c r="L74" i="52"/>
  <c r="E16" i="52"/>
  <c r="F15" i="52"/>
  <c r="F73" i="52"/>
  <c r="E74" i="52"/>
  <c r="M15" i="5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F76" i="55" l="1"/>
  <c r="E77" i="55"/>
  <c r="F18" i="55"/>
  <c r="E19" i="55"/>
  <c r="M76" i="55"/>
  <c r="L77" i="55"/>
  <c r="L22" i="55"/>
  <c r="M21" i="55"/>
  <c r="G21" i="55" s="1"/>
  <c r="M16" i="52"/>
  <c r="L17" i="52"/>
  <c r="F74" i="52"/>
  <c r="E75" i="52"/>
  <c r="E17" i="52"/>
  <c r="F16" i="52"/>
  <c r="M74" i="52"/>
  <c r="L75" i="52"/>
  <c r="E76" i="51"/>
  <c r="F75" i="51"/>
  <c r="M76" i="51"/>
  <c r="L77" i="51"/>
  <c r="F17" i="51"/>
  <c r="E18" i="51"/>
  <c r="M16" i="5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G12" i="51" l="1"/>
  <c r="M22" i="55"/>
  <c r="G22" i="55" s="1"/>
  <c r="L23" i="55"/>
  <c r="M77" i="55"/>
  <c r="L78" i="55"/>
  <c r="F19" i="55"/>
  <c r="E20" i="55"/>
  <c r="F77" i="55"/>
  <c r="E78" i="55"/>
  <c r="M17" i="52"/>
  <c r="G17" i="52" s="1"/>
  <c r="L18" i="52"/>
  <c r="M75" i="52"/>
  <c r="L76" i="52"/>
  <c r="F17" i="52"/>
  <c r="E18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F78" i="55" l="1"/>
  <c r="E79" i="55"/>
  <c r="E21" i="55"/>
  <c r="F20" i="55"/>
  <c r="M78" i="55"/>
  <c r="L79" i="55"/>
  <c r="M23" i="55"/>
  <c r="G23" i="55" s="1"/>
  <c r="L24" i="55"/>
  <c r="L19" i="52"/>
  <c r="M18" i="52"/>
  <c r="G18" i="52" s="1"/>
  <c r="F18" i="52"/>
  <c r="E19" i="52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M24" i="55" l="1"/>
  <c r="G24" i="55" s="1"/>
  <c r="L25" i="55"/>
  <c r="L28" i="55"/>
  <c r="F21" i="55"/>
  <c r="E22" i="55"/>
  <c r="M79" i="55"/>
  <c r="L80" i="55"/>
  <c r="F79" i="55"/>
  <c r="E80" i="55"/>
  <c r="L20" i="52"/>
  <c r="M19" i="52"/>
  <c r="M77" i="52"/>
  <c r="L78" i="52"/>
  <c r="F77" i="52"/>
  <c r="E78" i="52"/>
  <c r="F19" i="52"/>
  <c r="E20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F22" i="55" l="1"/>
  <c r="E23" i="55"/>
  <c r="M80" i="55"/>
  <c r="L81" i="55"/>
  <c r="L29" i="55"/>
  <c r="M28" i="55"/>
  <c r="G28" i="55" s="1"/>
  <c r="M25" i="55"/>
  <c r="G25" i="55" s="1"/>
  <c r="L26" i="55"/>
  <c r="F80" i="55"/>
  <c r="E81" i="55"/>
  <c r="L21" i="52"/>
  <c r="M20" i="52"/>
  <c r="G20" i="52" s="1"/>
  <c r="F20" i="52"/>
  <c r="E21" i="52"/>
  <c r="F78" i="52"/>
  <c r="E79" i="52"/>
  <c r="M78" i="52"/>
  <c r="L79" i="52"/>
  <c r="L21" i="51"/>
  <c r="M20" i="51"/>
  <c r="M80" i="51"/>
  <c r="L81" i="51"/>
  <c r="E22" i="51"/>
  <c r="F21" i="51"/>
  <c r="F79" i="51"/>
  <c r="E80" i="51"/>
  <c r="AD6" i="40"/>
  <c r="AD4" i="40"/>
  <c r="M81" i="55" l="1"/>
  <c r="L82" i="55"/>
  <c r="M26" i="55"/>
  <c r="G26" i="55" s="1"/>
  <c r="L27" i="55"/>
  <c r="M27" i="55" s="1"/>
  <c r="G27" i="55" s="1"/>
  <c r="L30" i="55"/>
  <c r="M29" i="55"/>
  <c r="G29" i="55" s="1"/>
  <c r="F81" i="55"/>
  <c r="E82" i="55"/>
  <c r="F23" i="55"/>
  <c r="E24" i="55"/>
  <c r="G19" i="52"/>
  <c r="L22" i="52"/>
  <c r="M21" i="52"/>
  <c r="F21" i="52"/>
  <c r="E22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AF44" i="44"/>
  <c r="AF44" i="36" s="1"/>
  <c r="AG44" i="44"/>
  <c r="AG44" i="36" s="1"/>
  <c r="AO44" i="44"/>
  <c r="K45" i="44"/>
  <c r="L45" i="44"/>
  <c r="Z45" i="44" s="1"/>
  <c r="AF45" i="44"/>
  <c r="AF45" i="36" s="1"/>
  <c r="AG45" i="44"/>
  <c r="AG45" i="36" s="1"/>
  <c r="AO45" i="44"/>
  <c r="K46" i="44"/>
  <c r="L46" i="44"/>
  <c r="AF46" i="44"/>
  <c r="AF46" i="36" s="1"/>
  <c r="AG46" i="44"/>
  <c r="AG46" i="36" s="1"/>
  <c r="AO46" i="44"/>
  <c r="K47" i="44"/>
  <c r="L47" i="44"/>
  <c r="Z47" i="44" s="1"/>
  <c r="AF47" i="44"/>
  <c r="AF47" i="36" s="1"/>
  <c r="AG47" i="44"/>
  <c r="AG47" i="36" s="1"/>
  <c r="AO47" i="44"/>
  <c r="K48" i="44"/>
  <c r="L48" i="44"/>
  <c r="AF48" i="44"/>
  <c r="AF48" i="36" s="1"/>
  <c r="AG48" i="44"/>
  <c r="AG48" i="36" s="1"/>
  <c r="AO48" i="44"/>
  <c r="K49" i="44"/>
  <c r="L49" i="44"/>
  <c r="Z49" i="44" s="1"/>
  <c r="AF49" i="44"/>
  <c r="AF49" i="36" s="1"/>
  <c r="AG49" i="44"/>
  <c r="AG49" i="36" s="1"/>
  <c r="AO49" i="44"/>
  <c r="K50" i="44"/>
  <c r="L50" i="44"/>
  <c r="AF50" i="44"/>
  <c r="AF50" i="36" s="1"/>
  <c r="AG50" i="44"/>
  <c r="AG50" i="36" s="1"/>
  <c r="AO50" i="44"/>
  <c r="K51" i="44"/>
  <c r="L51" i="44"/>
  <c r="Z51" i="44" s="1"/>
  <c r="AF51" i="44"/>
  <c r="AF51" i="36" s="1"/>
  <c r="AG51" i="44"/>
  <c r="AG51" i="36" s="1"/>
  <c r="AO51" i="44"/>
  <c r="K52" i="44"/>
  <c r="L52" i="44"/>
  <c r="AF52" i="44"/>
  <c r="AF52" i="36" s="1"/>
  <c r="AG52" i="44"/>
  <c r="AG52" i="36" s="1"/>
  <c r="AO52" i="44"/>
  <c r="K53" i="44"/>
  <c r="L53" i="44"/>
  <c r="Z53" i="44" s="1"/>
  <c r="AF53" i="44"/>
  <c r="AF53" i="36" s="1"/>
  <c r="AG53" i="44"/>
  <c r="AG53" i="36" s="1"/>
  <c r="AO53" i="44"/>
  <c r="K54" i="44"/>
  <c r="L54" i="44"/>
  <c r="AF54" i="44"/>
  <c r="AF54" i="36" s="1"/>
  <c r="AG54" i="44"/>
  <c r="AG54" i="36" s="1"/>
  <c r="AO54" i="44"/>
  <c r="K55" i="44"/>
  <c r="L55" i="44"/>
  <c r="Z55" i="44" s="1"/>
  <c r="AF55" i="44"/>
  <c r="AF55" i="36" s="1"/>
  <c r="AG55" i="44"/>
  <c r="AG55" i="36" s="1"/>
  <c r="AO55" i="44"/>
  <c r="K56" i="44"/>
  <c r="L56" i="44"/>
  <c r="AF56" i="44"/>
  <c r="AF56" i="36" s="1"/>
  <c r="AG56" i="44"/>
  <c r="AG56" i="36" s="1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44" i="3" s="1"/>
  <c r="Y19" i="3"/>
  <c r="Y18" i="3"/>
  <c r="Y41" i="3" s="1"/>
  <c r="AI70" i="44"/>
  <c r="AG66" i="44"/>
  <c r="AG66" i="36" s="1"/>
  <c r="AG65" i="44"/>
  <c r="AG65" i="36" s="1"/>
  <c r="AG64" i="44"/>
  <c r="AG64" i="36" s="1"/>
  <c r="AG63" i="44"/>
  <c r="AG63" i="36" s="1"/>
  <c r="AG62" i="44"/>
  <c r="AG62" i="36" s="1"/>
  <c r="AG61" i="44"/>
  <c r="AG60" i="44"/>
  <c r="AG60" i="36" s="1"/>
  <c r="AG43" i="44"/>
  <c r="AG43" i="36" s="1"/>
  <c r="AG42" i="44"/>
  <c r="AG42" i="36" s="1"/>
  <c r="AG41" i="44"/>
  <c r="AG41" i="36" s="1"/>
  <c r="AG40" i="44"/>
  <c r="AG40" i="36" s="1"/>
  <c r="AG39" i="44"/>
  <c r="AG39" i="36" s="1"/>
  <c r="AG38" i="44"/>
  <c r="AG38" i="36" s="1"/>
  <c r="AG37" i="44"/>
  <c r="AG37" i="36" s="1"/>
  <c r="AG36" i="44"/>
  <c r="AG36" i="36" s="1"/>
  <c r="AG35" i="44"/>
  <c r="AG35" i="36" s="1"/>
  <c r="AG34" i="44"/>
  <c r="AG34" i="36" s="1"/>
  <c r="AG33" i="44"/>
  <c r="AG33" i="36" s="1"/>
  <c r="AG32" i="44"/>
  <c r="AG32" i="36" s="1"/>
  <c r="AG31" i="44"/>
  <c r="AG31" i="36" s="1"/>
  <c r="AG30" i="44"/>
  <c r="AG30" i="36" s="1"/>
  <c r="AG29" i="44"/>
  <c r="AG29" i="36" s="1"/>
  <c r="AG28" i="44"/>
  <c r="AG28" i="36" s="1"/>
  <c r="AG27" i="44"/>
  <c r="AG27" i="36" s="1"/>
  <c r="AG26" i="44"/>
  <c r="AG26" i="36" s="1"/>
  <c r="AG25" i="44"/>
  <c r="AG25" i="36" s="1"/>
  <c r="AG24" i="44"/>
  <c r="AG24" i="36" s="1"/>
  <c r="AG23" i="44"/>
  <c r="AG23" i="36" s="1"/>
  <c r="AG22" i="44"/>
  <c r="AG22" i="36" s="1"/>
  <c r="AG21" i="44"/>
  <c r="AG21" i="36" s="1"/>
  <c r="AG20" i="44"/>
  <c r="AG20" i="36" s="1"/>
  <c r="AG19" i="44"/>
  <c r="AG19" i="36" s="1"/>
  <c r="AG18" i="44"/>
  <c r="AG18" i="36" s="1"/>
  <c r="AG17" i="44"/>
  <c r="AG17" i="36" s="1"/>
  <c r="AG16" i="44"/>
  <c r="AG16" i="36" s="1"/>
  <c r="AG15" i="44"/>
  <c r="AG15" i="36" s="1"/>
  <c r="AG14" i="44"/>
  <c r="AG14" i="36" s="1"/>
  <c r="AG13" i="44"/>
  <c r="AG13" i="36" s="1"/>
  <c r="AG12" i="44"/>
  <c r="AG12" i="36" s="1"/>
  <c r="AG11" i="44"/>
  <c r="AG11" i="36" s="1"/>
  <c r="AG10" i="44"/>
  <c r="AG10" i="36" s="1"/>
  <c r="AG9" i="44"/>
  <c r="AG9" i="36" s="1"/>
  <c r="AG8" i="44"/>
  <c r="AG8" i="36" s="1"/>
  <c r="AG7" i="44"/>
  <c r="AG7" i="36" s="1"/>
  <c r="AG6" i="44"/>
  <c r="AG6" i="36" s="1"/>
  <c r="AG5" i="44"/>
  <c r="AG5" i="36" s="1"/>
  <c r="AG4" i="44"/>
  <c r="AG58" i="44" s="1"/>
  <c r="AG3" i="44"/>
  <c r="AG3" i="36" s="1"/>
  <c r="AF66" i="44"/>
  <c r="AF66" i="36" s="1"/>
  <c r="AF65" i="44"/>
  <c r="AF65" i="36" s="1"/>
  <c r="AF64" i="44"/>
  <c r="AF64" i="36" s="1"/>
  <c r="AF63" i="44"/>
  <c r="AF63" i="36" s="1"/>
  <c r="AF62" i="44"/>
  <c r="AF62" i="36" s="1"/>
  <c r="AF61" i="44"/>
  <c r="AF61" i="36" s="1"/>
  <c r="AF60" i="44"/>
  <c r="AF43" i="44"/>
  <c r="AF43" i="36" s="1"/>
  <c r="AF42" i="44"/>
  <c r="AF42" i="36" s="1"/>
  <c r="AF41" i="44"/>
  <c r="AF41" i="36" s="1"/>
  <c r="AF40" i="44"/>
  <c r="AF40" i="36" s="1"/>
  <c r="AF39" i="44"/>
  <c r="AF39" i="36" s="1"/>
  <c r="AF38" i="44"/>
  <c r="AF38" i="36" s="1"/>
  <c r="AF37" i="44"/>
  <c r="AF37" i="36" s="1"/>
  <c r="AF36" i="44"/>
  <c r="AF36" i="36" s="1"/>
  <c r="AF35" i="44"/>
  <c r="AF35" i="36" s="1"/>
  <c r="AF34" i="44"/>
  <c r="AF34" i="36" s="1"/>
  <c r="AF33" i="44"/>
  <c r="AF33" i="36" s="1"/>
  <c r="AF32" i="44"/>
  <c r="AF32" i="36" s="1"/>
  <c r="AF31" i="44"/>
  <c r="AF31" i="36" s="1"/>
  <c r="AF30" i="44"/>
  <c r="AF30" i="36" s="1"/>
  <c r="AF29" i="44"/>
  <c r="AF29" i="36" s="1"/>
  <c r="AF28" i="44"/>
  <c r="AF28" i="36" s="1"/>
  <c r="AF27" i="44"/>
  <c r="AF27" i="36" s="1"/>
  <c r="AF26" i="44"/>
  <c r="AF25" i="44"/>
  <c r="AF25" i="36" s="1"/>
  <c r="AF24" i="44"/>
  <c r="AF24" i="36" s="1"/>
  <c r="AF23" i="44"/>
  <c r="AF23" i="36" s="1"/>
  <c r="AF22" i="44"/>
  <c r="AF22" i="36" s="1"/>
  <c r="AF21" i="44"/>
  <c r="AF21" i="36" s="1"/>
  <c r="AF20" i="44"/>
  <c r="AF20" i="36" s="1"/>
  <c r="AF19" i="44"/>
  <c r="AF19" i="36" s="1"/>
  <c r="AF18" i="44"/>
  <c r="AF18" i="36" s="1"/>
  <c r="AF17" i="44"/>
  <c r="AF17" i="36" s="1"/>
  <c r="AF16" i="44"/>
  <c r="AF16" i="36" s="1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1" i="36" s="1"/>
  <c r="L62" i="44"/>
  <c r="L62" i="36" s="1"/>
  <c r="L63" i="44"/>
  <c r="L63" i="36" s="1"/>
  <c r="L64" i="44"/>
  <c r="L64" i="36" s="1"/>
  <c r="L65" i="44"/>
  <c r="L65" i="36" s="1"/>
  <c r="L66" i="44"/>
  <c r="L66" i="36" s="1"/>
  <c r="L60" i="44"/>
  <c r="L4" i="44"/>
  <c r="L5" i="44"/>
  <c r="Z5" i="44" s="1"/>
  <c r="L6" i="44"/>
  <c r="L7" i="44"/>
  <c r="L8" i="44"/>
  <c r="Z8" i="44" s="1"/>
  <c r="L9" i="44"/>
  <c r="L10" i="44"/>
  <c r="Z10" i="44" s="1"/>
  <c r="L11" i="44"/>
  <c r="L12" i="44"/>
  <c r="Z12" i="44" s="1"/>
  <c r="L13" i="44"/>
  <c r="L14" i="44"/>
  <c r="L15" i="44"/>
  <c r="L16" i="44"/>
  <c r="L16" i="36" s="1"/>
  <c r="L17" i="44"/>
  <c r="L17" i="36" s="1"/>
  <c r="L18" i="44"/>
  <c r="L19" i="44"/>
  <c r="L20" i="44"/>
  <c r="Z20" i="44" s="1"/>
  <c r="L21" i="44"/>
  <c r="L22" i="44"/>
  <c r="L22" i="36" s="1"/>
  <c r="L23" i="44"/>
  <c r="Z23" i="44" s="1"/>
  <c r="L24" i="44"/>
  <c r="L25" i="44"/>
  <c r="L25" i="36" s="1"/>
  <c r="L26" i="44"/>
  <c r="L27" i="44"/>
  <c r="L28" i="44"/>
  <c r="Z28" i="44" s="1"/>
  <c r="L29" i="44"/>
  <c r="L30" i="44"/>
  <c r="L30" i="36" s="1"/>
  <c r="L31" i="44"/>
  <c r="L31" i="36" s="1"/>
  <c r="L32" i="44"/>
  <c r="Z32" i="44" s="1"/>
  <c r="L33" i="44"/>
  <c r="L33" i="36" s="1"/>
  <c r="L34" i="44"/>
  <c r="L35" i="44"/>
  <c r="L36" i="44"/>
  <c r="L36" i="36" s="1"/>
  <c r="L37" i="44"/>
  <c r="L38" i="44"/>
  <c r="L38" i="36" s="1"/>
  <c r="L39" i="44"/>
  <c r="L40" i="44"/>
  <c r="L40" i="36" s="1"/>
  <c r="L41" i="44"/>
  <c r="L41" i="36" s="1"/>
  <c r="L42" i="44"/>
  <c r="L42" i="36" s="1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44" i="3" s="1"/>
  <c r="W20" i="3"/>
  <c r="W44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F82" i="55" l="1"/>
  <c r="E83" i="55"/>
  <c r="M30" i="55"/>
  <c r="G30" i="55" s="1"/>
  <c r="L31" i="55"/>
  <c r="E25" i="55"/>
  <c r="E28" i="55"/>
  <c r="F24" i="55"/>
  <c r="M82" i="55"/>
  <c r="L83" i="55"/>
  <c r="G21" i="52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F22" i="52"/>
  <c r="E23" i="52"/>
  <c r="M22" i="51"/>
  <c r="G22" i="51" s="1"/>
  <c r="L23" i="51"/>
  <c r="E24" i="51"/>
  <c r="F23" i="51"/>
  <c r="M82" i="51"/>
  <c r="L83" i="51"/>
  <c r="F81" i="51"/>
  <c r="E82" i="51"/>
  <c r="AG70" i="43"/>
  <c r="Z56" i="44"/>
  <c r="L44" i="36"/>
  <c r="Z44" i="36" s="1"/>
  <c r="Z46" i="44"/>
  <c r="L54" i="36"/>
  <c r="Z54" i="36" s="1"/>
  <c r="L70" i="43"/>
  <c r="Z52" i="44"/>
  <c r="L46" i="36"/>
  <c r="Z46" i="36" s="1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L53" i="36"/>
  <c r="Z53" i="36" s="1"/>
  <c r="L45" i="36"/>
  <c r="Z45" i="36" s="1"/>
  <c r="L52" i="36"/>
  <c r="Z52" i="36" s="1"/>
  <c r="L51" i="36"/>
  <c r="Z51" i="36" s="1"/>
  <c r="Z50" i="44"/>
  <c r="L50" i="36"/>
  <c r="Z50" i="36" s="1"/>
  <c r="L49" i="36"/>
  <c r="Z49" i="36" s="1"/>
  <c r="L56" i="36"/>
  <c r="Z56" i="36" s="1"/>
  <c r="L48" i="36"/>
  <c r="Z48" i="36" s="1"/>
  <c r="L55" i="36"/>
  <c r="Z55" i="36" s="1"/>
  <c r="L47" i="36"/>
  <c r="Z47" i="36" s="1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Z54" i="44"/>
  <c r="E68" i="43"/>
  <c r="J68" i="43"/>
  <c r="G20" i="3"/>
  <c r="G44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Z17" i="44"/>
  <c r="Z41" i="44"/>
  <c r="Z25" i="44"/>
  <c r="Z61" i="44"/>
  <c r="Z33" i="44"/>
  <c r="Z65" i="44"/>
  <c r="Z3" i="44"/>
  <c r="Z9" i="44"/>
  <c r="Z36" i="44"/>
  <c r="Z66" i="44"/>
  <c r="Z6" i="44"/>
  <c r="Z30" i="44"/>
  <c r="Z40" i="44"/>
  <c r="Z64" i="44"/>
  <c r="Z62" i="44"/>
  <c r="Z14" i="44"/>
  <c r="Z24" i="44"/>
  <c r="Z38" i="44"/>
  <c r="Z22" i="44"/>
  <c r="Z7" i="44"/>
  <c r="Z18" i="44"/>
  <c r="Z31" i="44"/>
  <c r="L32" i="36"/>
  <c r="L26" i="36"/>
  <c r="Z26" i="44"/>
  <c r="Z42" i="44"/>
  <c r="Z63" i="44"/>
  <c r="L24" i="36"/>
  <c r="Z39" i="44"/>
  <c r="L39" i="36"/>
  <c r="Z37" i="44"/>
  <c r="L37" i="36"/>
  <c r="L29" i="36"/>
  <c r="Z21" i="44"/>
  <c r="L21" i="36"/>
  <c r="L18" i="36"/>
  <c r="AF26" i="36"/>
  <c r="AG68" i="44"/>
  <c r="AG61" i="36"/>
  <c r="AG68" i="36" s="1"/>
  <c r="Z16" i="44"/>
  <c r="L68" i="44"/>
  <c r="L28" i="36"/>
  <c r="L20" i="36"/>
  <c r="Z4" i="44"/>
  <c r="L23" i="36"/>
  <c r="Z34" i="44"/>
  <c r="L43" i="36"/>
  <c r="L35" i="36"/>
  <c r="L27" i="36"/>
  <c r="Z19" i="44"/>
  <c r="L19" i="36"/>
  <c r="AF68" i="44"/>
  <c r="AF60" i="36"/>
  <c r="AF68" i="36" s="1"/>
  <c r="AG4" i="36"/>
  <c r="AG58" i="36" s="1"/>
  <c r="L34" i="36"/>
  <c r="L60" i="36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E63" i="44"/>
  <c r="J63" i="44" s="1"/>
  <c r="F68" i="44"/>
  <c r="E14" i="44"/>
  <c r="J14" i="44" s="1"/>
  <c r="J3" i="43"/>
  <c r="AF70" i="43"/>
  <c r="AI68" i="43"/>
  <c r="S21" i="3" s="1"/>
  <c r="AO67" i="43"/>
  <c r="T38" i="3"/>
  <c r="V38" i="3"/>
  <c r="AA38" i="3"/>
  <c r="E29" i="55" l="1"/>
  <c r="F28" i="55"/>
  <c r="E26" i="55"/>
  <c r="F25" i="55"/>
  <c r="M31" i="55"/>
  <c r="G31" i="55" s="1"/>
  <c r="L32" i="55"/>
  <c r="F83" i="55"/>
  <c r="E84" i="55"/>
  <c r="M83" i="55"/>
  <c r="L84" i="55"/>
  <c r="M23" i="52"/>
  <c r="L24" i="52"/>
  <c r="E24" i="52"/>
  <c r="F23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G70" i="36"/>
  <c r="AF70" i="44"/>
  <c r="E63" i="45"/>
  <c r="F62" i="45"/>
  <c r="K58" i="45"/>
  <c r="L4" i="45"/>
  <c r="E68" i="44"/>
  <c r="AK60" i="38"/>
  <c r="E85" i="55" l="1"/>
  <c r="F84" i="55"/>
  <c r="M32" i="55"/>
  <c r="G32" i="55" s="1"/>
  <c r="L33" i="55"/>
  <c r="F26" i="55"/>
  <c r="E27" i="55"/>
  <c r="F27" i="55" s="1"/>
  <c r="M84" i="55"/>
  <c r="L85" i="55"/>
  <c r="F29" i="55"/>
  <c r="E30" i="55"/>
  <c r="G12" i="52"/>
  <c r="M24" i="52"/>
  <c r="L25" i="52"/>
  <c r="L28" i="52"/>
  <c r="M82" i="52"/>
  <c r="L83" i="52"/>
  <c r="E25" i="52"/>
  <c r="E28" i="52"/>
  <c r="F24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L25" i="51"/>
  <c r="AI58" i="43"/>
  <c r="S20" i="3" s="1"/>
  <c r="S44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38" i="3" s="1"/>
  <c r="X16" i="3"/>
  <c r="X38" i="3" s="1"/>
  <c r="W16" i="3"/>
  <c r="G16" i="3"/>
  <c r="G38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G24" i="51" l="1"/>
  <c r="G20" i="51"/>
  <c r="M85" i="55"/>
  <c r="L86" i="55"/>
  <c r="M33" i="55"/>
  <c r="G33" i="55" s="1"/>
  <c r="L34" i="55"/>
  <c r="F30" i="55"/>
  <c r="E31" i="55"/>
  <c r="F85" i="55"/>
  <c r="E86" i="55"/>
  <c r="G24" i="52"/>
  <c r="G16" i="52"/>
  <c r="M25" i="52"/>
  <c r="G25" i="52" s="1"/>
  <c r="L26" i="52"/>
  <c r="L29" i="52"/>
  <c r="M28" i="52"/>
  <c r="G4" i="46"/>
  <c r="F28" i="52"/>
  <c r="E29" i="52"/>
  <c r="F25" i="52"/>
  <c r="E26" i="52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L26" i="51"/>
  <c r="F29" i="51"/>
  <c r="E30" i="51"/>
  <c r="L29" i="51"/>
  <c r="M28" i="5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38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G25" i="51" l="1"/>
  <c r="G11" i="51"/>
  <c r="F86" i="55"/>
  <c r="E87" i="55"/>
  <c r="F31" i="55"/>
  <c r="E32" i="55"/>
  <c r="M34" i="55"/>
  <c r="G34" i="55" s="1"/>
  <c r="L35" i="55"/>
  <c r="M86" i="55"/>
  <c r="L87" i="55"/>
  <c r="M29" i="52"/>
  <c r="L30" i="52"/>
  <c r="M26" i="52"/>
  <c r="L27" i="52"/>
  <c r="M27" i="52" s="1"/>
  <c r="M84" i="52"/>
  <c r="L85" i="52"/>
  <c r="F26" i="52"/>
  <c r="E27" i="52"/>
  <c r="F27" i="52" s="1"/>
  <c r="F29" i="52"/>
  <c r="E30" i="52"/>
  <c r="F84" i="52"/>
  <c r="E85" i="52"/>
  <c r="M26" i="51"/>
  <c r="L27" i="51"/>
  <c r="M27" i="51" s="1"/>
  <c r="M86" i="51"/>
  <c r="L87" i="51"/>
  <c r="F30" i="51"/>
  <c r="E31" i="51"/>
  <c r="F85" i="51"/>
  <c r="E86" i="51"/>
  <c r="M29" i="5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G26" i="51" l="1"/>
  <c r="G15" i="51"/>
  <c r="G28" i="51"/>
  <c r="G27" i="51"/>
  <c r="G16" i="51"/>
  <c r="M87" i="55"/>
  <c r="L88" i="55"/>
  <c r="M35" i="55"/>
  <c r="G35" i="55" s="1"/>
  <c r="L36" i="55"/>
  <c r="E33" i="55"/>
  <c r="F32" i="55"/>
  <c r="F87" i="55"/>
  <c r="E88" i="55"/>
  <c r="G27" i="52"/>
  <c r="G22" i="52"/>
  <c r="G26" i="52"/>
  <c r="G15" i="52"/>
  <c r="M30" i="52"/>
  <c r="L31" i="52"/>
  <c r="F85" i="52"/>
  <c r="E86" i="52"/>
  <c r="F30" i="52"/>
  <c r="E31" i="52"/>
  <c r="M85" i="52"/>
  <c r="L86" i="52"/>
  <c r="F86" i="51"/>
  <c r="E87" i="51"/>
  <c r="E32" i="51"/>
  <c r="F31" i="51"/>
  <c r="M87" i="51"/>
  <c r="L88" i="51"/>
  <c r="M30" i="5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F88" i="55" l="1"/>
  <c r="E89" i="55"/>
  <c r="E34" i="55"/>
  <c r="F33" i="55"/>
  <c r="L37" i="55"/>
  <c r="M36" i="55"/>
  <c r="G36" i="55" s="1"/>
  <c r="L89" i="55"/>
  <c r="M88" i="55"/>
  <c r="G23" i="52"/>
  <c r="M31" i="52"/>
  <c r="L32" i="52"/>
  <c r="G6" i="46"/>
  <c r="M86" i="52"/>
  <c r="L87" i="52"/>
  <c r="F86" i="52"/>
  <c r="E87" i="52"/>
  <c r="E32" i="52"/>
  <c r="F31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M89" i="55" l="1"/>
  <c r="L90" i="55"/>
  <c r="L38" i="55"/>
  <c r="M37" i="55"/>
  <c r="G37" i="55" s="1"/>
  <c r="F34" i="55"/>
  <c r="E35" i="55"/>
  <c r="F89" i="55"/>
  <c r="E90" i="55"/>
  <c r="G31" i="52"/>
  <c r="G28" i="52"/>
  <c r="M32" i="52"/>
  <c r="L33" i="52"/>
  <c r="E33" i="52"/>
  <c r="F32" i="52"/>
  <c r="F87" i="52"/>
  <c r="E88" i="52"/>
  <c r="M87" i="52"/>
  <c r="L88" i="52"/>
  <c r="M89" i="51"/>
  <c r="L90" i="51"/>
  <c r="F88" i="51"/>
  <c r="E89" i="51"/>
  <c r="F33" i="51"/>
  <c r="E34" i="51"/>
  <c r="M32" i="5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32" i="51" l="1"/>
  <c r="G13" i="51"/>
  <c r="F35" i="55"/>
  <c r="E36" i="55"/>
  <c r="F90" i="55"/>
  <c r="E91" i="55"/>
  <c r="M38" i="55"/>
  <c r="G38" i="55" s="1"/>
  <c r="L39" i="55"/>
  <c r="M90" i="55"/>
  <c r="L91" i="55"/>
  <c r="G32" i="52"/>
  <c r="G11" i="52"/>
  <c r="M33" i="52"/>
  <c r="G33" i="52" s="1"/>
  <c r="L34" i="52"/>
  <c r="L89" i="52"/>
  <c r="M88" i="52"/>
  <c r="F88" i="52"/>
  <c r="E89" i="52"/>
  <c r="F33" i="52"/>
  <c r="E34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M91" i="55" l="1"/>
  <c r="L92" i="55"/>
  <c r="F91" i="55"/>
  <c r="E92" i="55"/>
  <c r="M39" i="55"/>
  <c r="G39" i="55" s="1"/>
  <c r="L40" i="55"/>
  <c r="F36" i="55"/>
  <c r="E37" i="55"/>
  <c r="L35" i="52"/>
  <c r="M34" i="52"/>
  <c r="G10" i="46"/>
  <c r="F34" i="52"/>
  <c r="E35" i="52"/>
  <c r="F89" i="52"/>
  <c r="E90" i="52"/>
  <c r="M89" i="52"/>
  <c r="L90" i="52"/>
  <c r="F90" i="51"/>
  <c r="E91" i="51"/>
  <c r="M91" i="51"/>
  <c r="L92" i="51"/>
  <c r="F35" i="51"/>
  <c r="E36" i="51"/>
  <c r="M34" i="5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F37" i="55" l="1"/>
  <c r="E38" i="55"/>
  <c r="M40" i="55"/>
  <c r="G40" i="55" s="1"/>
  <c r="L41" i="55"/>
  <c r="F92" i="55"/>
  <c r="E93" i="55"/>
  <c r="M92" i="55"/>
  <c r="L93" i="55"/>
  <c r="L36" i="52"/>
  <c r="M35" i="52"/>
  <c r="M90" i="52"/>
  <c r="L91" i="52"/>
  <c r="F35" i="52"/>
  <c r="E36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M93" i="55" l="1"/>
  <c r="L94" i="55"/>
  <c r="M41" i="55"/>
  <c r="G41" i="55" s="1"/>
  <c r="L42" i="55"/>
  <c r="F93" i="55"/>
  <c r="E94" i="55"/>
  <c r="F38" i="55"/>
  <c r="E39" i="55"/>
  <c r="G35" i="52"/>
  <c r="G29" i="52"/>
  <c r="L37" i="52"/>
  <c r="M36" i="52"/>
  <c r="G36" i="52" s="1"/>
  <c r="F36" i="52"/>
  <c r="E37" i="52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F39" i="55" l="1"/>
  <c r="E40" i="55"/>
  <c r="F94" i="55"/>
  <c r="E95" i="55"/>
  <c r="M42" i="55"/>
  <c r="G42" i="55" s="1"/>
  <c r="L43" i="55"/>
  <c r="M94" i="55"/>
  <c r="L95" i="55"/>
  <c r="M37" i="52"/>
  <c r="L38" i="52"/>
  <c r="G8" i="46"/>
  <c r="F92" i="52"/>
  <c r="E93" i="52"/>
  <c r="M92" i="52"/>
  <c r="L93" i="52"/>
  <c r="F37" i="52"/>
  <c r="E38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M95" i="55" l="1"/>
  <c r="L96" i="55"/>
  <c r="M43" i="55"/>
  <c r="G43" i="55" s="1"/>
  <c r="L44" i="55"/>
  <c r="F95" i="55"/>
  <c r="E96" i="55"/>
  <c r="E41" i="55"/>
  <c r="F40" i="55"/>
  <c r="G37" i="52"/>
  <c r="G14" i="52"/>
  <c r="L39" i="52"/>
  <c r="M38" i="52"/>
  <c r="M93" i="52"/>
  <c r="L94" i="52"/>
  <c r="F93" i="52"/>
  <c r="E94" i="52"/>
  <c r="F38" i="52"/>
  <c r="E39" i="52"/>
  <c r="F94" i="51"/>
  <c r="E95" i="51"/>
  <c r="M95" i="51"/>
  <c r="L96" i="51"/>
  <c r="E40" i="51"/>
  <c r="F39" i="51"/>
  <c r="M38" i="5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L45" i="55" l="1"/>
  <c r="M44" i="55"/>
  <c r="G44" i="55" s="1"/>
  <c r="F96" i="55"/>
  <c r="E97" i="55"/>
  <c r="M96" i="55"/>
  <c r="L97" i="55"/>
  <c r="E42" i="55"/>
  <c r="F41" i="55"/>
  <c r="L40" i="52"/>
  <c r="M39" i="52"/>
  <c r="E40" i="52"/>
  <c r="F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41" i="3" s="1"/>
  <c r="R18" i="3"/>
  <c r="R41" i="3" s="1"/>
  <c r="G18" i="3"/>
  <c r="G41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F42" i="55" l="1"/>
  <c r="E43" i="55"/>
  <c r="F97" i="55"/>
  <c r="E98" i="55"/>
  <c r="M97" i="55"/>
  <c r="L98" i="55"/>
  <c r="L46" i="55"/>
  <c r="M45" i="55"/>
  <c r="G45" i="55" s="1"/>
  <c r="M40" i="52"/>
  <c r="L41" i="52"/>
  <c r="O19" i="3"/>
  <c r="M95" i="52"/>
  <c r="L96" i="52"/>
  <c r="F95" i="52"/>
  <c r="E96" i="52"/>
  <c r="E41" i="52"/>
  <c r="F40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41" i="3" s="1"/>
  <c r="AC70" i="40"/>
  <c r="R19" i="3"/>
  <c r="P60" i="40"/>
  <c r="P62" i="40"/>
  <c r="AH19" i="3"/>
  <c r="Q70" i="40"/>
  <c r="H18" i="3"/>
  <c r="H41" i="3" s="1"/>
  <c r="AF70" i="40"/>
  <c r="W18" i="3"/>
  <c r="W41" i="3" s="1"/>
  <c r="R70" i="40"/>
  <c r="I18" i="3"/>
  <c r="I41" i="3" s="1"/>
  <c r="AG70" i="40"/>
  <c r="X18" i="3"/>
  <c r="X41" i="3" s="1"/>
  <c r="W70" i="40"/>
  <c r="M18" i="3"/>
  <c r="M41" i="3" s="1"/>
  <c r="T70" i="40"/>
  <c r="J18" i="3"/>
  <c r="J41" i="3" s="1"/>
  <c r="L19" i="3"/>
  <c r="Z19" i="3" s="1"/>
  <c r="P63" i="40"/>
  <c r="U70" i="40"/>
  <c r="K18" i="3"/>
  <c r="K41" i="3" s="1"/>
  <c r="AJ70" i="40"/>
  <c r="U18" i="3"/>
  <c r="U41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45" i="25"/>
  <c r="AK11" i="25" s="1"/>
  <c r="Z35" i="3"/>
  <c r="M46" i="55" l="1"/>
  <c r="G46" i="55" s="1"/>
  <c r="L47" i="55"/>
  <c r="M98" i="55"/>
  <c r="L99" i="55"/>
  <c r="F98" i="55"/>
  <c r="E99" i="55"/>
  <c r="F43" i="55"/>
  <c r="E44" i="55"/>
  <c r="G40" i="52"/>
  <c r="G38" i="52"/>
  <c r="M41" i="52"/>
  <c r="G41" i="52" s="1"/>
  <c r="L42" i="52"/>
  <c r="Z17" i="3"/>
  <c r="F41" i="52"/>
  <c r="E42" i="52"/>
  <c r="F96" i="52"/>
  <c r="E97" i="52"/>
  <c r="M96" i="52"/>
  <c r="L97" i="52"/>
  <c r="M41" i="5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42" i="3"/>
  <c r="AR70" i="40"/>
  <c r="O18" i="3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41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50" i="3" s="1"/>
  <c r="Y14" i="3"/>
  <c r="G41" i="51" l="1"/>
  <c r="G14" i="51"/>
  <c r="Y47" i="3"/>
  <c r="Y53" i="3"/>
  <c r="F44" i="55"/>
  <c r="E45" i="55"/>
  <c r="F99" i="55"/>
  <c r="E100" i="55"/>
  <c r="M99" i="55"/>
  <c r="L100" i="55"/>
  <c r="M47" i="55"/>
  <c r="G47" i="55" s="1"/>
  <c r="L48" i="55"/>
  <c r="M42" i="52"/>
  <c r="L43" i="52"/>
  <c r="AE17" i="3"/>
  <c r="M97" i="52"/>
  <c r="L98" i="52"/>
  <c r="F97" i="52"/>
  <c r="E98" i="52"/>
  <c r="F42" i="52"/>
  <c r="E43" i="52"/>
  <c r="E44" i="51"/>
  <c r="F43" i="51"/>
  <c r="F98" i="51"/>
  <c r="E99" i="51"/>
  <c r="M99" i="51"/>
  <c r="L100" i="51"/>
  <c r="M42" i="5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33" i="36"/>
  <c r="AI28" i="36"/>
  <c r="AI56" i="36"/>
  <c r="AI53" i="36"/>
  <c r="AI47" i="36"/>
  <c r="AI63" i="44"/>
  <c r="AL63" i="40"/>
  <c r="AS63" i="40" s="1" a="1"/>
  <c r="AS63" i="40" s="1"/>
  <c r="AI26" i="36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I24" i="36"/>
  <c r="AI41" i="36"/>
  <c r="AI45" i="36"/>
  <c r="AI43" i="36"/>
  <c r="AI54" i="36"/>
  <c r="AI22" i="36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I52" i="36"/>
  <c r="AI20" i="36"/>
  <c r="AI29" i="36"/>
  <c r="AI35" i="36"/>
  <c r="AI50" i="36"/>
  <c r="AI18" i="36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I48" i="36"/>
  <c r="AI16" i="36"/>
  <c r="AI55" i="36"/>
  <c r="AI25" i="36"/>
  <c r="AI31" i="36"/>
  <c r="AI46" i="36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I49" i="36"/>
  <c r="AI44" i="36"/>
  <c r="AI39" i="36"/>
  <c r="AI17" i="36"/>
  <c r="AI27" i="36"/>
  <c r="AI42" i="36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I37" i="36"/>
  <c r="AI40" i="36"/>
  <c r="AI23" i="36"/>
  <c r="AI19" i="36"/>
  <c r="AI38" i="36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21" i="36"/>
  <c r="AI36" i="36"/>
  <c r="AI61" i="44"/>
  <c r="AL61" i="40"/>
  <c r="AS61" i="40" s="1" a="1"/>
  <c r="AS61" i="40" s="1"/>
  <c r="AI34" i="36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32" i="36"/>
  <c r="AI64" i="44"/>
  <c r="AL64" i="40"/>
  <c r="AS64" i="40" s="1" a="1"/>
  <c r="AS64" i="40" s="1"/>
  <c r="AI60" i="44"/>
  <c r="AL60" i="40"/>
  <c r="AI68" i="40"/>
  <c r="S19" i="3" s="1"/>
  <c r="AI51" i="36"/>
  <c r="AI30" i="36"/>
  <c r="AI62" i="44"/>
  <c r="AL62" i="40"/>
  <c r="AS62" i="40" s="1" a="1"/>
  <c r="AS62" i="40" s="1"/>
  <c r="AH18" i="3"/>
  <c r="O41" i="3"/>
  <c r="P42" i="3" s="1"/>
  <c r="Z18" i="3"/>
  <c r="Z41" i="3" s="1"/>
  <c r="L41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23" i="51" l="1"/>
  <c r="M100" i="55"/>
  <c r="L101" i="55"/>
  <c r="F100" i="55"/>
  <c r="E101" i="55"/>
  <c r="M48" i="55"/>
  <c r="G48" i="55" s="1"/>
  <c r="L49" i="55"/>
  <c r="F45" i="55"/>
  <c r="E46" i="55"/>
  <c r="G42" i="52"/>
  <c r="G30" i="52"/>
  <c r="M43" i="52"/>
  <c r="L44" i="52"/>
  <c r="G20" i="46"/>
  <c r="G15" i="46"/>
  <c r="F19" i="3"/>
  <c r="F43" i="52"/>
  <c r="E44" i="52"/>
  <c r="F98" i="52"/>
  <c r="E99" i="52"/>
  <c r="M98" i="52"/>
  <c r="L99" i="52"/>
  <c r="L44" i="51"/>
  <c r="M43" i="51"/>
  <c r="M100" i="51"/>
  <c r="L101" i="51"/>
  <c r="F99" i="51"/>
  <c r="E100" i="51"/>
  <c r="F44" i="51"/>
  <c r="E45" i="51"/>
  <c r="AW66" i="40"/>
  <c r="AU66" i="40"/>
  <c r="AI61" i="36"/>
  <c r="D42" i="45"/>
  <c r="AW62" i="40"/>
  <c r="AU62" i="40"/>
  <c r="AW65" i="40"/>
  <c r="AU65" i="40"/>
  <c r="AT65" i="40"/>
  <c r="AI66" i="36"/>
  <c r="AT31" i="40"/>
  <c r="AI62" i="36"/>
  <c r="AI65" i="36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AI60" i="36"/>
  <c r="D16" i="45"/>
  <c r="Z42" i="3"/>
  <c r="AW64" i="40"/>
  <c r="AT64" i="40"/>
  <c r="AU64" i="40"/>
  <c r="AS53" i="40" a="1"/>
  <c r="AS53" i="40" s="1"/>
  <c r="C46" i="45"/>
  <c r="AI64" i="36"/>
  <c r="D31" i="45"/>
  <c r="AT40" i="40"/>
  <c r="AW40" i="40"/>
  <c r="AW63" i="40"/>
  <c r="AU63" i="40"/>
  <c r="AW61" i="40"/>
  <c r="AT61" i="40"/>
  <c r="AT67" i="40" s="1"/>
  <c r="AU61" i="40"/>
  <c r="D51" i="45"/>
  <c r="D43" i="45"/>
  <c r="AI63" i="36"/>
  <c r="T42" i="3"/>
  <c r="V42" i="3"/>
  <c r="AA42" i="3"/>
  <c r="Y42" i="3"/>
  <c r="Q42" i="3"/>
  <c r="R42" i="3"/>
  <c r="X42" i="3"/>
  <c r="W42" i="3"/>
  <c r="U42" i="3"/>
  <c r="F18" i="3"/>
  <c r="S41" i="3"/>
  <c r="S42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41" i="3" s="1"/>
  <c r="AB42" i="3" s="1"/>
  <c r="M20" i="45"/>
  <c r="L21" i="45"/>
  <c r="F79" i="45"/>
  <c r="E80" i="45"/>
  <c r="AF17" i="3"/>
  <c r="AG17" i="3"/>
  <c r="AS3" i="40"/>
  <c r="AE58" i="35"/>
  <c r="G29" i="51" l="1"/>
  <c r="F101" i="55"/>
  <c r="E102" i="55"/>
  <c r="M49" i="55"/>
  <c r="G49" i="55" s="1"/>
  <c r="L50" i="55"/>
  <c r="F46" i="55"/>
  <c r="E47" i="55"/>
  <c r="M101" i="55"/>
  <c r="L102" i="55"/>
  <c r="G43" i="52"/>
  <c r="G34" i="52"/>
  <c r="L45" i="52"/>
  <c r="M44" i="52"/>
  <c r="F99" i="52"/>
  <c r="E100" i="52"/>
  <c r="M99" i="52"/>
  <c r="L100" i="52"/>
  <c r="F44" i="52"/>
  <c r="E45" i="52"/>
  <c r="E46" i="51"/>
  <c r="F45" i="51"/>
  <c r="F100" i="51"/>
  <c r="E101" i="51"/>
  <c r="M101" i="51"/>
  <c r="L102" i="51"/>
  <c r="L45" i="51"/>
  <c r="M44" i="5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AI68" i="36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42" i="3"/>
  <c r="AD41" i="3"/>
  <c r="AC41" i="3"/>
  <c r="AC42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30" i="51" l="1"/>
  <c r="M50" i="55"/>
  <c r="G50" i="55" s="1"/>
  <c r="L51" i="55"/>
  <c r="M102" i="55"/>
  <c r="L103" i="55"/>
  <c r="F102" i="55"/>
  <c r="E103" i="55"/>
  <c r="F47" i="55"/>
  <c r="E48" i="55"/>
  <c r="G44" i="52"/>
  <c r="G39" i="52"/>
  <c r="M45" i="52"/>
  <c r="G45" i="52" s="1"/>
  <c r="L46" i="52"/>
  <c r="G12" i="46"/>
  <c r="M100" i="52"/>
  <c r="L101" i="52"/>
  <c r="E101" i="52"/>
  <c r="F100" i="52"/>
  <c r="F45" i="52"/>
  <c r="E46" i="52"/>
  <c r="F101" i="51"/>
  <c r="E102" i="51"/>
  <c r="M102" i="51"/>
  <c r="L103" i="51"/>
  <c r="M45" i="5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X50" i="3" s="1"/>
  <c r="AF68" i="35"/>
  <c r="W15" i="3" s="1"/>
  <c r="W50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G34" i="51" l="1"/>
  <c r="F103" i="55"/>
  <c r="E104" i="55"/>
  <c r="E49" i="55"/>
  <c r="F48" i="55"/>
  <c r="M103" i="55"/>
  <c r="L104" i="55"/>
  <c r="M51" i="55"/>
  <c r="G51" i="55" s="1"/>
  <c r="L52" i="55"/>
  <c r="M46" i="52"/>
  <c r="G46" i="52" s="1"/>
  <c r="L47" i="52"/>
  <c r="G22" i="46"/>
  <c r="F101" i="52"/>
  <c r="E102" i="52"/>
  <c r="M101" i="52"/>
  <c r="L102" i="52"/>
  <c r="F46" i="52"/>
  <c r="E47" i="52"/>
  <c r="E48" i="51"/>
  <c r="F47" i="51"/>
  <c r="M46" i="5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G50" i="3" s="1"/>
  <c r="O15" i="3"/>
  <c r="L15" i="3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46" i="51" l="1"/>
  <c r="G38" i="51"/>
  <c r="Z15" i="3"/>
  <c r="L53" i="55"/>
  <c r="M52" i="55"/>
  <c r="G52" i="55" s="1"/>
  <c r="M104" i="55"/>
  <c r="L105" i="55"/>
  <c r="E50" i="55"/>
  <c r="F49" i="55"/>
  <c r="F104" i="55"/>
  <c r="E105" i="55"/>
  <c r="L48" i="52"/>
  <c r="M47" i="52"/>
  <c r="G47" i="52" s="1"/>
  <c r="G23" i="46"/>
  <c r="Q38" i="3"/>
  <c r="E48" i="52"/>
  <c r="F47" i="52"/>
  <c r="M102" i="52"/>
  <c r="L103" i="52"/>
  <c r="F102" i="52"/>
  <c r="E103" i="52"/>
  <c r="F103" i="51"/>
  <c r="E104" i="51"/>
  <c r="M104" i="51"/>
  <c r="L105" i="51"/>
  <c r="M47" i="5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38" i="3" s="1"/>
  <c r="AP23" i="38"/>
  <c r="AB23" i="38"/>
  <c r="R70" i="38"/>
  <c r="I16" i="3"/>
  <c r="I38" i="3" s="1"/>
  <c r="AN3" i="38"/>
  <c r="U70" i="38"/>
  <c r="K16" i="3"/>
  <c r="K38" i="3" s="1"/>
  <c r="AP34" i="38"/>
  <c r="AB34" i="38"/>
  <c r="AJ70" i="38"/>
  <c r="U16" i="3"/>
  <c r="U38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38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38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27" i="3"/>
  <c r="V27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47" i="51" l="1"/>
  <c r="G42" i="51"/>
  <c r="F105" i="55"/>
  <c r="E106" i="55"/>
  <c r="F50" i="55"/>
  <c r="E51" i="55"/>
  <c r="M105" i="55"/>
  <c r="L106" i="55"/>
  <c r="L54" i="55"/>
  <c r="M53" i="55"/>
  <c r="G53" i="55" s="1"/>
  <c r="M48" i="52"/>
  <c r="G48" i="52" s="1"/>
  <c r="L49" i="52"/>
  <c r="G11" i="46"/>
  <c r="F103" i="52"/>
  <c r="E104" i="52"/>
  <c r="M103" i="52"/>
  <c r="L104" i="52"/>
  <c r="E49" i="52"/>
  <c r="F48" i="52"/>
  <c r="F49" i="51"/>
  <c r="E50" i="51"/>
  <c r="M48" i="5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38" i="3" s="1"/>
  <c r="X70" i="38"/>
  <c r="N16" i="3"/>
  <c r="N38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43" i="51" l="1"/>
  <c r="M54" i="55"/>
  <c r="G54" i="55" s="1"/>
  <c r="L55" i="55"/>
  <c r="M106" i="55"/>
  <c r="L107" i="55"/>
  <c r="F51" i="55"/>
  <c r="E52" i="55"/>
  <c r="F106" i="55"/>
  <c r="E107" i="55"/>
  <c r="M49" i="52"/>
  <c r="G49" i="52" s="1"/>
  <c r="L50" i="52"/>
  <c r="G26" i="46"/>
  <c r="G16" i="46"/>
  <c r="F104" i="52"/>
  <c r="E105" i="52"/>
  <c r="F49" i="52"/>
  <c r="E50" i="52"/>
  <c r="L105" i="52"/>
  <c r="M104" i="52"/>
  <c r="F105" i="51"/>
  <c r="E106" i="51"/>
  <c r="M106" i="51"/>
  <c r="L107" i="51"/>
  <c r="M49" i="5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39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38" i="3"/>
  <c r="Z16" i="3"/>
  <c r="Z38" i="3" s="1"/>
  <c r="L38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38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44" i="51" l="1"/>
  <c r="F107" i="55"/>
  <c r="E108" i="55"/>
  <c r="E53" i="55"/>
  <c r="F52" i="55"/>
  <c r="M107" i="55"/>
  <c r="L108" i="55"/>
  <c r="M55" i="55"/>
  <c r="G55" i="55" s="1"/>
  <c r="L56" i="55"/>
  <c r="M50" i="52"/>
  <c r="G50" i="52" s="1"/>
  <c r="L51" i="52"/>
  <c r="M105" i="52"/>
  <c r="L106" i="52"/>
  <c r="F50" i="52"/>
  <c r="E51" i="52"/>
  <c r="F105" i="52"/>
  <c r="E106" i="52"/>
  <c r="F51" i="51"/>
  <c r="E52" i="51"/>
  <c r="M50" i="5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38" i="3" s="1"/>
  <c r="O38" i="3"/>
  <c r="G4" i="39"/>
  <c r="F16" i="3"/>
  <c r="AB16" i="3"/>
  <c r="AB38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G45" i="51" l="1"/>
  <c r="L57" i="55"/>
  <c r="M57" i="55" s="1"/>
  <c r="G57" i="55" s="1"/>
  <c r="M56" i="55"/>
  <c r="G56" i="55" s="1"/>
  <c r="M108" i="55"/>
  <c r="L109" i="55"/>
  <c r="F53" i="55"/>
  <c r="E54" i="55"/>
  <c r="E109" i="55"/>
  <c r="F108" i="55"/>
  <c r="M51" i="52"/>
  <c r="G51" i="52" s="1"/>
  <c r="L52" i="52"/>
  <c r="G31" i="46"/>
  <c r="G13" i="46"/>
  <c r="F51" i="52"/>
  <c r="E52" i="52"/>
  <c r="F106" i="52"/>
  <c r="E107" i="52"/>
  <c r="M106" i="52"/>
  <c r="L107" i="52"/>
  <c r="F107" i="51"/>
  <c r="E108" i="51"/>
  <c r="M108" i="51"/>
  <c r="L109" i="51"/>
  <c r="L52" i="51"/>
  <c r="M51" i="5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39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39" i="3"/>
  <c r="T39" i="3"/>
  <c r="V39" i="3"/>
  <c r="Y39" i="3"/>
  <c r="S39" i="3"/>
  <c r="X39" i="3"/>
  <c r="W39" i="3"/>
  <c r="Q39" i="3"/>
  <c r="U39" i="3"/>
  <c r="R39" i="3"/>
  <c r="AF16" i="3"/>
  <c r="AG16" i="3"/>
  <c r="AD39" i="3"/>
  <c r="P39" i="3"/>
  <c r="Z39" i="3"/>
  <c r="AC38" i="3"/>
  <c r="AC39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G48" i="51" l="1"/>
  <c r="F109" i="55"/>
  <c r="E110" i="55"/>
  <c r="F54" i="55"/>
  <c r="E55" i="55"/>
  <c r="M109" i="55"/>
  <c r="L110" i="55"/>
  <c r="M52" i="52"/>
  <c r="G52" i="52" s="1"/>
  <c r="L53" i="52"/>
  <c r="F107" i="52"/>
  <c r="E108" i="52"/>
  <c r="M107" i="52"/>
  <c r="L108" i="52"/>
  <c r="F52" i="52"/>
  <c r="E53" i="52"/>
  <c r="E54" i="51"/>
  <c r="F53" i="51"/>
  <c r="L53" i="51"/>
  <c r="M52" i="5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52" i="51" l="1"/>
  <c r="G49" i="51"/>
  <c r="M110" i="55"/>
  <c r="L111" i="55"/>
  <c r="F55" i="55"/>
  <c r="E56" i="55"/>
  <c r="F110" i="55"/>
  <c r="E111" i="55"/>
  <c r="L54" i="52"/>
  <c r="M53" i="52"/>
  <c r="G53" i="52" s="1"/>
  <c r="M108" i="52"/>
  <c r="L109" i="52"/>
  <c r="F108" i="52"/>
  <c r="E109" i="52"/>
  <c r="F53" i="52"/>
  <c r="E54" i="52"/>
  <c r="F109" i="51"/>
  <c r="E110" i="51"/>
  <c r="M110" i="51"/>
  <c r="L111" i="51"/>
  <c r="M53" i="5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G53" i="51" l="1"/>
  <c r="G50" i="51"/>
  <c r="F111" i="55"/>
  <c r="E112" i="55"/>
  <c r="M111" i="55"/>
  <c r="L112" i="55"/>
  <c r="E57" i="55"/>
  <c r="F57" i="55" s="1"/>
  <c r="F56" i="55"/>
  <c r="M54" i="52"/>
  <c r="G54" i="52" s="1"/>
  <c r="L55" i="52"/>
  <c r="G26" i="45"/>
  <c r="F54" i="52"/>
  <c r="E55" i="52"/>
  <c r="F109" i="52"/>
  <c r="E110" i="52"/>
  <c r="M109" i="52"/>
  <c r="L110" i="52"/>
  <c r="E56" i="51"/>
  <c r="F55" i="51"/>
  <c r="M111" i="51"/>
  <c r="L112" i="51"/>
  <c r="F110" i="51"/>
  <c r="E111" i="51"/>
  <c r="M54" i="5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51" i="51" l="1"/>
  <c r="M112" i="55"/>
  <c r="L113" i="55"/>
  <c r="M113" i="55" s="1"/>
  <c r="F112" i="55"/>
  <c r="E113" i="55"/>
  <c r="F113" i="55" s="1"/>
  <c r="M55" i="52"/>
  <c r="G55" i="52" s="1"/>
  <c r="L56" i="52"/>
  <c r="G35" i="46"/>
  <c r="G28" i="46"/>
  <c r="M110" i="52"/>
  <c r="L111" i="52"/>
  <c r="F110" i="52"/>
  <c r="E111" i="52"/>
  <c r="E56" i="52"/>
  <c r="F55" i="52"/>
  <c r="M55" i="5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54" i="51" l="1"/>
  <c r="L57" i="52"/>
  <c r="M57" i="52" s="1"/>
  <c r="G57" i="52" s="1"/>
  <c r="M56" i="52"/>
  <c r="G56" i="52" s="1"/>
  <c r="G30" i="46"/>
  <c r="E57" i="52"/>
  <c r="F57" i="52" s="1"/>
  <c r="F56" i="52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55" i="51" l="1"/>
  <c r="G36" i="46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35" i="3"/>
  <c r="V35" i="3"/>
  <c r="AA35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X53" i="3" s="1"/>
  <c r="AF58" i="35"/>
  <c r="W14" i="3" s="1"/>
  <c r="W53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AF72" i="44" l="1"/>
  <c r="AG72" i="44"/>
  <c r="G38" i="45"/>
  <c r="X47" i="3"/>
  <c r="W47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G53" i="3" s="1"/>
  <c r="L72" i="44" s="1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G39" i="45" l="1"/>
  <c r="G47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S47" i="3" l="1"/>
  <c r="S53" i="3"/>
  <c r="F15" i="3"/>
  <c r="S50" i="3"/>
  <c r="G40" i="45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Z14" i="3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AI72" i="44" l="1"/>
  <c r="G41" i="45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26" i="3"/>
  <c r="AC26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32" i="3"/>
  <c r="T32" i="3"/>
  <c r="AA32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35" i="3" s="1"/>
  <c r="S10" i="3"/>
  <c r="S35" i="3" s="1"/>
  <c r="AE12" i="3"/>
  <c r="AH12" i="3"/>
  <c r="AE13" i="3"/>
  <c r="AH13" i="3"/>
  <c r="AE26" i="3"/>
  <c r="AF26" i="3"/>
  <c r="AG26" i="3"/>
  <c r="AH26" i="3"/>
  <c r="AA27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35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35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35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AF3" i="36"/>
  <c r="AF4" i="36"/>
  <c r="AF5" i="36"/>
  <c r="AF6" i="36"/>
  <c r="AF7" i="36"/>
  <c r="AF8" i="36"/>
  <c r="AF9" i="36"/>
  <c r="AF10" i="36"/>
  <c r="AF11" i="36"/>
  <c r="AF12" i="36"/>
  <c r="AF13" i="36"/>
  <c r="AF14" i="36"/>
  <c r="AF15" i="36"/>
  <c r="L7" i="36"/>
  <c r="L8" i="36"/>
  <c r="Z8" i="36" s="1"/>
  <c r="L15" i="36"/>
  <c r="Z15" i="36" s="1"/>
  <c r="L3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AF58" i="36"/>
  <c r="AF70" i="36" s="1"/>
  <c r="K15" i="17"/>
  <c r="K6" i="17"/>
  <c r="K14" i="17"/>
  <c r="O9" i="13"/>
  <c r="L9" i="36"/>
  <c r="Z9" i="36" s="1"/>
  <c r="Z7" i="36"/>
  <c r="O14" i="13"/>
  <c r="L14" i="36"/>
  <c r="Z14" i="36" s="1"/>
  <c r="O6" i="13"/>
  <c r="L6" i="36"/>
  <c r="Z6" i="36" s="1"/>
  <c r="O13" i="13"/>
  <c r="L13" i="36"/>
  <c r="Z13" i="36" s="1"/>
  <c r="O5" i="13"/>
  <c r="L5" i="36"/>
  <c r="Z5" i="36" s="1"/>
  <c r="O12" i="13"/>
  <c r="L12" i="36"/>
  <c r="Z12" i="36" s="1"/>
  <c r="O4" i="13"/>
  <c r="L4" i="36"/>
  <c r="Z4" i="36" s="1"/>
  <c r="O11" i="13"/>
  <c r="L11" i="36"/>
  <c r="Z11" i="36" s="1"/>
  <c r="O10" i="13"/>
  <c r="L10" i="36"/>
  <c r="Z10" i="36" s="1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27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32" i="3"/>
  <c r="Y27" i="3"/>
  <c r="S32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32" i="3" l="1"/>
  <c r="X27" i="3"/>
  <c r="AG72" i="36" s="1"/>
  <c r="X32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I3" i="36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G27" i="3" l="1"/>
  <c r="L72" i="36" s="1"/>
  <c r="G32" i="3"/>
  <c r="AI14" i="36"/>
  <c r="AI6" i="36"/>
  <c r="AI10" i="36"/>
  <c r="AI13" i="36"/>
  <c r="AI12" i="36"/>
  <c r="AI8" i="36"/>
  <c r="AI4" i="36"/>
  <c r="AI5" i="36"/>
  <c r="AI15" i="36"/>
  <c r="AI11" i="36"/>
  <c r="AI7" i="36"/>
  <c r="AI9" i="36"/>
  <c r="W32" i="3"/>
  <c r="W27" i="3"/>
  <c r="AF72" i="36" s="1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I58" i="36" l="1"/>
  <c r="AI70" i="36" s="1"/>
  <c r="AI73" i="36" s="1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32" i="3" l="1"/>
  <c r="K32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32" i="3" l="1"/>
  <c r="H32" i="3"/>
  <c r="I32" i="3"/>
  <c r="M32" i="3"/>
  <c r="N33" i="3" s="1"/>
  <c r="Q32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32" i="3" l="1"/>
  <c r="R32" i="3"/>
  <c r="O32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33" i="3" l="1"/>
  <c r="T33" i="3"/>
  <c r="AA33" i="3"/>
  <c r="Y33" i="3"/>
  <c r="S33" i="3"/>
  <c r="X33" i="3"/>
  <c r="U33" i="3"/>
  <c r="W33" i="3"/>
  <c r="R33" i="3"/>
  <c r="Q33" i="3"/>
  <c r="AB7" i="3"/>
  <c r="P32" i="3"/>
  <c r="P33" i="3" s="1"/>
  <c r="Z32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33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32" i="3"/>
  <c r="AL75" i="13" s="1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33" i="3"/>
  <c r="AD32" i="3"/>
  <c r="AC33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35" i="3" s="1"/>
  <c r="U3" i="25"/>
  <c r="AD8" i="22"/>
  <c r="AR8" i="25"/>
  <c r="S8" i="25"/>
  <c r="P8" i="25" s="1"/>
  <c r="AQ8" i="25"/>
  <c r="AW12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U13" i="25" l="1"/>
  <c r="AW15" i="25"/>
  <c r="AT13" i="25"/>
  <c r="AW14" i="25"/>
  <c r="AU15" i="25"/>
  <c r="AT14" i="25"/>
  <c r="AW11" i="25"/>
  <c r="AU11" i="25"/>
  <c r="AU10" i="25"/>
  <c r="AT10" i="25"/>
  <c r="N35" i="3"/>
  <c r="U35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35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35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36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35" i="3"/>
  <c r="J36" i="32"/>
  <c r="K4" i="32" s="1"/>
  <c r="K11" i="32"/>
  <c r="K8" i="32"/>
  <c r="X104" i="25"/>
  <c r="I35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35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36" i="3"/>
  <c r="AA36" i="3"/>
  <c r="X36" i="3"/>
  <c r="V36" i="3"/>
  <c r="T36" i="3"/>
  <c r="S36" i="3"/>
  <c r="Y36" i="3"/>
  <c r="W36" i="3"/>
  <c r="H35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36" i="3"/>
  <c r="L35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35" i="3" s="1"/>
  <c r="AS5" i="25" l="1" a="1"/>
  <c r="AS5" i="25" s="1"/>
  <c r="C12" i="37"/>
  <c r="AS4" i="25" a="1"/>
  <c r="AS4" i="25" s="1"/>
  <c r="AT4" i="25" s="1"/>
  <c r="C4" i="37"/>
  <c r="AS6" i="25" a="1"/>
  <c r="AS6" i="25" s="1"/>
  <c r="AT6" i="25" s="1"/>
  <c r="C8" i="37"/>
  <c r="E4" i="32"/>
  <c r="P36" i="3"/>
  <c r="AB104" i="25"/>
  <c r="R35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36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W5" i="25"/>
  <c r="AU5" i="25"/>
  <c r="AT5" i="25"/>
  <c r="AN44" i="25"/>
  <c r="Y102" i="25"/>
  <c r="AD45" i="25"/>
  <c r="AE11" i="3"/>
  <c r="AB45" i="25"/>
  <c r="AB102" i="25" s="1"/>
  <c r="AU4" i="25"/>
  <c r="AA45" i="22"/>
  <c r="AP44" i="25"/>
  <c r="AC11" i="3"/>
  <c r="AW6" i="25" l="1"/>
  <c r="AU6" i="25"/>
  <c r="AW4" i="25"/>
  <c r="AL45" i="25"/>
  <c r="AL102" i="25" s="1"/>
  <c r="C5" i="37"/>
  <c r="AC35" i="3"/>
  <c r="AD10" i="3"/>
  <c r="AA26" i="25"/>
  <c r="AA25" i="25"/>
  <c r="AA24" i="25"/>
  <c r="AB35" i="3"/>
  <c r="M5" i="32"/>
  <c r="G5" i="32" s="1"/>
  <c r="L6" i="32"/>
  <c r="AC104" i="25"/>
  <c r="R36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36" i="3" l="1"/>
  <c r="AL104" i="25"/>
  <c r="AD36" i="3"/>
  <c r="AD35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R44" i="36" s="1"/>
  <c r="T44" i="44"/>
  <c r="X44" i="44"/>
  <c r="X44" i="36" s="1"/>
  <c r="AC44" i="44"/>
  <c r="AC44" i="36" s="1"/>
  <c r="AE44" i="44"/>
  <c r="AE44" i="36" s="1"/>
  <c r="AJ44" i="44"/>
  <c r="AJ44" i="36" s="1"/>
  <c r="R45" i="44"/>
  <c r="R45" i="36" s="1"/>
  <c r="U45" i="44"/>
  <c r="U45" i="36" s="1"/>
  <c r="X45" i="44"/>
  <c r="X45" i="36" s="1"/>
  <c r="AC45" i="44"/>
  <c r="AC45" i="36" s="1"/>
  <c r="AE45" i="44"/>
  <c r="AE45" i="36" s="1"/>
  <c r="AJ45" i="44"/>
  <c r="AJ45" i="36" s="1"/>
  <c r="R46" i="44"/>
  <c r="R46" i="36" s="1"/>
  <c r="U46" i="44"/>
  <c r="U46" i="36" s="1"/>
  <c r="X46" i="44"/>
  <c r="X46" i="36" s="1"/>
  <c r="AC46" i="44"/>
  <c r="AC46" i="36" s="1"/>
  <c r="AE46" i="44"/>
  <c r="AE46" i="36" s="1"/>
  <c r="AJ46" i="44"/>
  <c r="AJ46" i="36" s="1"/>
  <c r="T47" i="44"/>
  <c r="X47" i="44"/>
  <c r="X47" i="36" s="1"/>
  <c r="AC47" i="44"/>
  <c r="AC47" i="36" s="1"/>
  <c r="AE47" i="44"/>
  <c r="AE47" i="36" s="1"/>
  <c r="AJ47" i="44"/>
  <c r="AJ47" i="36" s="1"/>
  <c r="R48" i="44"/>
  <c r="R48" i="36" s="1"/>
  <c r="U48" i="44"/>
  <c r="U48" i="36" s="1"/>
  <c r="X48" i="44"/>
  <c r="X48" i="36" s="1"/>
  <c r="AC48" i="44"/>
  <c r="AC48" i="36" s="1"/>
  <c r="AE48" i="44"/>
  <c r="AE48" i="36" s="1"/>
  <c r="AJ48" i="44"/>
  <c r="AJ48" i="36" s="1"/>
  <c r="R49" i="44"/>
  <c r="R49" i="36" s="1"/>
  <c r="U49" i="44"/>
  <c r="U49" i="36" s="1"/>
  <c r="W49" i="44"/>
  <c r="AC49" i="44"/>
  <c r="AC49" i="36" s="1"/>
  <c r="AE49" i="44"/>
  <c r="AE49" i="36" s="1"/>
  <c r="AJ49" i="44"/>
  <c r="AJ49" i="36" s="1"/>
  <c r="R50" i="44"/>
  <c r="R50" i="36" s="1"/>
  <c r="U50" i="44"/>
  <c r="U50" i="36" s="1"/>
  <c r="X50" i="44"/>
  <c r="X50" i="36" s="1"/>
  <c r="AC50" i="44"/>
  <c r="AC50" i="36" s="1"/>
  <c r="AE50" i="44"/>
  <c r="AE50" i="36" s="1"/>
  <c r="AJ50" i="44"/>
  <c r="AJ50" i="36" s="1"/>
  <c r="R51" i="44"/>
  <c r="R51" i="36" s="1"/>
  <c r="U51" i="44"/>
  <c r="U51" i="36" s="1"/>
  <c r="X51" i="44"/>
  <c r="X51" i="36" s="1"/>
  <c r="AC51" i="44"/>
  <c r="AC51" i="36" s="1"/>
  <c r="AE51" i="44"/>
  <c r="AE51" i="36" s="1"/>
  <c r="AJ51" i="44"/>
  <c r="AJ51" i="36" s="1"/>
  <c r="R52" i="44"/>
  <c r="R52" i="36" s="1"/>
  <c r="T52" i="44"/>
  <c r="X52" i="44"/>
  <c r="X52" i="36" s="1"/>
  <c r="AC52" i="44"/>
  <c r="AC52" i="36" s="1"/>
  <c r="AE52" i="44"/>
  <c r="AE52" i="36" s="1"/>
  <c r="AJ52" i="44"/>
  <c r="AJ52" i="36" s="1"/>
  <c r="R53" i="44"/>
  <c r="R53" i="36" s="1"/>
  <c r="U53" i="44"/>
  <c r="U53" i="36" s="1"/>
  <c r="X53" i="44"/>
  <c r="X53" i="36" s="1"/>
  <c r="AC53" i="44"/>
  <c r="AC53" i="36" s="1"/>
  <c r="AE53" i="44"/>
  <c r="AE53" i="36" s="1"/>
  <c r="AJ53" i="44"/>
  <c r="AJ53" i="36" s="1"/>
  <c r="R54" i="44"/>
  <c r="R54" i="36" s="1"/>
  <c r="U54" i="44"/>
  <c r="U54" i="36" s="1"/>
  <c r="X54" i="44"/>
  <c r="X54" i="36" s="1"/>
  <c r="AC54" i="44"/>
  <c r="AC54" i="36" s="1"/>
  <c r="AE54" i="44"/>
  <c r="AE54" i="36" s="1"/>
  <c r="AJ54" i="44"/>
  <c r="AJ54" i="36" s="1"/>
  <c r="R55" i="44"/>
  <c r="R55" i="36" s="1"/>
  <c r="T55" i="44"/>
  <c r="X55" i="44"/>
  <c r="X55" i="36" s="1"/>
  <c r="AC55" i="44"/>
  <c r="AC55" i="36" s="1"/>
  <c r="AE55" i="44"/>
  <c r="AE55" i="36" s="1"/>
  <c r="AJ55" i="44"/>
  <c r="AJ55" i="36" s="1"/>
  <c r="R56" i="44"/>
  <c r="R56" i="36" s="1"/>
  <c r="U56" i="44"/>
  <c r="U56" i="36" s="1"/>
  <c r="X56" i="44"/>
  <c r="X56" i="36" s="1"/>
  <c r="AC56" i="44"/>
  <c r="AC56" i="36" s="1"/>
  <c r="AE56" i="44"/>
  <c r="AJ56" i="44"/>
  <c r="AJ56" i="36" s="1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AE56" i="36"/>
  <c r="S56" i="43"/>
  <c r="AQ56" i="43"/>
  <c r="AR56" i="43"/>
  <c r="Q56" i="44"/>
  <c r="AQ56" i="44" s="1"/>
  <c r="V55" i="43"/>
  <c r="AK55" i="43" s="1"/>
  <c r="U55" i="44"/>
  <c r="U55" i="36" s="1"/>
  <c r="Y52" i="43"/>
  <c r="W52" i="44"/>
  <c r="V50" i="43"/>
  <c r="AK50" i="43" s="1"/>
  <c r="T50" i="44"/>
  <c r="Y49" i="43"/>
  <c r="X49" i="44"/>
  <c r="X49" i="36" s="1"/>
  <c r="S48" i="43"/>
  <c r="AR48" i="43"/>
  <c r="Q48" i="44"/>
  <c r="AQ48" i="43"/>
  <c r="V47" i="43"/>
  <c r="AK47" i="43" s="1"/>
  <c r="U47" i="44"/>
  <c r="U47" i="36" s="1"/>
  <c r="Y44" i="43"/>
  <c r="W44" i="44"/>
  <c r="S53" i="43"/>
  <c r="Q53" i="44"/>
  <c r="AQ53" i="43"/>
  <c r="AR53" i="43"/>
  <c r="V52" i="43"/>
  <c r="AK52" i="43" s="1"/>
  <c r="U52" i="44"/>
  <c r="U52" i="36" s="1"/>
  <c r="W49" i="36"/>
  <c r="Y49" i="44"/>
  <c r="T47" i="36"/>
  <c r="S45" i="43"/>
  <c r="AQ45" i="43"/>
  <c r="AR45" i="43"/>
  <c r="Q45" i="44"/>
  <c r="V44" i="43"/>
  <c r="AK44" i="43" s="1"/>
  <c r="U44" i="44"/>
  <c r="U44" i="36" s="1"/>
  <c r="V51" i="43"/>
  <c r="AK51" i="43" s="1"/>
  <c r="T51" i="44"/>
  <c r="T55" i="36"/>
  <c r="V55" i="36" s="1"/>
  <c r="V55" i="44"/>
  <c r="AK55" i="44" s="1"/>
  <c r="AK55" i="36" s="1"/>
  <c r="Y54" i="43"/>
  <c r="W54" i="44"/>
  <c r="T52" i="36"/>
  <c r="S50" i="43"/>
  <c r="AQ50" i="43"/>
  <c r="AR50" i="43"/>
  <c r="Q50" i="44"/>
  <c r="S47" i="43"/>
  <c r="R47" i="44"/>
  <c r="R47" i="36" s="1"/>
  <c r="Y46" i="43"/>
  <c r="W46" i="44"/>
  <c r="V44" i="44"/>
  <c r="AK44" i="44" s="1"/>
  <c r="AK44" i="36" s="1"/>
  <c r="T44" i="36"/>
  <c r="V44" i="36" s="1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W51" i="36" l="1"/>
  <c r="Y51" i="36" s="1"/>
  <c r="Y51" i="44"/>
  <c r="W54" i="36"/>
  <c r="Y54" i="36" s="1"/>
  <c r="Y54" i="44"/>
  <c r="AR49" i="44"/>
  <c r="AQ49" i="44"/>
  <c r="Q49" i="36"/>
  <c r="S49" i="36" s="1"/>
  <c r="AB49" i="36" s="1"/>
  <c r="S49" i="44"/>
  <c r="W48" i="36"/>
  <c r="Y48" i="36" s="1"/>
  <c r="Y48" i="44"/>
  <c r="Q47" i="36"/>
  <c r="S47" i="36" s="1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Q48" i="36"/>
  <c r="S48" i="36" s="1"/>
  <c r="AB48" i="36" s="1"/>
  <c r="AQ48" i="44"/>
  <c r="S48" i="44"/>
  <c r="AD52" i="43"/>
  <c r="AB51" i="43"/>
  <c r="AN51" i="43"/>
  <c r="AT51" i="43" s="1"/>
  <c r="AP51" i="43"/>
  <c r="P51" i="43"/>
  <c r="W53" i="36"/>
  <c r="Y53" i="36" s="1"/>
  <c r="Y53" i="44"/>
  <c r="T50" i="36"/>
  <c r="V50" i="36" s="1"/>
  <c r="V50" i="44"/>
  <c r="AK50" i="44" s="1"/>
  <c r="AK50" i="36" s="1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T51" i="36"/>
  <c r="V51" i="36" s="1"/>
  <c r="V51" i="44"/>
  <c r="AK51" i="44" s="1"/>
  <c r="AK51" i="36" s="1"/>
  <c r="V47" i="44"/>
  <c r="AK47" i="44" s="1"/>
  <c r="AK47" i="36" s="1"/>
  <c r="Q53" i="36"/>
  <c r="S53" i="36" s="1"/>
  <c r="AB53" i="36" s="1"/>
  <c r="AR53" i="44"/>
  <c r="AQ53" i="44"/>
  <c r="S53" i="44"/>
  <c r="V45" i="44"/>
  <c r="AK45" i="44" s="1"/>
  <c r="AK45" i="36" s="1"/>
  <c r="T45" i="36"/>
  <c r="V45" i="36" s="1"/>
  <c r="V53" i="44"/>
  <c r="AK53" i="44" s="1"/>
  <c r="AK53" i="36" s="1"/>
  <c r="T53" i="36"/>
  <c r="V53" i="36" s="1"/>
  <c r="W50" i="36"/>
  <c r="Y50" i="36" s="1"/>
  <c r="Y50" i="44"/>
  <c r="Q45" i="36"/>
  <c r="S45" i="36" s="1"/>
  <c r="AB45" i="36" s="1"/>
  <c r="S45" i="44"/>
  <c r="AQ45" i="44"/>
  <c r="AR45" i="44"/>
  <c r="T54" i="36"/>
  <c r="V54" i="36" s="1"/>
  <c r="V54" i="44"/>
  <c r="AK54" i="44" s="1"/>
  <c r="AK54" i="36" s="1"/>
  <c r="AB54" i="43"/>
  <c r="AL54" i="43" s="1"/>
  <c r="AS54" i="43" s="1" a="1"/>
  <c r="AS54" i="43" s="1"/>
  <c r="AN54" i="43"/>
  <c r="AT54" i="43" s="1"/>
  <c r="AP54" i="43"/>
  <c r="P54" i="43"/>
  <c r="AR44" i="44"/>
  <c r="Q44" i="36"/>
  <c r="S44" i="36" s="1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W45" i="36"/>
  <c r="Y45" i="36" s="1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Q52" i="36"/>
  <c r="S52" i="36" s="1"/>
  <c r="AB52" i="36" s="1"/>
  <c r="S52" i="44"/>
  <c r="T49" i="36"/>
  <c r="V49" i="36" s="1"/>
  <c r="V49" i="44"/>
  <c r="AK49" i="44" s="1"/>
  <c r="AK49" i="36" s="1"/>
  <c r="W55" i="36"/>
  <c r="Y55" i="36" s="1"/>
  <c r="Y55" i="44"/>
  <c r="W46" i="36"/>
  <c r="Y46" i="36" s="1"/>
  <c r="Y46" i="44"/>
  <c r="V52" i="44"/>
  <c r="AK52" i="44" s="1"/>
  <c r="AK52" i="36" s="1"/>
  <c r="AD49" i="44"/>
  <c r="W44" i="36"/>
  <c r="Y44" i="36" s="1"/>
  <c r="Y44" i="44"/>
  <c r="AR56" i="44"/>
  <c r="S56" i="44"/>
  <c r="Q56" i="36"/>
  <c r="S56" i="36" s="1"/>
  <c r="AB56" i="36" s="1"/>
  <c r="W47" i="36"/>
  <c r="Y47" i="36" s="1"/>
  <c r="Y47" i="44"/>
  <c r="AR46" i="44"/>
  <c r="AQ46" i="44"/>
  <c r="S46" i="44"/>
  <c r="Q46" i="36"/>
  <c r="S46" i="36" s="1"/>
  <c r="AB46" i="36" s="1"/>
  <c r="AR54" i="44"/>
  <c r="Q54" i="36"/>
  <c r="S54" i="36" s="1"/>
  <c r="AB54" i="36" s="1"/>
  <c r="AQ54" i="44"/>
  <c r="S54" i="44"/>
  <c r="AD45" i="43"/>
  <c r="AL45" i="43"/>
  <c r="AS45" i="43" s="1" a="1"/>
  <c r="AS45" i="43" s="1"/>
  <c r="Q51" i="36"/>
  <c r="S51" i="36" s="1"/>
  <c r="AB51" i="36" s="1"/>
  <c r="AR51" i="44"/>
  <c r="AQ51" i="44"/>
  <c r="S51" i="44"/>
  <c r="V46" i="44"/>
  <c r="AK46" i="44" s="1"/>
  <c r="AK46" i="36" s="1"/>
  <c r="T46" i="36"/>
  <c r="V46" i="36" s="1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Q55" i="36"/>
  <c r="S55" i="36" s="1"/>
  <c r="AB55" i="36" s="1"/>
  <c r="AQ55" i="44"/>
  <c r="S55" i="44"/>
  <c r="AR55" i="44"/>
  <c r="W56" i="36"/>
  <c r="Y56" i="36" s="1"/>
  <c r="Y56" i="44"/>
  <c r="AR50" i="44"/>
  <c r="AQ50" i="44"/>
  <c r="Q50" i="36"/>
  <c r="S50" i="36" s="1"/>
  <c r="AB50" i="36" s="1"/>
  <c r="S50" i="44"/>
  <c r="Y52" i="44"/>
  <c r="W52" i="36"/>
  <c r="Y52" i="36" s="1"/>
  <c r="T48" i="36"/>
  <c r="V48" i="36" s="1"/>
  <c r="V48" i="44"/>
  <c r="AK48" i="44" s="1"/>
  <c r="AK48" i="36" s="1"/>
  <c r="T56" i="36"/>
  <c r="V56" i="36" s="1"/>
  <c r="V56" i="44"/>
  <c r="AK56" i="44" s="1"/>
  <c r="AK56" i="36" s="1"/>
  <c r="AB49" i="43"/>
  <c r="AN49" i="43"/>
  <c r="AT49" i="43" s="1"/>
  <c r="P49" i="43"/>
  <c r="AP49" i="43"/>
  <c r="R26" i="44"/>
  <c r="R26" i="36" s="1"/>
  <c r="U26" i="44"/>
  <c r="U26" i="36" s="1"/>
  <c r="X26" i="44"/>
  <c r="X26" i="36" s="1"/>
  <c r="AC26" i="44"/>
  <c r="AC26" i="36" s="1"/>
  <c r="AE26" i="44"/>
  <c r="AE26" i="36" s="1"/>
  <c r="AJ26" i="44"/>
  <c r="AJ26" i="36" s="1"/>
  <c r="R24" i="44"/>
  <c r="R24" i="36" s="1"/>
  <c r="U24" i="44"/>
  <c r="U24" i="36" s="1"/>
  <c r="X24" i="44"/>
  <c r="X24" i="36" s="1"/>
  <c r="AC24" i="44"/>
  <c r="AC24" i="36" s="1"/>
  <c r="AE24" i="44"/>
  <c r="AE24" i="36" s="1"/>
  <c r="AJ24" i="44"/>
  <c r="AJ24" i="36" s="1"/>
  <c r="R25" i="44"/>
  <c r="R25" i="36" s="1"/>
  <c r="U25" i="44"/>
  <c r="U25" i="36" s="1"/>
  <c r="W25" i="44"/>
  <c r="AC25" i="44"/>
  <c r="AC25" i="36" s="1"/>
  <c r="AE25" i="44"/>
  <c r="AE25" i="36" s="1"/>
  <c r="AJ25" i="44"/>
  <c r="AJ25" i="36" s="1"/>
  <c r="AE63" i="44"/>
  <c r="AE63" i="36" s="1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L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L49" i="44" s="1"/>
  <c r="AS49" i="44" s="1" a="1"/>
  <c r="AS49" i="44" s="1"/>
  <c r="AN49" i="44"/>
  <c r="AT49" i="44" s="1"/>
  <c r="AD52" i="44"/>
  <c r="P55" i="44"/>
  <c r="AB55" i="44"/>
  <c r="AL55" i="44" s="1"/>
  <c r="AS55" i="44" s="1" a="1"/>
  <c r="AS55" i="44" s="1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L50" i="44" s="1"/>
  <c r="AS50" i="44" s="1" a="1"/>
  <c r="AS50" i="44" s="1"/>
  <c r="AP50" i="44"/>
  <c r="P50" i="44"/>
  <c r="AN50" i="44"/>
  <c r="AT50" i="44" s="1"/>
  <c r="AD46" i="36"/>
  <c r="AL46" i="36"/>
  <c r="AD50" i="44"/>
  <c r="AW51" i="43"/>
  <c r="AU51" i="43"/>
  <c r="P47" i="44"/>
  <c r="AB47" i="44"/>
  <c r="AL47" i="44" s="1"/>
  <c r="AS47" i="44" s="1" a="1"/>
  <c r="AS47" i="44" s="1"/>
  <c r="AN47" i="44"/>
  <c r="AT47" i="44" s="1"/>
  <c r="AP47" i="44"/>
  <c r="Y24" i="43"/>
  <c r="W24" i="44"/>
  <c r="AW55" i="43"/>
  <c r="AU55" i="43"/>
  <c r="AB46" i="44"/>
  <c r="AL46" i="44" s="1"/>
  <c r="AS46" i="44" s="1" a="1"/>
  <c r="AS46" i="44" s="1"/>
  <c r="AP46" i="44"/>
  <c r="AN46" i="44"/>
  <c r="AT46" i="44" s="1"/>
  <c r="P46" i="44"/>
  <c r="AD44" i="44"/>
  <c r="AD55" i="44"/>
  <c r="AD50" i="36"/>
  <c r="AL50" i="36"/>
  <c r="W25" i="36"/>
  <c r="S25" i="43"/>
  <c r="Q25" i="44"/>
  <c r="AQ25" i="43"/>
  <c r="AR25" i="43"/>
  <c r="AU45" i="43"/>
  <c r="AW45" i="43"/>
  <c r="AD44" i="36"/>
  <c r="AL44" i="36"/>
  <c r="AD55" i="36"/>
  <c r="AL55" i="36"/>
  <c r="AB44" i="44"/>
  <c r="AL44" i="44" s="1"/>
  <c r="AS44" i="44" s="1" a="1"/>
  <c r="AS44" i="44" s="1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L49" i="36"/>
  <c r="AD54" i="36"/>
  <c r="AL54" i="36"/>
  <c r="V25" i="43"/>
  <c r="AK25" i="43" s="1"/>
  <c r="T25" i="44"/>
  <c r="Y26" i="43"/>
  <c r="W26" i="44"/>
  <c r="AD56" i="44"/>
  <c r="AL56" i="44"/>
  <c r="AS56" i="44" s="1" a="1"/>
  <c r="AS56" i="44" s="1"/>
  <c r="AB54" i="44"/>
  <c r="AL54" i="44" s="1"/>
  <c r="AS54" i="44" s="1" a="1"/>
  <c r="AS54" i="44" s="1"/>
  <c r="AN54" i="44"/>
  <c r="AT54" i="44" s="1"/>
  <c r="AP54" i="44"/>
  <c r="P54" i="44"/>
  <c r="AD47" i="44"/>
  <c r="AD45" i="44"/>
  <c r="AL45" i="44"/>
  <c r="AS45" i="44" s="1" a="1"/>
  <c r="AS45" i="44" s="1"/>
  <c r="AD53" i="44"/>
  <c r="AL53" i="44"/>
  <c r="AS53" i="44" s="1" a="1"/>
  <c r="AS53" i="44" s="1"/>
  <c r="AD48" i="44"/>
  <c r="AD51" i="44"/>
  <c r="Y25" i="43"/>
  <c r="X25" i="44"/>
  <c r="X25" i="36" s="1"/>
  <c r="S24" i="43"/>
  <c r="Q24" i="44"/>
  <c r="AR24" i="43"/>
  <c r="AQ24" i="43"/>
  <c r="AD56" i="36"/>
  <c r="AL56" i="36"/>
  <c r="P51" i="44"/>
  <c r="AB51" i="44"/>
  <c r="AL51" i="44" s="1"/>
  <c r="AS51" i="44" s="1" a="1"/>
  <c r="AS51" i="44" s="1"/>
  <c r="AN51" i="44"/>
  <c r="AT51" i="44" s="1"/>
  <c r="AP51" i="44"/>
  <c r="AD47" i="36"/>
  <c r="AL47" i="36"/>
  <c r="AB52" i="44"/>
  <c r="AL52" i="44" s="1"/>
  <c r="AS52" i="44" s="1" a="1"/>
  <c r="AS52" i="44" s="1"/>
  <c r="P52" i="44"/>
  <c r="AP52" i="44"/>
  <c r="AN52" i="44"/>
  <c r="AT52" i="44" s="1"/>
  <c r="AD45" i="36"/>
  <c r="AL45" i="36"/>
  <c r="AU54" i="43"/>
  <c r="AW54" i="43"/>
  <c r="AD53" i="36"/>
  <c r="AL53" i="36"/>
  <c r="AB48" i="44"/>
  <c r="AL48" i="44" s="1"/>
  <c r="AS48" i="44" s="1" a="1"/>
  <c r="AS48" i="44" s="1"/>
  <c r="P48" i="44"/>
  <c r="AP48" i="44"/>
  <c r="AN48" i="44"/>
  <c r="AT48" i="44" s="1"/>
  <c r="AD48" i="36"/>
  <c r="AL48" i="36"/>
  <c r="AD51" i="36"/>
  <c r="AL51" i="36"/>
  <c r="AQ60" i="43"/>
  <c r="R61" i="44"/>
  <c r="R61" i="36" s="1"/>
  <c r="U61" i="44"/>
  <c r="U61" i="36" s="1"/>
  <c r="X61" i="44"/>
  <c r="X61" i="36" s="1"/>
  <c r="AC61" i="44"/>
  <c r="AC61" i="36" s="1"/>
  <c r="AE61" i="44"/>
  <c r="AE61" i="36" s="1"/>
  <c r="AJ61" i="44"/>
  <c r="AJ61" i="36" s="1"/>
  <c r="R62" i="44"/>
  <c r="R62" i="36" s="1"/>
  <c r="U62" i="44"/>
  <c r="U62" i="36" s="1"/>
  <c r="X62" i="44"/>
  <c r="X62" i="36" s="1"/>
  <c r="AC62" i="44"/>
  <c r="AC62" i="36" s="1"/>
  <c r="AE62" i="44"/>
  <c r="AE62" i="36" s="1"/>
  <c r="AJ62" i="44"/>
  <c r="AJ62" i="36" s="1"/>
  <c r="R63" i="44"/>
  <c r="R63" i="36" s="1"/>
  <c r="U63" i="44"/>
  <c r="U63" i="36" s="1"/>
  <c r="X63" i="44"/>
  <c r="X63" i="36" s="1"/>
  <c r="AC63" i="44"/>
  <c r="AC63" i="36" s="1"/>
  <c r="AJ63" i="44"/>
  <c r="AJ63" i="36" s="1"/>
  <c r="R64" i="44"/>
  <c r="R64" i="36" s="1"/>
  <c r="U64" i="44"/>
  <c r="U64" i="36" s="1"/>
  <c r="X64" i="44"/>
  <c r="X64" i="36" s="1"/>
  <c r="AC64" i="44"/>
  <c r="AC64" i="36" s="1"/>
  <c r="AE64" i="44"/>
  <c r="AE64" i="36" s="1"/>
  <c r="AJ64" i="44"/>
  <c r="AJ64" i="36" s="1"/>
  <c r="R65" i="44"/>
  <c r="R65" i="36" s="1"/>
  <c r="U65" i="44"/>
  <c r="U65" i="36" s="1"/>
  <c r="X65" i="44"/>
  <c r="X65" i="36" s="1"/>
  <c r="AC65" i="44"/>
  <c r="AC65" i="36" s="1"/>
  <c r="AE65" i="44"/>
  <c r="AE65" i="36" s="1"/>
  <c r="AJ65" i="44"/>
  <c r="AJ65" i="36" s="1"/>
  <c r="R66" i="44"/>
  <c r="R66" i="36" s="1"/>
  <c r="T66" i="44"/>
  <c r="X66" i="44"/>
  <c r="X66" i="36" s="1"/>
  <c r="AC66" i="44"/>
  <c r="AC66" i="36" s="1"/>
  <c r="AE66" i="44"/>
  <c r="AE66" i="36" s="1"/>
  <c r="AJ66" i="44"/>
  <c r="AJ66" i="36" s="1"/>
  <c r="AU48" i="44" l="1"/>
  <c r="AW48" i="44"/>
  <c r="AU55" i="44"/>
  <c r="AW55" i="44"/>
  <c r="AU52" i="44"/>
  <c r="AW52" i="44"/>
  <c r="AW51" i="44"/>
  <c r="AU51" i="44"/>
  <c r="AU54" i="44"/>
  <c r="AW54" i="44"/>
  <c r="AW46" i="44"/>
  <c r="AU46" i="44"/>
  <c r="AW50" i="44"/>
  <c r="AU50" i="44"/>
  <c r="S64" i="43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K50" i="3" s="1"/>
  <c r="AU53" i="44"/>
  <c r="AW53" i="44"/>
  <c r="W26" i="36"/>
  <c r="Y26" i="36" s="1"/>
  <c r="Y26" i="44"/>
  <c r="Y25" i="36"/>
  <c r="AW44" i="44"/>
  <c r="AU44" i="44"/>
  <c r="AJ60" i="44"/>
  <c r="AJ68" i="43"/>
  <c r="U21" i="3" s="1"/>
  <c r="U50" i="3" s="1"/>
  <c r="V60" i="43"/>
  <c r="T60" i="44"/>
  <c r="T68" i="43"/>
  <c r="J21" i="3" s="1"/>
  <c r="J50" i="3" s="1"/>
  <c r="AD25" i="43"/>
  <c r="AD26" i="43"/>
  <c r="Y25" i="44"/>
  <c r="W24" i="36"/>
  <c r="Y24" i="36" s="1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I50" i="3" s="1"/>
  <c r="T25" i="36"/>
  <c r="V25" i="36" s="1"/>
  <c r="V25" i="44"/>
  <c r="AK25" i="44" s="1"/>
  <c r="AK25" i="36" s="1"/>
  <c r="T24" i="36"/>
  <c r="V24" i="36" s="1"/>
  <c r="V24" i="44"/>
  <c r="AK24" i="44" s="1"/>
  <c r="AK24" i="36" s="1"/>
  <c r="AD24" i="43"/>
  <c r="AE68" i="43"/>
  <c r="Q21" i="3" s="1"/>
  <c r="Q50" i="3" s="1"/>
  <c r="AE60" i="44"/>
  <c r="AW45" i="44"/>
  <c r="AU45" i="44"/>
  <c r="Q60" i="36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R50" i="3" s="1"/>
  <c r="AC60" i="44"/>
  <c r="Q68" i="43"/>
  <c r="S65" i="43"/>
  <c r="Q65" i="44"/>
  <c r="AR65" i="43"/>
  <c r="AQ65" i="43"/>
  <c r="S62" i="43"/>
  <c r="AQ62" i="43"/>
  <c r="Q62" i="44"/>
  <c r="AR62" i="43"/>
  <c r="AW56" i="44"/>
  <c r="AU56" i="44"/>
  <c r="Q26" i="36"/>
  <c r="S26" i="44"/>
  <c r="AQ26" i="44"/>
  <c r="AR26" i="44"/>
  <c r="T66" i="36"/>
  <c r="Y63" i="43"/>
  <c r="W63" i="44"/>
  <c r="V61" i="43"/>
  <c r="AK61" i="43" s="1"/>
  <c r="T61" i="44"/>
  <c r="X68" i="43"/>
  <c r="N21" i="3" s="1"/>
  <c r="N50" i="3" s="1"/>
  <c r="X60" i="44"/>
  <c r="Q24" i="36"/>
  <c r="AR24" i="44"/>
  <c r="AQ24" i="44"/>
  <c r="S24" i="44"/>
  <c r="AU47" i="44"/>
  <c r="AW47" i="44"/>
  <c r="AQ25" i="44"/>
  <c r="S25" i="44"/>
  <c r="Q25" i="36"/>
  <c r="AR25" i="44"/>
  <c r="AB26" i="43"/>
  <c r="AL26" i="43" s="1"/>
  <c r="AS26" i="43" s="1" a="1"/>
  <c r="AS26" i="43" s="1"/>
  <c r="AP26" i="43"/>
  <c r="AN26" i="43"/>
  <c r="P26" i="43"/>
  <c r="AW49" i="44"/>
  <c r="AU49" i="44"/>
  <c r="T26" i="36"/>
  <c r="V26" i="36" s="1"/>
  <c r="V26" i="44"/>
  <c r="AK26" i="44" s="1"/>
  <c r="AK26" i="36" s="1"/>
  <c r="Y65" i="43"/>
  <c r="W65" i="44"/>
  <c r="Y66" i="43"/>
  <c r="W66" i="44"/>
  <c r="V64" i="43"/>
  <c r="AK64" i="43" s="1"/>
  <c r="T64" i="44"/>
  <c r="V66" i="43"/>
  <c r="AK66" i="43" s="1"/>
  <c r="U66" i="44"/>
  <c r="U66" i="36" s="1"/>
  <c r="Y60" i="43"/>
  <c r="W68" i="43"/>
  <c r="M21" i="3" s="1"/>
  <c r="M50" i="3" s="1"/>
  <c r="W60" i="44"/>
  <c r="AB24" i="43"/>
  <c r="AL24" i="43" s="1"/>
  <c r="AS24" i="43" s="1" a="1"/>
  <c r="AS24" i="43" s="1"/>
  <c r="AP24" i="43"/>
  <c r="P24" i="43"/>
  <c r="AN24" i="43"/>
  <c r="AR3" i="44"/>
  <c r="Q3" i="36"/>
  <c r="AB25" i="43"/>
  <c r="AL25" i="43" s="1"/>
  <c r="AS25" i="43" s="1" a="1"/>
  <c r="AS25" i="43" s="1"/>
  <c r="AN25" i="43"/>
  <c r="AP25" i="43"/>
  <c r="P25" i="43"/>
  <c r="AJ29" i="44"/>
  <c r="AJ29" i="36" s="1"/>
  <c r="AE29" i="44"/>
  <c r="AE29" i="36" s="1"/>
  <c r="AC29" i="44"/>
  <c r="AC29" i="36" s="1"/>
  <c r="X29" i="44"/>
  <c r="X29" i="36" s="1"/>
  <c r="T29" i="44"/>
  <c r="R29" i="44"/>
  <c r="R29" i="36" s="1"/>
  <c r="AJ28" i="44"/>
  <c r="AJ28" i="36" s="1"/>
  <c r="AE28" i="44"/>
  <c r="AE28" i="36" s="1"/>
  <c r="AC28" i="44"/>
  <c r="AC28" i="36" s="1"/>
  <c r="W28" i="44"/>
  <c r="U28" i="44"/>
  <c r="U28" i="36" s="1"/>
  <c r="R28" i="44"/>
  <c r="R28" i="36" s="1"/>
  <c r="AJ27" i="44"/>
  <c r="AJ27" i="36" s="1"/>
  <c r="AE27" i="44"/>
  <c r="AE27" i="36" s="1"/>
  <c r="AC27" i="44"/>
  <c r="AC27" i="36" s="1"/>
  <c r="X27" i="44"/>
  <c r="X27" i="36" s="1"/>
  <c r="U27" i="44"/>
  <c r="U27" i="36" s="1"/>
  <c r="R27" i="44"/>
  <c r="R27" i="36" s="1"/>
  <c r="R16" i="44"/>
  <c r="R16" i="36" s="1"/>
  <c r="U16" i="44"/>
  <c r="U16" i="36" s="1"/>
  <c r="X16" i="44"/>
  <c r="X16" i="36" s="1"/>
  <c r="AC16" i="44"/>
  <c r="AC16" i="36" s="1"/>
  <c r="AE16" i="44"/>
  <c r="AE16" i="36" s="1"/>
  <c r="AJ16" i="44"/>
  <c r="AJ16" i="36" s="1"/>
  <c r="R17" i="44"/>
  <c r="R17" i="36" s="1"/>
  <c r="U17" i="44"/>
  <c r="U17" i="36" s="1"/>
  <c r="X17" i="44"/>
  <c r="X17" i="36" s="1"/>
  <c r="AC17" i="44"/>
  <c r="AC17" i="36" s="1"/>
  <c r="AE17" i="44"/>
  <c r="AE17" i="36" s="1"/>
  <c r="AJ17" i="44"/>
  <c r="AJ17" i="36" s="1"/>
  <c r="R18" i="44"/>
  <c r="R18" i="36" s="1"/>
  <c r="U18" i="44"/>
  <c r="U18" i="36" s="1"/>
  <c r="X18" i="44"/>
  <c r="X18" i="36" s="1"/>
  <c r="AC18" i="44"/>
  <c r="AC18" i="36" s="1"/>
  <c r="AE18" i="44"/>
  <c r="AE18" i="36" s="1"/>
  <c r="AJ18" i="44"/>
  <c r="AJ18" i="36" s="1"/>
  <c r="N51" i="3" l="1"/>
  <c r="L21" i="3"/>
  <c r="L50" i="3" s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AK64" i="44" s="1"/>
  <c r="AK64" i="36" s="1"/>
  <c r="T64" i="36"/>
  <c r="V64" i="36" s="1"/>
  <c r="P25" i="44"/>
  <c r="AP25" i="44"/>
  <c r="AN25" i="44"/>
  <c r="AB25" i="44"/>
  <c r="AL25" i="44" s="1"/>
  <c r="AS25" i="44" s="1" a="1"/>
  <c r="AS25" i="44" s="1"/>
  <c r="X68" i="44"/>
  <c r="X60" i="36"/>
  <c r="X68" i="36" s="1"/>
  <c r="S62" i="44"/>
  <c r="Q62" i="36"/>
  <c r="AQ62" i="44"/>
  <c r="AR62" i="44"/>
  <c r="AC68" i="44"/>
  <c r="AC60" i="36"/>
  <c r="AC68" i="36" s="1"/>
  <c r="T65" i="36"/>
  <c r="V65" i="36" s="1"/>
  <c r="V65" i="44"/>
  <c r="AK65" i="44" s="1"/>
  <c r="AK65" i="36" s="1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0" i="36"/>
  <c r="AE68" i="36" s="1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Q61" i="36"/>
  <c r="AR61" i="44"/>
  <c r="S61" i="44"/>
  <c r="AQ61" i="44"/>
  <c r="V16" i="43"/>
  <c r="AK16" i="43" s="1"/>
  <c r="T16" i="44"/>
  <c r="V28" i="43"/>
  <c r="AK28" i="43" s="1"/>
  <c r="T28" i="44"/>
  <c r="AR3" i="36"/>
  <c r="W66" i="36"/>
  <c r="Y66" i="36" s="1"/>
  <c r="Y66" i="44"/>
  <c r="T61" i="36"/>
  <c r="V61" i="36" s="1"/>
  <c r="V61" i="44"/>
  <c r="AK61" i="44" s="1"/>
  <c r="AK61" i="36" s="1"/>
  <c r="AP26" i="44"/>
  <c r="AN26" i="44"/>
  <c r="P26" i="44"/>
  <c r="AB26" i="44"/>
  <c r="AL26" i="44" s="1"/>
  <c r="AS26" i="44" s="1" a="1"/>
  <c r="AS26" i="44" s="1"/>
  <c r="AB62" i="43"/>
  <c r="AL62" i="43" s="1"/>
  <c r="AS62" i="43" s="1" a="1"/>
  <c r="AS62" i="43" s="1"/>
  <c r="P62" i="43"/>
  <c r="AP62" i="43"/>
  <c r="AN62" i="43"/>
  <c r="AT62" i="43" s="1"/>
  <c r="W61" i="36"/>
  <c r="Y61" i="36" s="1"/>
  <c r="Y61" i="44"/>
  <c r="Q68" i="44"/>
  <c r="AR68" i="44" s="1"/>
  <c r="Q66" i="36"/>
  <c r="AR66" i="44"/>
  <c r="AQ66" i="44"/>
  <c r="S66" i="44"/>
  <c r="AD25" i="44"/>
  <c r="T60" i="36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0" i="36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T63" i="36"/>
  <c r="V63" i="36" s="1"/>
  <c r="V63" i="44"/>
  <c r="AK63" i="44" s="1"/>
  <c r="AK63" i="36" s="1"/>
  <c r="V18" i="43"/>
  <c r="AK18" i="43" s="1"/>
  <c r="T18" i="44"/>
  <c r="S16" i="43"/>
  <c r="Q16" i="44"/>
  <c r="AR16" i="43"/>
  <c r="AQ16" i="43"/>
  <c r="W28" i="36"/>
  <c r="O21" i="3"/>
  <c r="W65" i="36"/>
  <c r="Y65" i="36" s="1"/>
  <c r="Y65" i="44"/>
  <c r="AB24" i="44"/>
  <c r="AL24" i="44" s="1"/>
  <c r="AS24" i="44" s="1" a="1"/>
  <c r="AS24" i="44" s="1"/>
  <c r="P24" i="44"/>
  <c r="AN24" i="44"/>
  <c r="AP24" i="44"/>
  <c r="W63" i="36"/>
  <c r="Y63" i="36" s="1"/>
  <c r="Y63" i="44"/>
  <c r="Y64" i="44"/>
  <c r="W64" i="36"/>
  <c r="Y64" i="36" s="1"/>
  <c r="R60" i="36"/>
  <c r="R68" i="36" s="1"/>
  <c r="R68" i="44"/>
  <c r="Y18" i="43"/>
  <c r="W18" i="44"/>
  <c r="Y17" i="43"/>
  <c r="W17" i="44"/>
  <c r="S27" i="43"/>
  <c r="Q27" i="44"/>
  <c r="AR27" i="43"/>
  <c r="AQ27" i="43"/>
  <c r="Y28" i="43"/>
  <c r="X28" i="44"/>
  <c r="X28" i="36" s="1"/>
  <c r="T29" i="36"/>
  <c r="V29" i="44"/>
  <c r="AK29" i="44" s="1"/>
  <c r="AK29" i="36" s="1"/>
  <c r="AD60" i="43"/>
  <c r="Y68" i="43"/>
  <c r="AD68" i="43" s="1"/>
  <c r="AD65" i="43"/>
  <c r="AD63" i="43"/>
  <c r="AR65" i="44"/>
  <c r="Q65" i="36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AJ60" i="36"/>
  <c r="AJ68" i="36" s="1"/>
  <c r="S18" i="43"/>
  <c r="Q18" i="44"/>
  <c r="AQ18" i="43"/>
  <c r="AR18" i="43"/>
  <c r="V29" i="43"/>
  <c r="AK29" i="43" s="1"/>
  <c r="U29" i="44"/>
  <c r="U29" i="36" s="1"/>
  <c r="V66" i="44"/>
  <c r="AK66" i="44" s="1"/>
  <c r="AK66" i="36" s="1"/>
  <c r="AB65" i="43"/>
  <c r="AL65" i="43" s="1"/>
  <c r="AS65" i="43" s="1" a="1"/>
  <c r="AS65" i="43" s="1"/>
  <c r="P65" i="43"/>
  <c r="AP65" i="43"/>
  <c r="AN65" i="43"/>
  <c r="AT65" i="43" s="1"/>
  <c r="T62" i="36"/>
  <c r="V62" i="36" s="1"/>
  <c r="V62" i="44"/>
  <c r="AK62" i="44" s="1"/>
  <c r="AK62" i="36" s="1"/>
  <c r="AR60" i="36"/>
  <c r="Y62" i="44"/>
  <c r="W62" i="36"/>
  <c r="Y62" i="36" s="1"/>
  <c r="U68" i="44"/>
  <c r="U60" i="36"/>
  <c r="U68" i="36" s="1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H50" i="3" s="1"/>
  <c r="AR68" i="43"/>
  <c r="Q63" i="36"/>
  <c r="AQ63" i="44"/>
  <c r="S63" i="44"/>
  <c r="AR63" i="44"/>
  <c r="AD62" i="43"/>
  <c r="AR64" i="44"/>
  <c r="AQ64" i="44"/>
  <c r="Q64" i="36"/>
  <c r="S64" i="44"/>
  <c r="R19" i="44"/>
  <c r="R19" i="36" s="1"/>
  <c r="U19" i="44"/>
  <c r="U19" i="36" s="1"/>
  <c r="X19" i="44"/>
  <c r="X19" i="36" s="1"/>
  <c r="AC19" i="44"/>
  <c r="AC19" i="36" s="1"/>
  <c r="AE19" i="44"/>
  <c r="AE19" i="36" s="1"/>
  <c r="AJ19" i="44"/>
  <c r="AJ19" i="36" s="1"/>
  <c r="R20" i="44"/>
  <c r="R20" i="36" s="1"/>
  <c r="U20" i="44"/>
  <c r="U20" i="36" s="1"/>
  <c r="X20" i="44"/>
  <c r="X20" i="36" s="1"/>
  <c r="AC20" i="44"/>
  <c r="AC20" i="36" s="1"/>
  <c r="AE20" i="44"/>
  <c r="AE20" i="36" s="1"/>
  <c r="AJ20" i="44"/>
  <c r="AJ20" i="36" s="1"/>
  <c r="R21" i="44"/>
  <c r="R21" i="36" s="1"/>
  <c r="U21" i="44"/>
  <c r="U21" i="36" s="1"/>
  <c r="X21" i="44"/>
  <c r="X21" i="36" s="1"/>
  <c r="AC21" i="44"/>
  <c r="AC21" i="36" s="1"/>
  <c r="AE21" i="44"/>
  <c r="AE21" i="36" s="1"/>
  <c r="AJ21" i="44"/>
  <c r="AJ21" i="36" s="1"/>
  <c r="R22" i="44"/>
  <c r="R22" i="36" s="1"/>
  <c r="U22" i="44"/>
  <c r="U22" i="36" s="1"/>
  <c r="X22" i="44"/>
  <c r="X22" i="36" s="1"/>
  <c r="AC22" i="44"/>
  <c r="AC22" i="36" s="1"/>
  <c r="AE22" i="44"/>
  <c r="AE22" i="36" s="1"/>
  <c r="AJ22" i="44"/>
  <c r="AJ22" i="36" s="1"/>
  <c r="R23" i="44"/>
  <c r="R23" i="36" s="1"/>
  <c r="U23" i="44"/>
  <c r="U23" i="36" s="1"/>
  <c r="X23" i="44"/>
  <c r="X23" i="36" s="1"/>
  <c r="AC23" i="44"/>
  <c r="AC23" i="36" s="1"/>
  <c r="AE23" i="44"/>
  <c r="AE23" i="36" s="1"/>
  <c r="AJ23" i="44"/>
  <c r="AJ23" i="36" s="1"/>
  <c r="R30" i="44"/>
  <c r="R30" i="36" s="1"/>
  <c r="U30" i="44"/>
  <c r="U30" i="36" s="1"/>
  <c r="X30" i="44"/>
  <c r="X30" i="36" s="1"/>
  <c r="AC30" i="44"/>
  <c r="AC30" i="36" s="1"/>
  <c r="AE30" i="44"/>
  <c r="AE30" i="36" s="1"/>
  <c r="AJ30" i="44"/>
  <c r="AJ30" i="36" s="1"/>
  <c r="R31" i="44"/>
  <c r="R31" i="36" s="1"/>
  <c r="T31" i="44"/>
  <c r="X31" i="44"/>
  <c r="X31" i="36" s="1"/>
  <c r="AC31" i="44"/>
  <c r="AC31" i="36" s="1"/>
  <c r="AE31" i="44"/>
  <c r="AE31" i="36" s="1"/>
  <c r="AJ31" i="44"/>
  <c r="AJ31" i="36" s="1"/>
  <c r="R32" i="44"/>
  <c r="R32" i="36" s="1"/>
  <c r="U32" i="44"/>
  <c r="U32" i="36" s="1"/>
  <c r="X32" i="44"/>
  <c r="X32" i="36" s="1"/>
  <c r="AC32" i="44"/>
  <c r="AC32" i="36" s="1"/>
  <c r="AE32" i="44"/>
  <c r="AE32" i="36" s="1"/>
  <c r="AJ32" i="44"/>
  <c r="AJ32" i="36" s="1"/>
  <c r="R33" i="44"/>
  <c r="R33" i="36" s="1"/>
  <c r="U33" i="44"/>
  <c r="U33" i="36" s="1"/>
  <c r="W33" i="44"/>
  <c r="AC33" i="44"/>
  <c r="AC33" i="36" s="1"/>
  <c r="AE33" i="44"/>
  <c r="AE33" i="36" s="1"/>
  <c r="AJ33" i="44"/>
  <c r="AJ33" i="36" s="1"/>
  <c r="R34" i="44"/>
  <c r="R34" i="36" s="1"/>
  <c r="U34" i="44"/>
  <c r="U34" i="36" s="1"/>
  <c r="X34" i="44"/>
  <c r="X34" i="36" s="1"/>
  <c r="AC34" i="44"/>
  <c r="AC34" i="36" s="1"/>
  <c r="AE34" i="44"/>
  <c r="AE34" i="36" s="1"/>
  <c r="AJ34" i="44"/>
  <c r="AJ34" i="36" s="1"/>
  <c r="R35" i="44"/>
  <c r="R35" i="36" s="1"/>
  <c r="U35" i="44"/>
  <c r="U35" i="36" s="1"/>
  <c r="X35" i="44"/>
  <c r="X35" i="36" s="1"/>
  <c r="AC35" i="44"/>
  <c r="AC35" i="36" s="1"/>
  <c r="AE35" i="44"/>
  <c r="AE35" i="36" s="1"/>
  <c r="AJ35" i="44"/>
  <c r="AJ35" i="36" s="1"/>
  <c r="R36" i="44"/>
  <c r="R36" i="36" s="1"/>
  <c r="T36" i="44"/>
  <c r="X36" i="44"/>
  <c r="X36" i="36" s="1"/>
  <c r="AC36" i="44"/>
  <c r="AC36" i="36" s="1"/>
  <c r="AE36" i="44"/>
  <c r="AE36" i="36" s="1"/>
  <c r="AJ36" i="44"/>
  <c r="AJ36" i="36" s="1"/>
  <c r="R37" i="44"/>
  <c r="R37" i="36" s="1"/>
  <c r="U37" i="44"/>
  <c r="U37" i="36" s="1"/>
  <c r="X37" i="44"/>
  <c r="X37" i="36" s="1"/>
  <c r="AC37" i="44"/>
  <c r="AC37" i="36" s="1"/>
  <c r="AE37" i="44"/>
  <c r="AE37" i="36" s="1"/>
  <c r="AJ37" i="44"/>
  <c r="AJ37" i="36" s="1"/>
  <c r="R38" i="44"/>
  <c r="R38" i="36" s="1"/>
  <c r="U38" i="44"/>
  <c r="U38" i="36" s="1"/>
  <c r="X38" i="44"/>
  <c r="X38" i="36" s="1"/>
  <c r="AC38" i="44"/>
  <c r="AC38" i="36" s="1"/>
  <c r="AE38" i="44"/>
  <c r="AE38" i="36" s="1"/>
  <c r="AJ38" i="44"/>
  <c r="AJ38" i="36" s="1"/>
  <c r="T39" i="44"/>
  <c r="X39" i="44"/>
  <c r="X39" i="36" s="1"/>
  <c r="AC39" i="44"/>
  <c r="AC39" i="36" s="1"/>
  <c r="AE39" i="44"/>
  <c r="AE39" i="36" s="1"/>
  <c r="AJ39" i="44"/>
  <c r="AJ39" i="36" s="1"/>
  <c r="R40" i="44"/>
  <c r="R40" i="36" s="1"/>
  <c r="U40" i="44"/>
  <c r="U40" i="36" s="1"/>
  <c r="X40" i="44"/>
  <c r="X40" i="36" s="1"/>
  <c r="AC40" i="44"/>
  <c r="AC40" i="36" s="1"/>
  <c r="AE40" i="44"/>
  <c r="AE40" i="36" s="1"/>
  <c r="AJ40" i="44"/>
  <c r="AJ40" i="36" s="1"/>
  <c r="R41" i="44"/>
  <c r="R41" i="36" s="1"/>
  <c r="U41" i="44"/>
  <c r="U41" i="36" s="1"/>
  <c r="W41" i="44"/>
  <c r="AC41" i="44"/>
  <c r="AC41" i="36" s="1"/>
  <c r="AE41" i="44"/>
  <c r="AE41" i="36" s="1"/>
  <c r="AJ41" i="44"/>
  <c r="AJ41" i="36" s="1"/>
  <c r="R42" i="44"/>
  <c r="R42" i="36" s="1"/>
  <c r="U42" i="44"/>
  <c r="U42" i="36" s="1"/>
  <c r="X42" i="44"/>
  <c r="X42" i="36" s="1"/>
  <c r="AC42" i="44"/>
  <c r="AC42" i="36" s="1"/>
  <c r="AE42" i="44"/>
  <c r="AE42" i="36" s="1"/>
  <c r="AJ42" i="44"/>
  <c r="AJ42" i="36" s="1"/>
  <c r="R43" i="44"/>
  <c r="R43" i="36" s="1"/>
  <c r="U43" i="44"/>
  <c r="U43" i="36" s="1"/>
  <c r="X43" i="44"/>
  <c r="X43" i="36" s="1"/>
  <c r="AC43" i="44"/>
  <c r="AC43" i="36" s="1"/>
  <c r="AE43" i="44"/>
  <c r="AE43" i="36" s="1"/>
  <c r="AJ43" i="44"/>
  <c r="AJ43" i="36" s="1"/>
  <c r="O50" i="3" l="1"/>
  <c r="R51" i="3" s="1"/>
  <c r="AA51" i="3"/>
  <c r="T51" i="3"/>
  <c r="V51" i="3"/>
  <c r="Y51" i="3"/>
  <c r="W51" i="3"/>
  <c r="X51" i="3"/>
  <c r="S51" i="3"/>
  <c r="Z21" i="3"/>
  <c r="Q51" i="3"/>
  <c r="S68" i="44"/>
  <c r="AQ60" i="36"/>
  <c r="Y28" i="36"/>
  <c r="Q68" i="36"/>
  <c r="AR68" i="36" s="1"/>
  <c r="S60" i="36"/>
  <c r="AT24" i="44"/>
  <c r="AR67" i="44"/>
  <c r="AW66" i="43"/>
  <c r="AU66" i="43"/>
  <c r="AU61" i="43"/>
  <c r="AW61" i="43"/>
  <c r="AW65" i="43"/>
  <c r="AU65" i="43"/>
  <c r="AU26" i="44"/>
  <c r="AW26" i="44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T27" i="36"/>
  <c r="V27" i="36" s="1"/>
  <c r="V27" i="44"/>
  <c r="AK27" i="44" s="1"/>
  <c r="AK27" i="36" s="1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AL66" i="44" s="1"/>
  <c r="AS66" i="44" s="1" a="1"/>
  <c r="AS66" i="44" s="1"/>
  <c r="T16" i="36"/>
  <c r="V16" i="36" s="1"/>
  <c r="V16" i="44"/>
  <c r="AK16" i="44" s="1"/>
  <c r="AK16" i="36" s="1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AL64" i="44" s="1"/>
  <c r="AS64" i="44" s="1" a="1"/>
  <c r="AS64" i="44" s="1"/>
  <c r="P64" i="44"/>
  <c r="AN64" i="44"/>
  <c r="AP63" i="44"/>
  <c r="AN63" i="44"/>
  <c r="AT63" i="44" s="1"/>
  <c r="AB63" i="44"/>
  <c r="AL63" i="44" s="1"/>
  <c r="AS63" i="44" s="1" a="1"/>
  <c r="AS63" i="44" s="1"/>
  <c r="P63" i="44"/>
  <c r="AN24" i="36"/>
  <c r="AP24" i="36"/>
  <c r="AB24" i="36"/>
  <c r="AL24" i="36" s="1"/>
  <c r="AS24" i="36" s="1" a="1"/>
  <c r="AS24" i="36" s="1"/>
  <c r="AP67" i="43"/>
  <c r="W18" i="36"/>
  <c r="Y18" i="36" s="1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X41" i="36" s="1"/>
  <c r="S40" i="43"/>
  <c r="Q40" i="44"/>
  <c r="AR40" i="43"/>
  <c r="AQ40" i="43"/>
  <c r="V39" i="43"/>
  <c r="AK39" i="43" s="1"/>
  <c r="U39" i="44"/>
  <c r="U39" i="36" s="1"/>
  <c r="Y36" i="43"/>
  <c r="W36" i="44"/>
  <c r="V34" i="43"/>
  <c r="AK34" i="43" s="1"/>
  <c r="T34" i="44"/>
  <c r="Y33" i="43"/>
  <c r="X33" i="44"/>
  <c r="X33" i="36" s="1"/>
  <c r="S32" i="43"/>
  <c r="Q32" i="44"/>
  <c r="AR32" i="43"/>
  <c r="AQ32" i="43"/>
  <c r="V31" i="43"/>
  <c r="AK31" i="43" s="1"/>
  <c r="U31" i="44"/>
  <c r="U31" i="36" s="1"/>
  <c r="Y22" i="43"/>
  <c r="W22" i="44"/>
  <c r="V20" i="43"/>
  <c r="AK20" i="43" s="1"/>
  <c r="T20" i="44"/>
  <c r="AQ64" i="36"/>
  <c r="S64" i="36"/>
  <c r="AR64" i="36"/>
  <c r="V17" i="44"/>
  <c r="AK17" i="44" s="1"/>
  <c r="AK17" i="36" s="1"/>
  <c r="T17" i="36"/>
  <c r="V17" i="36" s="1"/>
  <c r="AP65" i="44"/>
  <c r="AN65" i="44"/>
  <c r="P65" i="44"/>
  <c r="AB65" i="44"/>
  <c r="AD28" i="43"/>
  <c r="AD18" i="43"/>
  <c r="AD28" i="36"/>
  <c r="Q29" i="36"/>
  <c r="S29" i="44"/>
  <c r="AR29" i="44"/>
  <c r="AQ29" i="44"/>
  <c r="AK60" i="44"/>
  <c r="V68" i="44"/>
  <c r="AD66" i="36"/>
  <c r="Y27" i="44"/>
  <c r="W27" i="36"/>
  <c r="Y27" i="36" s="1"/>
  <c r="S43" i="43"/>
  <c r="Q43" i="44"/>
  <c r="AR43" i="43"/>
  <c r="AQ43" i="43"/>
  <c r="Y39" i="43"/>
  <c r="W39" i="44"/>
  <c r="V37" i="43"/>
  <c r="AK37" i="43" s="1"/>
  <c r="T37" i="44"/>
  <c r="W41" i="36"/>
  <c r="T39" i="36"/>
  <c r="S37" i="43"/>
  <c r="Q37" i="44"/>
  <c r="AR37" i="43"/>
  <c r="AQ37" i="43"/>
  <c r="V36" i="43"/>
  <c r="AK36" i="43" s="1"/>
  <c r="U36" i="44"/>
  <c r="U36" i="36" s="1"/>
  <c r="W33" i="36"/>
  <c r="T31" i="36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R39" i="36" s="1"/>
  <c r="Y38" i="43"/>
  <c r="W38" i="44"/>
  <c r="T36" i="36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L25" i="36" s="1"/>
  <c r="AS25" i="36" s="1" a="1"/>
  <c r="AS25" i="36" s="1"/>
  <c r="AB68" i="43"/>
  <c r="P21" i="3" s="1"/>
  <c r="P50" i="3" s="1"/>
  <c r="AL60" i="43"/>
  <c r="AA60" i="44"/>
  <c r="AA68" i="44" s="1"/>
  <c r="AD60" i="44"/>
  <c r="Y68" i="44"/>
  <c r="AD68" i="44" s="1"/>
  <c r="AL60" i="44"/>
  <c r="V60" i="36"/>
  <c r="V68" i="36" s="1"/>
  <c r="T68" i="36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Q27" i="36"/>
  <c r="Q16" i="36"/>
  <c r="AQ16" i="44"/>
  <c r="AR16" i="44"/>
  <c r="S16" i="44"/>
  <c r="AU25" i="44"/>
  <c r="AW25" i="44"/>
  <c r="AA61" i="44"/>
  <c r="AD61" i="44"/>
  <c r="AT26" i="44"/>
  <c r="AR61" i="36"/>
  <c r="AQ61" i="36"/>
  <c r="S61" i="36"/>
  <c r="AT25" i="44"/>
  <c r="S28" i="44"/>
  <c r="AR28" i="44"/>
  <c r="Q28" i="36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W29" i="36"/>
  <c r="Y29" i="36" s="1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L65" i="44"/>
  <c r="AS65" i="44" s="1" a="1"/>
  <c r="AS65" i="44" s="1"/>
  <c r="AB16" i="43"/>
  <c r="AL16" i="43" s="1"/>
  <c r="AS16" i="43" s="1" a="1"/>
  <c r="AS16" i="43" s="1"/>
  <c r="P16" i="43"/>
  <c r="AP16" i="43"/>
  <c r="AN16" i="43"/>
  <c r="W68" i="36"/>
  <c r="Y60" i="36"/>
  <c r="AD61" i="36"/>
  <c r="T28" i="36"/>
  <c r="V28" i="36" s="1"/>
  <c r="V28" i="44"/>
  <c r="AK28" i="44" s="1"/>
  <c r="AK28" i="36" s="1"/>
  <c r="Q17" i="36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L62" i="44"/>
  <c r="AS62" i="44" s="1" a="1"/>
  <c r="AS62" i="44" s="1"/>
  <c r="AR18" i="44"/>
  <c r="Q18" i="36"/>
  <c r="S18" i="44"/>
  <c r="AQ18" i="44"/>
  <c r="AW64" i="43"/>
  <c r="AU64" i="43"/>
  <c r="Y17" i="44"/>
  <c r="W17" i="36"/>
  <c r="Y17" i="36" s="1"/>
  <c r="AA64" i="44"/>
  <c r="AD64" i="44"/>
  <c r="AD65" i="36"/>
  <c r="T18" i="36"/>
  <c r="V18" i="36" s="1"/>
  <c r="V18" i="44"/>
  <c r="AK18" i="44" s="1"/>
  <c r="AK18" i="36" s="1"/>
  <c r="AP26" i="36"/>
  <c r="AN26" i="36"/>
  <c r="AB26" i="36"/>
  <c r="AL26" i="36" s="1"/>
  <c r="AS26" i="36" s="1" a="1"/>
  <c r="AS26" i="36" s="1"/>
  <c r="AB17" i="43"/>
  <c r="AL17" i="43" s="1"/>
  <c r="AS17" i="43" s="1" a="1"/>
  <c r="AS17" i="43" s="1"/>
  <c r="AP17" i="43"/>
  <c r="P17" i="43"/>
  <c r="AN17" i="43"/>
  <c r="AU24" i="44"/>
  <c r="AW24" i="44"/>
  <c r="W16" i="36"/>
  <c r="Y16" i="36" s="1"/>
  <c r="Y16" i="44"/>
  <c r="U51" i="3" l="1"/>
  <c r="Z50" i="3"/>
  <c r="Z51" i="3" s="1"/>
  <c r="AB21" i="3"/>
  <c r="AB50" i="3" s="1"/>
  <c r="P51" i="3"/>
  <c r="Y41" i="44"/>
  <c r="V36" i="36"/>
  <c r="S68" i="36"/>
  <c r="AN67" i="44"/>
  <c r="AT25" i="36"/>
  <c r="AT16" i="43"/>
  <c r="AB68" i="44"/>
  <c r="AP67" i="44"/>
  <c r="Y33" i="36"/>
  <c r="V39" i="44"/>
  <c r="AK39" i="44" s="1"/>
  <c r="AK39" i="36" s="1"/>
  <c r="V36" i="44"/>
  <c r="AK36" i="44" s="1"/>
  <c r="AK36" i="36" s="1"/>
  <c r="Y33" i="44"/>
  <c r="V39" i="36"/>
  <c r="AW17" i="43"/>
  <c r="AU17" i="43"/>
  <c r="AW63" i="44"/>
  <c r="AU63" i="44"/>
  <c r="AW18" i="43"/>
  <c r="AU18" i="43"/>
  <c r="AW27" i="43"/>
  <c r="AU27" i="43"/>
  <c r="AU65" i="44"/>
  <c r="AW65" i="44"/>
  <c r="AB36" i="43"/>
  <c r="AN36" i="43"/>
  <c r="AP36" i="43"/>
  <c r="P36" i="43"/>
  <c r="AU64" i="44"/>
  <c r="AW64" i="44"/>
  <c r="AB33" i="43"/>
  <c r="AN33" i="43"/>
  <c r="P33" i="43"/>
  <c r="AP33" i="43"/>
  <c r="AD60" i="36"/>
  <c r="Y68" i="36"/>
  <c r="AD68" i="36" s="1"/>
  <c r="T38" i="36"/>
  <c r="V38" i="36" s="1"/>
  <c r="V38" i="44"/>
  <c r="AK38" i="44" s="1"/>
  <c r="AK38" i="36" s="1"/>
  <c r="AD16" i="44"/>
  <c r="AD16" i="36"/>
  <c r="AT26" i="36"/>
  <c r="S17" i="36"/>
  <c r="AQ17" i="36"/>
  <c r="AR17" i="36"/>
  <c r="Q19" i="36"/>
  <c r="S19" i="44"/>
  <c r="AQ19" i="44"/>
  <c r="AR19" i="44"/>
  <c r="W32" i="36"/>
  <c r="Y32" i="36" s="1"/>
  <c r="Y32" i="44"/>
  <c r="W40" i="36"/>
  <c r="Y40" i="36" s="1"/>
  <c r="Y40" i="44"/>
  <c r="AP16" i="44"/>
  <c r="AB16" i="44"/>
  <c r="AL16" i="44" s="1"/>
  <c r="AS16" i="44" s="1" a="1"/>
  <c r="AS16" i="44" s="1"/>
  <c r="AN16" i="44"/>
  <c r="P16" i="44"/>
  <c r="AB31" i="43"/>
  <c r="AN31" i="43"/>
  <c r="AP31" i="43"/>
  <c r="P31" i="43"/>
  <c r="T41" i="36"/>
  <c r="V41" i="36" s="1"/>
  <c r="V41" i="44"/>
  <c r="AK41" i="44" s="1"/>
  <c r="AK41" i="36" s="1"/>
  <c r="AQ20" i="44"/>
  <c r="S20" i="44"/>
  <c r="Q20" i="36"/>
  <c r="AR20" i="44"/>
  <c r="AQ34" i="44"/>
  <c r="Q34" i="36"/>
  <c r="S34" i="44"/>
  <c r="AR34" i="44"/>
  <c r="AQ42" i="44"/>
  <c r="S42" i="44"/>
  <c r="Q42" i="36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Q30" i="36"/>
  <c r="AR30" i="44"/>
  <c r="AQ30" i="44"/>
  <c r="AR38" i="44"/>
  <c r="S38" i="44"/>
  <c r="AQ38" i="44"/>
  <c r="Q38" i="36"/>
  <c r="AW62" i="44"/>
  <c r="AU62" i="44"/>
  <c r="AD40" i="43"/>
  <c r="V19" i="44"/>
  <c r="AK19" i="44" s="1"/>
  <c r="AK19" i="36" s="1"/>
  <c r="T19" i="36"/>
  <c r="V19" i="36" s="1"/>
  <c r="V33" i="44"/>
  <c r="AK33" i="44" s="1"/>
  <c r="AK33" i="36" s="1"/>
  <c r="T33" i="36"/>
  <c r="V33" i="36" s="1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Q23" i="36"/>
  <c r="S23" i="44"/>
  <c r="AQ23" i="44"/>
  <c r="T37" i="36"/>
  <c r="V37" i="36" s="1"/>
  <c r="V37" i="44"/>
  <c r="AK37" i="44" s="1"/>
  <c r="AK37" i="36" s="1"/>
  <c r="AD27" i="36"/>
  <c r="AN29" i="44"/>
  <c r="AB29" i="44"/>
  <c r="P29" i="44"/>
  <c r="AP29" i="44"/>
  <c r="T34" i="36"/>
  <c r="V34" i="36" s="1"/>
  <c r="V34" i="44"/>
  <c r="AK34" i="44" s="1"/>
  <c r="AK34" i="36" s="1"/>
  <c r="Q40" i="36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W23" i="36"/>
  <c r="Y23" i="36" s="1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Q21" i="36"/>
  <c r="AQ21" i="44"/>
  <c r="AR21" i="44"/>
  <c r="S21" i="44"/>
  <c r="Q35" i="36"/>
  <c r="AR35" i="44"/>
  <c r="S35" i="44"/>
  <c r="AQ35" i="44"/>
  <c r="T32" i="36"/>
  <c r="V32" i="36" s="1"/>
  <c r="V32" i="44"/>
  <c r="AK32" i="44" s="1"/>
  <c r="AK32" i="36" s="1"/>
  <c r="V40" i="44"/>
  <c r="AK40" i="44" s="1"/>
  <c r="AK40" i="36" s="1"/>
  <c r="T40" i="36"/>
  <c r="V40" i="36" s="1"/>
  <c r="AB19" i="43"/>
  <c r="AP19" i="43"/>
  <c r="P19" i="43"/>
  <c r="AN19" i="43"/>
  <c r="AD17" i="44"/>
  <c r="AD29" i="44"/>
  <c r="AL29" i="44"/>
  <c r="AS29" i="44" s="1" a="1"/>
  <c r="AS29" i="44" s="1"/>
  <c r="P63" i="36"/>
  <c r="AB63" i="36"/>
  <c r="AL63" i="36" s="1"/>
  <c r="AS63" i="36" s="1" a="1"/>
  <c r="AS63" i="36" s="1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AL61" i="44"/>
  <c r="AS61" i="44" s="1" a="1"/>
  <c r="AS61" i="44" s="1"/>
  <c r="S16" i="36"/>
  <c r="AR16" i="36"/>
  <c r="AQ16" i="36"/>
  <c r="W21" i="36"/>
  <c r="Y21" i="36" s="1"/>
  <c r="Y21" i="44"/>
  <c r="W35" i="36"/>
  <c r="Y35" i="36" s="1"/>
  <c r="Y35" i="44"/>
  <c r="AU25" i="36"/>
  <c r="AW25" i="36"/>
  <c r="AB42" i="43"/>
  <c r="AL42" i="43" s="1"/>
  <c r="AS42" i="43" s="1" a="1"/>
  <c r="AS42" i="43" s="1"/>
  <c r="AN42" i="43"/>
  <c r="P42" i="43"/>
  <c r="AP42" i="43"/>
  <c r="V31" i="44"/>
  <c r="AK31" i="44" s="1"/>
  <c r="AK31" i="36" s="1"/>
  <c r="Q37" i="36"/>
  <c r="S37" i="44"/>
  <c r="AQ37" i="44"/>
  <c r="AR37" i="44"/>
  <c r="Y39" i="44"/>
  <c r="W39" i="36"/>
  <c r="Y39" i="36" s="1"/>
  <c r="AP64" i="36"/>
  <c r="P64" i="36"/>
  <c r="AN64" i="36"/>
  <c r="AB64" i="36"/>
  <c r="AL64" i="36" s="1"/>
  <c r="AS64" i="36" s="1" a="1"/>
  <c r="AS64" i="36" s="1"/>
  <c r="W36" i="36"/>
  <c r="Y36" i="36" s="1"/>
  <c r="Y36" i="44"/>
  <c r="AW66" i="44"/>
  <c r="AU6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W37" i="36"/>
  <c r="Y37" i="36" s="1"/>
  <c r="Y37" i="44"/>
  <c r="AD32" i="43"/>
  <c r="AD37" i="43"/>
  <c r="AC21" i="3"/>
  <c r="AE21" i="3"/>
  <c r="T22" i="36"/>
  <c r="V22" i="36" s="1"/>
  <c r="V22" i="44"/>
  <c r="AK22" i="44" s="1"/>
  <c r="AK22" i="36" s="1"/>
  <c r="S29" i="36"/>
  <c r="AR29" i="36"/>
  <c r="AQ29" i="36"/>
  <c r="AD29" i="36"/>
  <c r="S22" i="44"/>
  <c r="Q22" i="36"/>
  <c r="AR22" i="44"/>
  <c r="AQ22" i="44"/>
  <c r="Q36" i="36"/>
  <c r="AR36" i="44"/>
  <c r="AQ36" i="44"/>
  <c r="S36" i="44"/>
  <c r="AR27" i="36"/>
  <c r="AQ27" i="36"/>
  <c r="S27" i="36"/>
  <c r="AD21" i="43"/>
  <c r="AD35" i="43"/>
  <c r="W30" i="36"/>
  <c r="Y30" i="36" s="1"/>
  <c r="Y30" i="44"/>
  <c r="Y38" i="44"/>
  <c r="W38" i="36"/>
  <c r="Y38" i="36" s="1"/>
  <c r="AB65" i="36"/>
  <c r="AL65" i="36" s="1"/>
  <c r="AS65" i="36" s="1" a="1"/>
  <c r="AS65" i="36" s="1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AT64" i="44"/>
  <c r="T23" i="36"/>
  <c r="V23" i="36" s="1"/>
  <c r="V23" i="44"/>
  <c r="AK23" i="44" s="1"/>
  <c r="AK23" i="36" s="1"/>
  <c r="W20" i="36"/>
  <c r="Y20" i="36" s="1"/>
  <c r="Y20" i="44"/>
  <c r="Y34" i="44"/>
  <c r="W34" i="36"/>
  <c r="Y34" i="36" s="1"/>
  <c r="Y42" i="44"/>
  <c r="W42" i="36"/>
  <c r="Y42" i="36" s="1"/>
  <c r="AQ33" i="44"/>
  <c r="AR33" i="44"/>
  <c r="Q33" i="36"/>
  <c r="S33" i="44"/>
  <c r="AB22" i="43"/>
  <c r="AL22" i="43" s="1"/>
  <c r="AS22" i="43" s="1" a="1"/>
  <c r="AS22" i="43" s="1"/>
  <c r="AN22" i="43"/>
  <c r="P22" i="43"/>
  <c r="AP22" i="43"/>
  <c r="AL68" i="44"/>
  <c r="AS60" i="44" a="1"/>
  <c r="AS60" i="44" s="1"/>
  <c r="AD38" i="43"/>
  <c r="AL38" i="43"/>
  <c r="AS38" i="43" s="1" a="1"/>
  <c r="AS38" i="43" s="1"/>
  <c r="W19" i="36"/>
  <c r="Y19" i="36" s="1"/>
  <c r="Y19" i="44"/>
  <c r="AD33" i="36"/>
  <c r="T20" i="36"/>
  <c r="V20" i="36" s="1"/>
  <c r="V20" i="44"/>
  <c r="AK20" i="44" s="1"/>
  <c r="AK20" i="36" s="1"/>
  <c r="Q32" i="36"/>
  <c r="AR32" i="44"/>
  <c r="S32" i="44"/>
  <c r="AQ32" i="44"/>
  <c r="T42" i="36"/>
  <c r="V42" i="36" s="1"/>
  <c r="V42" i="44"/>
  <c r="AK42" i="44" s="1"/>
  <c r="AK42" i="36" s="1"/>
  <c r="AU24" i="36"/>
  <c r="AW24" i="36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K60" i="36"/>
  <c r="AK68" i="36" s="1"/>
  <c r="AK68" i="44"/>
  <c r="AT65" i="44"/>
  <c r="AB32" i="43"/>
  <c r="AL32" i="43" s="1"/>
  <c r="AS32" i="43" s="1" a="1"/>
  <c r="AS32" i="43" s="1"/>
  <c r="AN32" i="43"/>
  <c r="AP32" i="43"/>
  <c r="P32" i="43"/>
  <c r="W31" i="36"/>
  <c r="Y31" i="36" s="1"/>
  <c r="Y31" i="44"/>
  <c r="AT18" i="43"/>
  <c r="Y43" i="44"/>
  <c r="W43" i="36"/>
  <c r="Y43" i="36" s="1"/>
  <c r="AQ41" i="44"/>
  <c r="AR41" i="44"/>
  <c r="S41" i="44"/>
  <c r="Q41" i="36"/>
  <c r="AP66" i="36"/>
  <c r="AN66" i="36"/>
  <c r="AT66" i="36" s="1"/>
  <c r="P66" i="36"/>
  <c r="AB66" i="36"/>
  <c r="AL66" i="36" s="1"/>
  <c r="AS66" i="36" s="1" a="1"/>
  <c r="AS66" i="36" s="1"/>
  <c r="AP18" i="44"/>
  <c r="AN18" i="44"/>
  <c r="AB18" i="44"/>
  <c r="AL18" i="44" s="1"/>
  <c r="AS18" i="44" s="1" a="1"/>
  <c r="AS18" i="44" s="1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AL17" i="44" s="1"/>
  <c r="AS17" i="44" s="1" a="1"/>
  <c r="AS17" i="44" s="1"/>
  <c r="T30" i="36"/>
  <c r="V30" i="36" s="1"/>
  <c r="V30" i="44"/>
  <c r="AK30" i="44" s="1"/>
  <c r="AK30" i="36" s="1"/>
  <c r="AD19" i="43"/>
  <c r="AL19" i="43"/>
  <c r="AS19" i="43" s="1" a="1"/>
  <c r="AS19" i="43" s="1"/>
  <c r="AW26" i="36"/>
  <c r="AU26" i="36"/>
  <c r="S18" i="36"/>
  <c r="AR18" i="36"/>
  <c r="AQ18" i="36"/>
  <c r="T21" i="36"/>
  <c r="V21" i="36" s="1"/>
  <c r="V21" i="44"/>
  <c r="AK21" i="44" s="1"/>
  <c r="AK21" i="36" s="1"/>
  <c r="T35" i="36"/>
  <c r="V35" i="36" s="1"/>
  <c r="V35" i="44"/>
  <c r="AK35" i="44" s="1"/>
  <c r="AK35" i="36" s="1"/>
  <c r="T43" i="36"/>
  <c r="V43" i="36" s="1"/>
  <c r="V43" i="44"/>
  <c r="AK43" i="44" s="1"/>
  <c r="AK43" i="36" s="1"/>
  <c r="AB61" i="36"/>
  <c r="AL61" i="36" s="1"/>
  <c r="AS61" i="36" s="1" a="1"/>
  <c r="AS61" i="36" s="1"/>
  <c r="AP61" i="36"/>
  <c r="P61" i="36"/>
  <c r="AN61" i="36"/>
  <c r="AB27" i="44"/>
  <c r="AL27" i="44" s="1"/>
  <c r="AS27" i="44" s="1" a="1"/>
  <c r="AS27" i="44" s="1"/>
  <c r="AN27" i="44"/>
  <c r="P27" i="44"/>
  <c r="AP27" i="44"/>
  <c r="Q31" i="36"/>
  <c r="S31" i="44"/>
  <c r="AR31" i="44"/>
  <c r="AQ31" i="44"/>
  <c r="Q39" i="36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Q43" i="36"/>
  <c r="AR43" i="44"/>
  <c r="S43" i="44"/>
  <c r="AQ43" i="44"/>
  <c r="Y22" i="44"/>
  <c r="W22" i="36"/>
  <c r="Y22" i="36" s="1"/>
  <c r="AD28" i="44"/>
  <c r="AL28" i="44"/>
  <c r="AS28" i="44" s="1" a="1"/>
  <c r="AS28" i="44" s="1"/>
  <c r="AT24" i="36"/>
  <c r="AD31" i="43"/>
  <c r="AL31" i="43"/>
  <c r="AS31" i="43" s="1" a="1"/>
  <c r="AS31" i="43" s="1"/>
  <c r="AP62" i="36"/>
  <c r="P62" i="36"/>
  <c r="AB62" i="36"/>
  <c r="AL62" i="36" s="1"/>
  <c r="AS62" i="36" s="1" a="1"/>
  <c r="AS62" i="36" s="1"/>
  <c r="AN62" i="36"/>
  <c r="AT62" i="36" s="1"/>
  <c r="AD43" i="43"/>
  <c r="AL43" i="43"/>
  <c r="AS43" i="43" s="1" a="1"/>
  <c r="AS43" i="43" s="1"/>
  <c r="AC50" i="3" l="1"/>
  <c r="AD51" i="3"/>
  <c r="AD50" i="3"/>
  <c r="AC51" i="3"/>
  <c r="AW41" i="43"/>
  <c r="AU41" i="43"/>
  <c r="AT23" i="43"/>
  <c r="AU23" i="43"/>
  <c r="AW23" i="43"/>
  <c r="AW39" i="43"/>
  <c r="AU39" i="43"/>
  <c r="AW17" i="44"/>
  <c r="AU17" i="44"/>
  <c r="AW18" i="44"/>
  <c r="AU18" i="44"/>
  <c r="AW37" i="43"/>
  <c r="AU37" i="43"/>
  <c r="AW16" i="44"/>
  <c r="AU16" i="44"/>
  <c r="AW42" i="43"/>
  <c r="AU42" i="43"/>
  <c r="AU40" i="43"/>
  <c r="AW40" i="43"/>
  <c r="AW27" i="44"/>
  <c r="AU27" i="44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W62" i="36"/>
  <c r="AU62" i="36"/>
  <c r="AN39" i="44"/>
  <c r="P39" i="44"/>
  <c r="AP39" i="44"/>
  <c r="AB39" i="44"/>
  <c r="AB41" i="44"/>
  <c r="AL41" i="44" s="1"/>
  <c r="AS41" i="44" s="1" a="1"/>
  <c r="AS41" i="44" s="1"/>
  <c r="P41" i="44"/>
  <c r="AP41" i="44"/>
  <c r="AN41" i="44"/>
  <c r="AT65" i="36"/>
  <c r="AU65" i="36"/>
  <c r="AW65" i="36"/>
  <c r="AD30" i="36"/>
  <c r="AR22" i="36"/>
  <c r="AQ22" i="36"/>
  <c r="S22" i="36"/>
  <c r="AT35" i="43"/>
  <c r="AD21" i="44"/>
  <c r="AL21" i="44"/>
  <c r="AS21" i="44" s="1" a="1"/>
  <c r="AS21" i="44" s="1"/>
  <c r="AB21" i="44"/>
  <c r="AP21" i="44"/>
  <c r="P21" i="44"/>
  <c r="AN21" i="44"/>
  <c r="AR30" i="36"/>
  <c r="AQ30" i="36"/>
  <c r="S30" i="36"/>
  <c r="AT31" i="43"/>
  <c r="AD32" i="44"/>
  <c r="AP17" i="36"/>
  <c r="AB17" i="36"/>
  <c r="AL17" i="36" s="1"/>
  <c r="AS17" i="36" s="1" a="1"/>
  <c r="AS17" i="36" s="1"/>
  <c r="AN17" i="36"/>
  <c r="AT27" i="44"/>
  <c r="AT17" i="44"/>
  <c r="AT18" i="44"/>
  <c r="AD42" i="36"/>
  <c r="P22" i="44"/>
  <c r="AN22" i="44"/>
  <c r="AP22" i="44"/>
  <c r="AB22" i="44"/>
  <c r="AL22" i="44" s="1"/>
  <c r="AS22" i="44" s="1" a="1"/>
  <c r="AS22" i="44" s="1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L36" i="44" s="1"/>
  <c r="AS36" i="44" s="1" a="1"/>
  <c r="AS36" i="44" s="1"/>
  <c r="AN36" i="44"/>
  <c r="P36" i="44"/>
  <c r="AP36" i="44"/>
  <c r="AD37" i="44"/>
  <c r="AD39" i="44"/>
  <c r="AL39" i="44"/>
  <c r="AS39" i="44" s="1" a="1"/>
  <c r="AS39" i="44" s="1"/>
  <c r="AT42" i="43"/>
  <c r="AD23" i="44"/>
  <c r="S38" i="36"/>
  <c r="AR38" i="36"/>
  <c r="AQ38" i="36"/>
  <c r="AT43" i="43"/>
  <c r="AN42" i="44"/>
  <c r="AP42" i="44"/>
  <c r="P42" i="44"/>
  <c r="AB42" i="44"/>
  <c r="AL42" i="44" s="1"/>
  <c r="AS42" i="44" s="1" a="1"/>
  <c r="AS42" i="44" s="1"/>
  <c r="AB20" i="44"/>
  <c r="AP20" i="44"/>
  <c r="P20" i="44"/>
  <c r="AN20" i="44"/>
  <c r="AD22" i="44"/>
  <c r="AT61" i="36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AL23" i="44" s="1"/>
  <c r="AS23" i="44" s="1" a="1"/>
  <c r="AS23" i="44" s="1"/>
  <c r="P23" i="44"/>
  <c r="AN23" i="44"/>
  <c r="AP23" i="44"/>
  <c r="AT20" i="43"/>
  <c r="AW33" i="43"/>
  <c r="AU33" i="43"/>
  <c r="AT16" i="44"/>
  <c r="AB31" i="44"/>
  <c r="AL31" i="44" s="1"/>
  <c r="AS31" i="44" s="1" a="1"/>
  <c r="AS31" i="44" s="1"/>
  <c r="P31" i="44"/>
  <c r="AN31" i="44"/>
  <c r="AP31" i="44"/>
  <c r="AD22" i="36"/>
  <c r="AW19" i="43"/>
  <c r="AU19" i="43"/>
  <c r="AW66" i="36"/>
  <c r="AU66" i="36"/>
  <c r="AD43" i="36"/>
  <c r="P32" i="44"/>
  <c r="AN32" i="44"/>
  <c r="AP32" i="44"/>
  <c r="AB32" i="44"/>
  <c r="AL32" i="44" s="1"/>
  <c r="AS32" i="44" s="1" a="1"/>
  <c r="AS32" i="44" s="1"/>
  <c r="AD34" i="36"/>
  <c r="AW31" i="43"/>
  <c r="AU31" i="43"/>
  <c r="AD43" i="44"/>
  <c r="AD34" i="44"/>
  <c r="AD36" i="36"/>
  <c r="AN16" i="36"/>
  <c r="AB16" i="36"/>
  <c r="AL16" i="36" s="1"/>
  <c r="AS16" i="36" s="1" a="1"/>
  <c r="AS16" i="36" s="1"/>
  <c r="AP16" i="36"/>
  <c r="AW63" i="36"/>
  <c r="AU63" i="36"/>
  <c r="AT19" i="43"/>
  <c r="AP40" i="44"/>
  <c r="P40" i="44"/>
  <c r="AN40" i="44"/>
  <c r="AB40" i="44"/>
  <c r="AL40" i="44" s="1"/>
  <c r="AS40" i="44" s="1" a="1"/>
  <c r="AS40" i="44" s="1"/>
  <c r="AR23" i="36"/>
  <c r="AQ23" i="36"/>
  <c r="S23" i="36"/>
  <c r="P38" i="44"/>
  <c r="AN38" i="44"/>
  <c r="AT38" i="44" s="1"/>
  <c r="AB38" i="44"/>
  <c r="AL38" i="44" s="1"/>
  <c r="AS38" i="44" s="1" a="1"/>
  <c r="AS38" i="44" s="1"/>
  <c r="AP38" i="44"/>
  <c r="AD41" i="36"/>
  <c r="AB19" i="44"/>
  <c r="AL19" i="44" s="1"/>
  <c r="AS19" i="44" s="1" a="1"/>
  <c r="AS19" i="44" s="1"/>
  <c r="AN19" i="44"/>
  <c r="AP19" i="44"/>
  <c r="P19" i="44"/>
  <c r="AT36" i="43"/>
  <c r="AT41" i="43"/>
  <c r="AT28" i="44"/>
  <c r="S32" i="36"/>
  <c r="AQ32" i="36"/>
  <c r="AR32" i="36"/>
  <c r="AU38" i="43"/>
  <c r="AW38" i="43"/>
  <c r="AP33" i="44"/>
  <c r="P33" i="44"/>
  <c r="AB33" i="44"/>
  <c r="AL33" i="44" s="1"/>
  <c r="AS33" i="44" s="1" a="1"/>
  <c r="AS33" i="44" s="1"/>
  <c r="AN33" i="44"/>
  <c r="AD20" i="44"/>
  <c r="AL20" i="44"/>
  <c r="AS20" i="44" s="1" a="1"/>
  <c r="AS20" i="44" s="1"/>
  <c r="AD38" i="36"/>
  <c r="AT21" i="43"/>
  <c r="AW21" i="43"/>
  <c r="AU21" i="43"/>
  <c r="AR36" i="36"/>
  <c r="S36" i="36"/>
  <c r="AQ36" i="36"/>
  <c r="AW64" i="36"/>
  <c r="AU64" i="36"/>
  <c r="AP37" i="44"/>
  <c r="AN37" i="44"/>
  <c r="P37" i="44"/>
  <c r="AB37" i="44"/>
  <c r="AL37" i="44" s="1"/>
  <c r="AS37" i="44" s="1" a="1"/>
  <c r="AS37" i="44" s="1"/>
  <c r="AW61" i="44"/>
  <c r="AU61" i="44"/>
  <c r="AB35" i="44"/>
  <c r="AP35" i="44"/>
  <c r="P35" i="44"/>
  <c r="AN35" i="44"/>
  <c r="AT29" i="44"/>
  <c r="AB68" i="36"/>
  <c r="AP34" i="44"/>
  <c r="AB34" i="44"/>
  <c r="AL34" i="44" s="1"/>
  <c r="AS34" i="44" s="1" a="1"/>
  <c r="AS34" i="44" s="1"/>
  <c r="P34" i="44"/>
  <c r="AN34" i="44"/>
  <c r="AR19" i="36"/>
  <c r="AQ19" i="36"/>
  <c r="S19" i="36"/>
  <c r="P43" i="44"/>
  <c r="AP43" i="44"/>
  <c r="AB43" i="44"/>
  <c r="AL43" i="44" s="1"/>
  <c r="AS43" i="44" s="1" a="1"/>
  <c r="AS43" i="44" s="1"/>
  <c r="AN43" i="44"/>
  <c r="AW61" i="36"/>
  <c r="AU61" i="36"/>
  <c r="AD31" i="44"/>
  <c r="AQ33" i="36"/>
  <c r="S33" i="36"/>
  <c r="AR33" i="36"/>
  <c r="AD20" i="36"/>
  <c r="AU36" i="43"/>
  <c r="AW36" i="43"/>
  <c r="AD38" i="44"/>
  <c r="AT64" i="36"/>
  <c r="AQ37" i="36"/>
  <c r="S37" i="36"/>
  <c r="AR37" i="36"/>
  <c r="AD35" i="44"/>
  <c r="AL35" i="44"/>
  <c r="AS35" i="44" s="1" a="1"/>
  <c r="AS35" i="44" s="1"/>
  <c r="AU29" i="44"/>
  <c r="AW29" i="44"/>
  <c r="AT61" i="44"/>
  <c r="AT67" i="44" s="1"/>
  <c r="AL60" i="36"/>
  <c r="S34" i="36"/>
  <c r="AQ34" i="36"/>
  <c r="AR34" i="36"/>
  <c r="AD40" i="44"/>
  <c r="AT33" i="43"/>
  <c r="AW43" i="43"/>
  <c r="AU43" i="43"/>
  <c r="AW28" i="44"/>
  <c r="AU28" i="44"/>
  <c r="AB18" i="36"/>
  <c r="AL18" i="36" s="1"/>
  <c r="AS18" i="36" s="1" a="1"/>
  <c r="AS18" i="36" s="1"/>
  <c r="AP18" i="36"/>
  <c r="AN18" i="36"/>
  <c r="AW34" i="43"/>
  <c r="AU34" i="43"/>
  <c r="AW60" i="44"/>
  <c r="AU60" i="44"/>
  <c r="AS67" i="44"/>
  <c r="AD30" i="44"/>
  <c r="AL30" i="44"/>
  <c r="AS30" i="44" s="1" a="1"/>
  <c r="AS30" i="44" s="1"/>
  <c r="AB27" i="36"/>
  <c r="AL27" i="36" s="1"/>
  <c r="AS27" i="36" s="1" a="1"/>
  <c r="AS27" i="36" s="1"/>
  <c r="AP27" i="36"/>
  <c r="AN27" i="36"/>
  <c r="AP29" i="36"/>
  <c r="AB29" i="36"/>
  <c r="AL29" i="36" s="1"/>
  <c r="AS29" i="36" s="1" a="1"/>
  <c r="AS29" i="36" s="1"/>
  <c r="AN29" i="36"/>
  <c r="AD35" i="36"/>
  <c r="AB28" i="36"/>
  <c r="AL28" i="36" s="1"/>
  <c r="AS28" i="36" s="1" a="1"/>
  <c r="AS28" i="36" s="1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U10" i="36" s="1"/>
  <c r="X10" i="44"/>
  <c r="X10" i="36" s="1"/>
  <c r="AC10" i="44"/>
  <c r="AC10" i="36" s="1"/>
  <c r="AE10" i="44"/>
  <c r="AE10" i="36" s="1"/>
  <c r="AJ10" i="44"/>
  <c r="AJ10" i="36" s="1"/>
  <c r="R11" i="44"/>
  <c r="R11" i="36" s="1"/>
  <c r="U11" i="44"/>
  <c r="U11" i="36" s="1"/>
  <c r="X11" i="44"/>
  <c r="X11" i="36" s="1"/>
  <c r="AC11" i="44"/>
  <c r="AC11" i="36" s="1"/>
  <c r="AE11" i="44"/>
  <c r="AE11" i="36" s="1"/>
  <c r="R12" i="44"/>
  <c r="R12" i="36" s="1"/>
  <c r="U12" i="44"/>
  <c r="U12" i="36" s="1"/>
  <c r="X12" i="44"/>
  <c r="X12" i="36" s="1"/>
  <c r="AC12" i="44"/>
  <c r="AC12" i="36" s="1"/>
  <c r="AE12" i="44"/>
  <c r="AE12" i="36" s="1"/>
  <c r="AJ12" i="44"/>
  <c r="AJ12" i="36" s="1"/>
  <c r="R13" i="44"/>
  <c r="R13" i="36" s="1"/>
  <c r="U13" i="44"/>
  <c r="U13" i="36" s="1"/>
  <c r="X13" i="44"/>
  <c r="X13" i="36" s="1"/>
  <c r="AC13" i="44"/>
  <c r="AC13" i="36" s="1"/>
  <c r="AE13" i="44"/>
  <c r="AE13" i="36" s="1"/>
  <c r="AJ13" i="44"/>
  <c r="AJ13" i="36" s="1"/>
  <c r="R14" i="44"/>
  <c r="R14" i="36" s="1"/>
  <c r="U14" i="44"/>
  <c r="U14" i="36" s="1"/>
  <c r="X14" i="44"/>
  <c r="X14" i="36" s="1"/>
  <c r="AC14" i="44"/>
  <c r="AC14" i="36" s="1"/>
  <c r="AE14" i="44"/>
  <c r="AE14" i="36" s="1"/>
  <c r="AJ14" i="44"/>
  <c r="AJ14" i="36" s="1"/>
  <c r="R15" i="44"/>
  <c r="R15" i="36" s="1"/>
  <c r="U15" i="44"/>
  <c r="U15" i="36" s="1"/>
  <c r="X15" i="44"/>
  <c r="X15" i="36" s="1"/>
  <c r="AC15" i="44"/>
  <c r="AC15" i="36" s="1"/>
  <c r="AE15" i="44"/>
  <c r="AE15" i="36" s="1"/>
  <c r="AJ15" i="44"/>
  <c r="AJ15" i="36" s="1"/>
  <c r="AU67" i="44" l="1"/>
  <c r="AT28" i="36"/>
  <c r="AT41" i="44"/>
  <c r="AT17" i="36"/>
  <c r="AW37" i="44"/>
  <c r="AU37" i="44"/>
  <c r="AW43" i="44"/>
  <c r="AU43" i="44"/>
  <c r="AW34" i="44"/>
  <c r="AU34" i="44"/>
  <c r="AU19" i="44"/>
  <c r="AW19" i="44"/>
  <c r="AU38" i="44"/>
  <c r="AW38" i="44"/>
  <c r="AU23" i="44"/>
  <c r="AW23" i="44"/>
  <c r="AT16" i="36"/>
  <c r="AU16" i="36"/>
  <c r="AW16" i="36"/>
  <c r="AW32" i="44"/>
  <c r="AU32" i="44"/>
  <c r="AU42" i="44"/>
  <c r="AW42" i="44"/>
  <c r="AW36" i="44"/>
  <c r="AU36" i="44"/>
  <c r="Y13" i="43"/>
  <c r="W13" i="44"/>
  <c r="AJ11" i="44"/>
  <c r="AJ11" i="36" s="1"/>
  <c r="V11" i="43"/>
  <c r="AK11" i="43" s="1"/>
  <c r="T11" i="44"/>
  <c r="AT43" i="44"/>
  <c r="AT32" i="44"/>
  <c r="AW17" i="36"/>
  <c r="AU17" i="36"/>
  <c r="AT39" i="44"/>
  <c r="V12" i="43"/>
  <c r="AK12" i="43" s="1"/>
  <c r="T12" i="44"/>
  <c r="S14" i="43"/>
  <c r="Q14" i="44"/>
  <c r="AR14" i="43"/>
  <c r="AQ14" i="43"/>
  <c r="Y10" i="43"/>
  <c r="W10" i="44"/>
  <c r="AT29" i="36"/>
  <c r="AU29" i="36"/>
  <c r="AW29" i="36"/>
  <c r="AU18" i="36"/>
  <c r="AW18" i="36"/>
  <c r="AU35" i="44"/>
  <c r="AW35" i="44"/>
  <c r="AB33" i="36"/>
  <c r="AL33" i="36" s="1"/>
  <c r="AS33" i="36" s="1" a="1"/>
  <c r="AS33" i="36" s="1"/>
  <c r="AN33" i="36"/>
  <c r="AP33" i="36"/>
  <c r="AW20" i="44"/>
  <c r="AU20" i="44"/>
  <c r="AN21" i="36"/>
  <c r="AP21" i="36"/>
  <c r="AB21" i="36"/>
  <c r="AL21" i="36" s="1"/>
  <c r="AS21" i="36" s="1" a="1"/>
  <c r="AS21" i="36" s="1"/>
  <c r="AW22" i="44"/>
  <c r="AU22" i="44"/>
  <c r="AT21" i="44"/>
  <c r="AB22" i="36"/>
  <c r="AL22" i="36" s="1"/>
  <c r="AS22" i="36" s="1" a="1"/>
  <c r="AS22" i="36" s="1"/>
  <c r="AP22" i="36"/>
  <c r="AN22" i="36"/>
  <c r="V13" i="43"/>
  <c r="AK13" i="43" s="1"/>
  <c r="T13" i="44"/>
  <c r="S11" i="43"/>
  <c r="Q11" i="44"/>
  <c r="AQ11" i="43"/>
  <c r="AR11" i="43"/>
  <c r="AN36" i="36"/>
  <c r="AB36" i="36"/>
  <c r="AL36" i="36" s="1"/>
  <c r="AS36" i="36" s="1" a="1"/>
  <c r="AS36" i="36" s="1"/>
  <c r="AP36" i="36"/>
  <c r="AT19" i="44"/>
  <c r="AP23" i="36"/>
  <c r="AN23" i="36"/>
  <c r="AB23" i="36"/>
  <c r="AL23" i="36" s="1"/>
  <c r="AS23" i="36" s="1" a="1"/>
  <c r="AS23" i="36" s="1"/>
  <c r="Y12" i="43"/>
  <c r="W12" i="44"/>
  <c r="V10" i="43"/>
  <c r="AK10" i="43" s="1"/>
  <c r="T10" i="44"/>
  <c r="AW27" i="36"/>
  <c r="AU27" i="36"/>
  <c r="AU31" i="44"/>
  <c r="AW31" i="44"/>
  <c r="AT42" i="44"/>
  <c r="AN39" i="36"/>
  <c r="AB39" i="36"/>
  <c r="AL39" i="36" s="1"/>
  <c r="AS39" i="36" s="1" a="1"/>
  <c r="AS39" i="36" s="1"/>
  <c r="AP39" i="36"/>
  <c r="AB42" i="36"/>
  <c r="AL42" i="36" s="1"/>
  <c r="AS42" i="36" s="1" a="1"/>
  <c r="AS42" i="36" s="1"/>
  <c r="AP42" i="36"/>
  <c r="AN42" i="36"/>
  <c r="AN43" i="36"/>
  <c r="AB43" i="36"/>
  <c r="AL43" i="36" s="1"/>
  <c r="AS43" i="36" s="1" a="1"/>
  <c r="AS43" i="36" s="1"/>
  <c r="AP43" i="36"/>
  <c r="V15" i="43"/>
  <c r="AK15" i="43" s="1"/>
  <c r="T15" i="44"/>
  <c r="S13" i="43"/>
  <c r="Q13" i="44"/>
  <c r="AR13" i="43"/>
  <c r="AQ13" i="43"/>
  <c r="R10" i="44"/>
  <c r="R10" i="36" s="1"/>
  <c r="AU28" i="36"/>
  <c r="AW28" i="36"/>
  <c r="AT27" i="36"/>
  <c r="AW68" i="44"/>
  <c r="AB34" i="36"/>
  <c r="AL34" i="36" s="1"/>
  <c r="AS34" i="36" s="1" a="1"/>
  <c r="AS34" i="36" s="1"/>
  <c r="AP34" i="36"/>
  <c r="AN34" i="36"/>
  <c r="AB19" i="36"/>
  <c r="AL19" i="36" s="1"/>
  <c r="AS19" i="36" s="1" a="1"/>
  <c r="AS19" i="36" s="1"/>
  <c r="AP19" i="36"/>
  <c r="AN19" i="36"/>
  <c r="AP32" i="36"/>
  <c r="AB32" i="36"/>
  <c r="AL32" i="36" s="1"/>
  <c r="AS32" i="36" s="1" a="1"/>
  <c r="AS32" i="36" s="1"/>
  <c r="AN32" i="36"/>
  <c r="AT31" i="44"/>
  <c r="AT23" i="44"/>
  <c r="AT20" i="44"/>
  <c r="AW39" i="44"/>
  <c r="AU39" i="44"/>
  <c r="AT36" i="44"/>
  <c r="AW41" i="44"/>
  <c r="AU41" i="44"/>
  <c r="AB31" i="36"/>
  <c r="AL31" i="36" s="1"/>
  <c r="AS31" i="36" s="1" a="1"/>
  <c r="AS31" i="36" s="1"/>
  <c r="AP31" i="36"/>
  <c r="AN31" i="36"/>
  <c r="S10" i="43"/>
  <c r="Q10" i="44"/>
  <c r="AR10" i="43"/>
  <c r="AQ10" i="43"/>
  <c r="AS60" i="36" a="1"/>
  <c r="AS60" i="36" s="1"/>
  <c r="AL68" i="36"/>
  <c r="AP37" i="36"/>
  <c r="AB37" i="36"/>
  <c r="AL37" i="36" s="1"/>
  <c r="AS37" i="36" s="1" a="1"/>
  <c r="AS37" i="36" s="1"/>
  <c r="AN37" i="36"/>
  <c r="AT35" i="44"/>
  <c r="AT37" i="44"/>
  <c r="AT33" i="44"/>
  <c r="AW33" i="44"/>
  <c r="AU33" i="44"/>
  <c r="AT30" i="44"/>
  <c r="AW21" i="44"/>
  <c r="AU21" i="44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L40" i="36" s="1"/>
  <c r="AS40" i="36" s="1" a="1"/>
  <c r="AS40" i="36" s="1"/>
  <c r="AT40" i="44"/>
  <c r="AT22" i="44"/>
  <c r="AP30" i="36"/>
  <c r="AN30" i="36"/>
  <c r="AB30" i="36"/>
  <c r="AL30" i="36" s="1"/>
  <c r="AS30" i="36" s="1" a="1"/>
  <c r="AS30" i="36" s="1"/>
  <c r="AB41" i="36"/>
  <c r="AL41" i="36" s="1"/>
  <c r="AS41" i="36" s="1" a="1"/>
  <c r="AS41" i="36" s="1"/>
  <c r="AP41" i="36"/>
  <c r="AN41" i="36"/>
  <c r="V14" i="43"/>
  <c r="AK14" i="43" s="1"/>
  <c r="T14" i="44"/>
  <c r="S12" i="43"/>
  <c r="Q12" i="44"/>
  <c r="AR12" i="43"/>
  <c r="AQ12" i="43"/>
  <c r="AB35" i="36"/>
  <c r="AL35" i="36" s="1"/>
  <c r="AS35" i="36" s="1" a="1"/>
  <c r="AS35" i="36" s="1"/>
  <c r="AN35" i="36"/>
  <c r="AP35" i="36"/>
  <c r="AU30" i="44"/>
  <c r="AW30" i="44"/>
  <c r="AT18" i="36"/>
  <c r="AU40" i="44"/>
  <c r="AW40" i="44"/>
  <c r="AT34" i="44"/>
  <c r="AB38" i="36"/>
  <c r="AL38" i="36" s="1"/>
  <c r="AS38" i="36" s="1" a="1"/>
  <c r="AS38" i="36" s="1"/>
  <c r="AP38" i="36"/>
  <c r="AN38" i="36"/>
  <c r="AB20" i="36"/>
  <c r="AL20" i="36" s="1"/>
  <c r="AS20" i="36" s="1" a="1"/>
  <c r="AS20" i="36" s="1"/>
  <c r="AN20" i="36"/>
  <c r="AP20" i="36"/>
  <c r="AT22" i="36" l="1"/>
  <c r="AT31" i="36"/>
  <c r="AT35" i="36"/>
  <c r="AT41" i="36"/>
  <c r="AT34" i="36"/>
  <c r="AT42" i="36"/>
  <c r="AT38" i="36"/>
  <c r="AU38" i="36"/>
  <c r="AW38" i="36"/>
  <c r="AT39" i="36"/>
  <c r="AU39" i="36"/>
  <c r="AW39" i="36"/>
  <c r="AT37" i="36"/>
  <c r="AB10" i="43"/>
  <c r="AL10" i="43" s="1"/>
  <c r="AS10" i="43" s="1" a="1"/>
  <c r="AS10" i="43" s="1"/>
  <c r="AP10" i="43"/>
  <c r="AN10" i="43"/>
  <c r="P10" i="43"/>
  <c r="V13" i="44"/>
  <c r="AK13" i="44" s="1"/>
  <c r="AK13" i="36" s="1"/>
  <c r="T13" i="36"/>
  <c r="V13" i="36" s="1"/>
  <c r="AU21" i="36"/>
  <c r="AW21" i="36"/>
  <c r="Y10" i="44"/>
  <c r="W10" i="36"/>
  <c r="Y10" i="36" s="1"/>
  <c r="AW30" i="36"/>
  <c r="AU30" i="36"/>
  <c r="AU19" i="36"/>
  <c r="AW19" i="36"/>
  <c r="V10" i="44"/>
  <c r="AK10" i="44" s="1"/>
  <c r="AK10" i="36" s="1"/>
  <c r="T10" i="36"/>
  <c r="V10" i="36" s="1"/>
  <c r="AU35" i="36"/>
  <c r="AW35" i="36"/>
  <c r="AR15" i="44"/>
  <c r="AQ15" i="44"/>
  <c r="S15" i="44"/>
  <c r="Q15" i="36"/>
  <c r="AW36" i="36"/>
  <c r="AU36" i="36"/>
  <c r="AT21" i="36"/>
  <c r="AD13" i="43"/>
  <c r="AU20" i="36"/>
  <c r="AW20" i="36"/>
  <c r="AD10" i="43"/>
  <c r="Y13" i="44"/>
  <c r="W13" i="36"/>
  <c r="Y13" i="36" s="1"/>
  <c r="AW41" i="36"/>
  <c r="AU41" i="36"/>
  <c r="AU40" i="36"/>
  <c r="AW40" i="36"/>
  <c r="AB15" i="43"/>
  <c r="AL15" i="43" s="1"/>
  <c r="AS15" i="43" s="1" a="1"/>
  <c r="AS15" i="43" s="1"/>
  <c r="AP15" i="43"/>
  <c r="AN15" i="43"/>
  <c r="P15" i="43"/>
  <c r="AW31" i="36"/>
  <c r="AU31" i="36"/>
  <c r="Y12" i="44"/>
  <c r="W12" i="36"/>
  <c r="Y12" i="36" s="1"/>
  <c r="AT36" i="36"/>
  <c r="AU32" i="36"/>
  <c r="AW32" i="36"/>
  <c r="AW37" i="36"/>
  <c r="AU37" i="36"/>
  <c r="AT43" i="36"/>
  <c r="AU43" i="36"/>
  <c r="AW43" i="36"/>
  <c r="AT20" i="36"/>
  <c r="AT40" i="36"/>
  <c r="Y14" i="44"/>
  <c r="W14" i="36"/>
  <c r="Y14" i="36" s="1"/>
  <c r="AU60" i="36"/>
  <c r="AW60" i="36"/>
  <c r="AW68" i="36" s="1"/>
  <c r="AT32" i="36"/>
  <c r="AU34" i="36"/>
  <c r="AW34" i="36"/>
  <c r="AD12" i="43"/>
  <c r="AW22" i="36"/>
  <c r="AU22" i="36"/>
  <c r="S14" i="44"/>
  <c r="AQ14" i="44"/>
  <c r="AR14" i="44"/>
  <c r="Q14" i="36"/>
  <c r="AB12" i="43"/>
  <c r="AL12" i="43" s="1"/>
  <c r="AS12" i="43" s="1" a="1"/>
  <c r="AS12" i="43" s="1"/>
  <c r="AP12" i="43"/>
  <c r="AN12" i="43"/>
  <c r="P12" i="43"/>
  <c r="Y11" i="44"/>
  <c r="W11" i="36"/>
  <c r="Y11" i="36" s="1"/>
  <c r="Y15" i="44"/>
  <c r="W15" i="36"/>
  <c r="Y15" i="36" s="1"/>
  <c r="AB13" i="43"/>
  <c r="AL13" i="43" s="1"/>
  <c r="AS13" i="43" s="1" a="1"/>
  <c r="AS13" i="43" s="1"/>
  <c r="AP13" i="43"/>
  <c r="P13" i="43"/>
  <c r="AN13" i="43"/>
  <c r="AT13" i="43" s="1"/>
  <c r="AT23" i="36"/>
  <c r="S11" i="44"/>
  <c r="AR11" i="44"/>
  <c r="AQ11" i="44"/>
  <c r="Q11" i="36"/>
  <c r="V12" i="44"/>
  <c r="AK12" i="44" s="1"/>
  <c r="AK12" i="36" s="1"/>
  <c r="T12" i="36"/>
  <c r="V12" i="36" s="1"/>
  <c r="AQ12" i="44"/>
  <c r="AR12" i="44"/>
  <c r="S12" i="44"/>
  <c r="Q12" i="36"/>
  <c r="AD14" i="43"/>
  <c r="AR13" i="44"/>
  <c r="S13" i="44"/>
  <c r="AQ13" i="44"/>
  <c r="Q13" i="36"/>
  <c r="AW23" i="36"/>
  <c r="AU23" i="36"/>
  <c r="AW33" i="36"/>
  <c r="AU33" i="36"/>
  <c r="AB14" i="43"/>
  <c r="AL14" i="43" s="1"/>
  <c r="AS14" i="43" s="1" a="1"/>
  <c r="AS14" i="43" s="1"/>
  <c r="AP14" i="43"/>
  <c r="P14" i="43"/>
  <c r="AN14" i="43"/>
  <c r="V11" i="44"/>
  <c r="AK11" i="44" s="1"/>
  <c r="AK11" i="36" s="1"/>
  <c r="T11" i="36"/>
  <c r="V11" i="36" s="1"/>
  <c r="V14" i="44"/>
  <c r="AK14" i="44" s="1"/>
  <c r="AK14" i="36" s="1"/>
  <c r="T14" i="36"/>
  <c r="V14" i="36" s="1"/>
  <c r="AT30" i="36"/>
  <c r="AD11" i="43"/>
  <c r="AD15" i="43"/>
  <c r="AQ10" i="44"/>
  <c r="AR10" i="44"/>
  <c r="S10" i="44"/>
  <c r="Q10" i="36"/>
  <c r="AT19" i="36"/>
  <c r="V15" i="44"/>
  <c r="AK15" i="44" s="1"/>
  <c r="AK15" i="36" s="1"/>
  <c r="T15" i="36"/>
  <c r="V15" i="36" s="1"/>
  <c r="AW42" i="36"/>
  <c r="AU42" i="36"/>
  <c r="AB11" i="43"/>
  <c r="AL11" i="43" s="1"/>
  <c r="AS11" i="43" s="1" a="1"/>
  <c r="AS11" i="43" s="1"/>
  <c r="AP11" i="43"/>
  <c r="P11" i="43"/>
  <c r="AN11" i="43"/>
  <c r="AT33" i="36"/>
  <c r="R7" i="44"/>
  <c r="R7" i="36" s="1"/>
  <c r="X7" i="44"/>
  <c r="X7" i="36" s="1"/>
  <c r="AE7" i="44"/>
  <c r="AE7" i="36" s="1"/>
  <c r="AJ7" i="44"/>
  <c r="AJ7" i="36" s="1"/>
  <c r="R8" i="44"/>
  <c r="R8" i="36" s="1"/>
  <c r="U8" i="44"/>
  <c r="U8" i="36" s="1"/>
  <c r="X8" i="44"/>
  <c r="X8" i="36" s="1"/>
  <c r="AC8" i="44"/>
  <c r="AC8" i="36" s="1"/>
  <c r="AE8" i="44"/>
  <c r="AE8" i="36" s="1"/>
  <c r="AJ8" i="44"/>
  <c r="AJ8" i="36" s="1"/>
  <c r="R9" i="44"/>
  <c r="R9" i="36" s="1"/>
  <c r="T9" i="44"/>
  <c r="X9" i="44"/>
  <c r="X9" i="36" s="1"/>
  <c r="AC9" i="44"/>
  <c r="AC9" i="36" s="1"/>
  <c r="AE9" i="44"/>
  <c r="AE9" i="36" s="1"/>
  <c r="AJ9" i="44"/>
  <c r="AJ9" i="36" s="1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U7" i="36" s="1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U9" i="36" s="1"/>
  <c r="AT11" i="43"/>
  <c r="AT14" i="43"/>
  <c r="AR13" i="36"/>
  <c r="AQ13" i="36"/>
  <c r="S13" i="36"/>
  <c r="AP12" i="44"/>
  <c r="AB12" i="44"/>
  <c r="AL12" i="44" s="1"/>
  <c r="AS12" i="44" s="1" a="1"/>
  <c r="AS12" i="44" s="1"/>
  <c r="P12" i="44"/>
  <c r="AN12" i="44"/>
  <c r="AP11" i="44"/>
  <c r="AB11" i="44"/>
  <c r="AL11" i="44" s="1"/>
  <c r="AS11" i="44" s="1" a="1"/>
  <c r="AS11" i="44" s="1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C7" i="36" s="1"/>
  <c r="AP10" i="44"/>
  <c r="P10" i="44"/>
  <c r="AB10" i="44"/>
  <c r="AL10" i="44" s="1"/>
  <c r="AS10" i="44" s="1" a="1"/>
  <c r="AS10" i="44" s="1"/>
  <c r="AN10" i="44"/>
  <c r="P13" i="44"/>
  <c r="AN13" i="44"/>
  <c r="AB13" i="44"/>
  <c r="AL13" i="44" s="1"/>
  <c r="AS13" i="44" s="1" a="1"/>
  <c r="AS13" i="44" s="1"/>
  <c r="AP13" i="44"/>
  <c r="P15" i="44"/>
  <c r="AP15" i="44"/>
  <c r="AN15" i="44"/>
  <c r="AB15" i="44"/>
  <c r="AL15" i="44" s="1"/>
  <c r="AS15" i="44" s="1" a="1"/>
  <c r="AS15" i="44" s="1"/>
  <c r="S9" i="43"/>
  <c r="Q9" i="44"/>
  <c r="AQ9" i="43"/>
  <c r="AR9" i="43"/>
  <c r="AT12" i="43"/>
  <c r="V8" i="43"/>
  <c r="AK8" i="43" s="1"/>
  <c r="T8" i="44"/>
  <c r="AD14" i="36"/>
  <c r="AD13" i="36"/>
  <c r="AT10" i="43"/>
  <c r="T9" i="36"/>
  <c r="Y7" i="43"/>
  <c r="W7" i="44"/>
  <c r="AQ11" i="36"/>
  <c r="AR11" i="36"/>
  <c r="S11" i="36"/>
  <c r="AD14" i="44"/>
  <c r="AL14" i="44"/>
  <c r="AS14" i="44" s="1" a="1"/>
  <c r="AS14" i="44" s="1"/>
  <c r="AT15" i="43"/>
  <c r="AD13" i="44"/>
  <c r="AD10" i="36"/>
  <c r="X5" i="44"/>
  <c r="X5" i="36" s="1"/>
  <c r="X6" i="44"/>
  <c r="X6" i="36" s="1"/>
  <c r="X3" i="44"/>
  <c r="U4" i="44"/>
  <c r="U4" i="36" s="1"/>
  <c r="U5" i="44"/>
  <c r="U5" i="36" s="1"/>
  <c r="U6" i="44"/>
  <c r="U6" i="36" s="1"/>
  <c r="U3" i="44"/>
  <c r="R4" i="44"/>
  <c r="R4" i="36" s="1"/>
  <c r="R5" i="44"/>
  <c r="R5" i="36" s="1"/>
  <c r="R6" i="44"/>
  <c r="R6" i="36" s="1"/>
  <c r="V9" i="36" l="1"/>
  <c r="V9" i="44"/>
  <c r="AK9" i="44" s="1"/>
  <c r="AK9" i="36" s="1"/>
  <c r="AU12" i="44"/>
  <c r="AW12" i="44"/>
  <c r="AW10" i="44"/>
  <c r="AU10" i="44"/>
  <c r="AW15" i="44"/>
  <c r="AU15" i="44"/>
  <c r="AW13" i="44"/>
  <c r="AU13" i="44"/>
  <c r="AB11" i="36"/>
  <c r="AL11" i="36" s="1"/>
  <c r="AS11" i="36" s="1" a="1"/>
  <c r="AS11" i="36" s="1"/>
  <c r="AN11" i="36"/>
  <c r="AP11" i="36"/>
  <c r="AN10" i="36"/>
  <c r="AP10" i="36"/>
  <c r="AB10" i="36"/>
  <c r="AL10" i="36" s="1"/>
  <c r="AS10" i="36" s="1" a="1"/>
  <c r="AS10" i="36" s="1"/>
  <c r="AT12" i="44"/>
  <c r="AB12" i="36"/>
  <c r="AL12" i="36" s="1"/>
  <c r="AS12" i="36" s="1" a="1"/>
  <c r="AS12" i="36" s="1"/>
  <c r="AN12" i="36"/>
  <c r="AP12" i="36"/>
  <c r="U58" i="43"/>
  <c r="AQ9" i="44"/>
  <c r="S9" i="44"/>
  <c r="AR9" i="44"/>
  <c r="Q9" i="36"/>
  <c r="AT13" i="44"/>
  <c r="Y8" i="44"/>
  <c r="W8" i="36"/>
  <c r="Y8" i="36" s="1"/>
  <c r="R3" i="44"/>
  <c r="S3" i="43"/>
  <c r="R58" i="43"/>
  <c r="X3" i="36"/>
  <c r="AB9" i="43"/>
  <c r="AL9" i="43" s="1"/>
  <c r="AS9" i="43" s="1" a="1"/>
  <c r="AS9" i="43" s="1"/>
  <c r="AP9" i="43"/>
  <c r="P9" i="43"/>
  <c r="AN9" i="43"/>
  <c r="AD8" i="43"/>
  <c r="AP14" i="36"/>
  <c r="AB14" i="36"/>
  <c r="AL14" i="36" s="1"/>
  <c r="AS14" i="36" s="1" a="1"/>
  <c r="AS14" i="36" s="1"/>
  <c r="AN14" i="36"/>
  <c r="Y7" i="44"/>
  <c r="W7" i="36"/>
  <c r="Y7" i="36" s="1"/>
  <c r="AT10" i="44"/>
  <c r="AB15" i="36"/>
  <c r="AL15" i="36" s="1"/>
  <c r="AS15" i="36" s="1" a="1"/>
  <c r="AS15" i="36" s="1"/>
  <c r="AP15" i="36"/>
  <c r="AN15" i="36"/>
  <c r="AT14" i="44"/>
  <c r="V7" i="44"/>
  <c r="AK7" i="44" s="1"/>
  <c r="AK7" i="36" s="1"/>
  <c r="T7" i="36"/>
  <c r="V7" i="36" s="1"/>
  <c r="AR8" i="44"/>
  <c r="S8" i="44"/>
  <c r="AQ8" i="44"/>
  <c r="Q8" i="36"/>
  <c r="AD7" i="43"/>
  <c r="V8" i="44"/>
  <c r="AK8" i="44" s="1"/>
  <c r="AK8" i="36" s="1"/>
  <c r="T8" i="36"/>
  <c r="V8" i="36" s="1"/>
  <c r="AT15" i="44"/>
  <c r="AN13" i="36"/>
  <c r="AB13" i="36"/>
  <c r="AL13" i="36" s="1"/>
  <c r="AS13" i="36" s="1" a="1"/>
  <c r="AS13" i="36" s="1"/>
  <c r="AP13" i="36"/>
  <c r="AB8" i="43"/>
  <c r="AL8" i="43" s="1"/>
  <c r="AS8" i="43" s="1" a="1"/>
  <c r="AS8" i="43" s="1"/>
  <c r="AP8" i="43"/>
  <c r="AN8" i="43"/>
  <c r="P8" i="43"/>
  <c r="X58" i="43"/>
  <c r="X4" i="44"/>
  <c r="X4" i="36" s="1"/>
  <c r="AW14" i="44"/>
  <c r="AU14" i="44"/>
  <c r="AW11" i="44"/>
  <c r="AU11" i="44"/>
  <c r="AR7" i="44"/>
  <c r="S7" i="44"/>
  <c r="AQ7" i="44"/>
  <c r="Q7" i="36"/>
  <c r="AT11" i="44"/>
  <c r="Y9" i="44"/>
  <c r="W9" i="36"/>
  <c r="Y9" i="36" s="1"/>
  <c r="U58" i="44"/>
  <c r="U70" i="44" s="1"/>
  <c r="U3" i="36"/>
  <c r="U58" i="36" s="1"/>
  <c r="U70" i="36" s="1"/>
  <c r="AB7" i="43"/>
  <c r="AL7" i="43" s="1"/>
  <c r="AS7" i="43" s="1" a="1"/>
  <c r="AS7" i="43" s="1"/>
  <c r="AP7" i="43"/>
  <c r="P7" i="43"/>
  <c r="AN7" i="43"/>
  <c r="AD9" i="43"/>
  <c r="AJ6" i="44"/>
  <c r="AJ6" i="36" s="1"/>
  <c r="AE6" i="44"/>
  <c r="AE6" i="36" s="1"/>
  <c r="AC6" i="44"/>
  <c r="AC6" i="36" s="1"/>
  <c r="AJ5" i="44"/>
  <c r="AJ5" i="36" s="1"/>
  <c r="AE5" i="44"/>
  <c r="AE5" i="36" s="1"/>
  <c r="AC5" i="44"/>
  <c r="AC5" i="36" s="1"/>
  <c r="AJ4" i="44"/>
  <c r="AJ4" i="36" s="1"/>
  <c r="AE4" i="44"/>
  <c r="AE4" i="36" s="1"/>
  <c r="AC4" i="44"/>
  <c r="AC4" i="36" s="1"/>
  <c r="X58" i="44" l="1"/>
  <c r="X70" i="44" s="1"/>
  <c r="AW8" i="43"/>
  <c r="AU8" i="43"/>
  <c r="AW13" i="36"/>
  <c r="AU13" i="36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X58" i="36"/>
  <c r="X70" i="36" s="1"/>
  <c r="AR9" i="36"/>
  <c r="S9" i="36"/>
  <c r="AQ9" i="36"/>
  <c r="N20" i="3"/>
  <c r="N53" i="3" s="1"/>
  <c r="X72" i="44" s="1"/>
  <c r="X70" i="43"/>
  <c r="AT13" i="36"/>
  <c r="AU15" i="36"/>
  <c r="AW15" i="36"/>
  <c r="AW10" i="36"/>
  <c r="AU10" i="36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L8" i="44" s="1"/>
  <c r="AS8" i="44" s="1" a="1"/>
  <c r="AS8" i="44" s="1"/>
  <c r="AP8" i="44"/>
  <c r="R70" i="43"/>
  <c r="I20" i="3"/>
  <c r="I53" i="3" s="1"/>
  <c r="R72" i="44" s="1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L7" i="44"/>
  <c r="AS7" i="44" s="1" a="1"/>
  <c r="AS7" i="44" s="1"/>
  <c r="AT9" i="43"/>
  <c r="R58" i="44"/>
  <c r="R70" i="44" s="1"/>
  <c r="R3" i="36"/>
  <c r="S3" i="44"/>
  <c r="K20" i="3"/>
  <c r="K53" i="3" s="1"/>
  <c r="U72" i="44" s="1"/>
  <c r="U70" i="43"/>
  <c r="AT10" i="36"/>
  <c r="T58" i="43"/>
  <c r="T3" i="44"/>
  <c r="V3" i="43"/>
  <c r="Y6" i="43"/>
  <c r="W6" i="44"/>
  <c r="AW9" i="43"/>
  <c r="AU9" i="43"/>
  <c r="AD9" i="36"/>
  <c r="AW14" i="36"/>
  <c r="AU14" i="36"/>
  <c r="AD8" i="36"/>
  <c r="AD9" i="44"/>
  <c r="AL9" i="44"/>
  <c r="AS9" i="44" s="1" a="1"/>
  <c r="AS9" i="44" s="1"/>
  <c r="AT14" i="36"/>
  <c r="AD8" i="44"/>
  <c r="AT12" i="36"/>
  <c r="AT11" i="36"/>
  <c r="AC3" i="44"/>
  <c r="AC58" i="43"/>
  <c r="V5" i="43"/>
  <c r="AK5" i="43" s="1"/>
  <c r="T5" i="44"/>
  <c r="AT7" i="43"/>
  <c r="AT15" i="36"/>
  <c r="AU12" i="36"/>
  <c r="AW12" i="36"/>
  <c r="AU11" i="36"/>
  <c r="AW11" i="36"/>
  <c r="N44" i="3" l="1"/>
  <c r="N47" i="3"/>
  <c r="K44" i="3"/>
  <c r="K47" i="3"/>
  <c r="I44" i="3"/>
  <c r="I47" i="3"/>
  <c r="AR57" i="43"/>
  <c r="V58" i="43"/>
  <c r="V70" i="43" s="1"/>
  <c r="AK3" i="43"/>
  <c r="AK58" i="43" s="1"/>
  <c r="AK70" i="43" s="1"/>
  <c r="AQ5" i="44"/>
  <c r="AR5" i="44"/>
  <c r="S5" i="44"/>
  <c r="Q5" i="36"/>
  <c r="S6" i="44"/>
  <c r="S58" i="44" s="1"/>
  <c r="S70" i="44" s="1"/>
  <c r="AR6" i="44"/>
  <c r="AQ6" i="44"/>
  <c r="Q6" i="36"/>
  <c r="V4" i="44"/>
  <c r="AK4" i="44" s="1"/>
  <c r="AK4" i="36" s="1"/>
  <c r="T4" i="36"/>
  <c r="AE58" i="44"/>
  <c r="AE70" i="44" s="1"/>
  <c r="AE3" i="36"/>
  <c r="AQ3" i="44"/>
  <c r="AB5" i="43"/>
  <c r="AP5" i="43"/>
  <c r="P5" i="43"/>
  <c r="AN5" i="43"/>
  <c r="AB6" i="43"/>
  <c r="AP6" i="43"/>
  <c r="P6" i="43"/>
  <c r="AN6" i="43"/>
  <c r="AB8" i="36"/>
  <c r="AL8" i="36" s="1"/>
  <c r="AS8" i="36" s="1" a="1"/>
  <c r="AS8" i="36" s="1"/>
  <c r="AP8" i="36"/>
  <c r="AN8" i="36"/>
  <c r="Q20" i="3"/>
  <c r="Q53" i="3" s="1"/>
  <c r="AE70" i="43"/>
  <c r="AU9" i="44"/>
  <c r="AW9" i="44"/>
  <c r="AW7" i="44"/>
  <c r="AU7" i="44"/>
  <c r="AR4" i="44"/>
  <c r="AR57" i="44" s="1"/>
  <c r="S4" i="44"/>
  <c r="AQ4" i="44"/>
  <c r="Q4" i="36"/>
  <c r="Q58" i="44"/>
  <c r="AD3" i="43"/>
  <c r="Y58" i="43"/>
  <c r="Y70" i="43" s="1"/>
  <c r="AA3" i="43" s="1"/>
  <c r="AT9" i="44"/>
  <c r="AT8" i="44"/>
  <c r="AJ70" i="43"/>
  <c r="U20" i="3"/>
  <c r="U53" i="3" s="1"/>
  <c r="N27" i="3"/>
  <c r="AB7" i="36"/>
  <c r="AL7" i="36" s="1"/>
  <c r="AS7" i="36" s="1" a="1"/>
  <c r="AS7" i="36" s="1"/>
  <c r="AP7" i="36"/>
  <c r="AN7" i="36"/>
  <c r="J20" i="3"/>
  <c r="J53" i="3" s="1"/>
  <c r="T72" i="44" s="1"/>
  <c r="T70" i="43"/>
  <c r="AC58" i="44"/>
  <c r="AC70" i="44" s="1"/>
  <c r="AC3" i="36"/>
  <c r="AC58" i="36" s="1"/>
  <c r="AB4" i="43"/>
  <c r="AB58" i="43" s="1"/>
  <c r="AP4" i="43"/>
  <c r="P4" i="43"/>
  <c r="AN4" i="43"/>
  <c r="W58" i="44"/>
  <c r="W70" i="44" s="1"/>
  <c r="Y3" i="44"/>
  <c r="W3" i="36"/>
  <c r="AJ58" i="44"/>
  <c r="AJ70" i="44" s="1"/>
  <c r="AJ3" i="36"/>
  <c r="AJ58" i="36" s="1"/>
  <c r="AJ70" i="36" s="1"/>
  <c r="R20" i="3"/>
  <c r="R53" i="3" s="1"/>
  <c r="AC70" i="43"/>
  <c r="AD58" i="43"/>
  <c r="Y4" i="44"/>
  <c r="W4" i="36"/>
  <c r="Y4" i="36" s="1"/>
  <c r="W70" i="43"/>
  <c r="M20" i="3"/>
  <c r="M53" i="3" s="1"/>
  <c r="AP9" i="36"/>
  <c r="AB9" i="36"/>
  <c r="AL9" i="36" s="1"/>
  <c r="AS9" i="36" s="1" a="1"/>
  <c r="AS9" i="36" s="1"/>
  <c r="AN9" i="36"/>
  <c r="T58" i="44"/>
  <c r="T70" i="44" s="1"/>
  <c r="V3" i="44"/>
  <c r="T3" i="36"/>
  <c r="V3" i="36" s="1"/>
  <c r="K27" i="3"/>
  <c r="V6" i="44"/>
  <c r="AK6" i="44" s="1"/>
  <c r="AK6" i="36" s="1"/>
  <c r="T6" i="36"/>
  <c r="V6" i="36" s="1"/>
  <c r="AD4" i="43"/>
  <c r="AA4" i="43"/>
  <c r="S58" i="43"/>
  <c r="S70" i="43" s="1"/>
  <c r="Y5" i="44"/>
  <c r="W5" i="36"/>
  <c r="Y5" i="36" s="1"/>
  <c r="AU8" i="44"/>
  <c r="AW8" i="44"/>
  <c r="Y6" i="44"/>
  <c r="W6" i="36"/>
  <c r="Y6" i="36" s="1"/>
  <c r="AP3" i="44"/>
  <c r="AB3" i="44"/>
  <c r="P3" i="44"/>
  <c r="AN3" i="44"/>
  <c r="AP57" i="43"/>
  <c r="I27" i="3"/>
  <c r="R72" i="36" s="1"/>
  <c r="AT7" i="44"/>
  <c r="AD5" i="43"/>
  <c r="AL5" i="43"/>
  <c r="AS5" i="43" s="1" a="1"/>
  <c r="AS5" i="43" s="1"/>
  <c r="AA5" i="43"/>
  <c r="V5" i="44"/>
  <c r="AK5" i="44" s="1"/>
  <c r="AK5" i="36" s="1"/>
  <c r="T5" i="36"/>
  <c r="V5" i="36" s="1"/>
  <c r="AD6" i="43"/>
  <c r="AL6" i="43"/>
  <c r="AS6" i="43" s="1" a="1"/>
  <c r="AS6" i="43" s="1"/>
  <c r="AA6" i="43"/>
  <c r="R58" i="36"/>
  <c r="R70" i="36" s="1"/>
  <c r="S3" i="36"/>
  <c r="Q70" i="43"/>
  <c r="AR70" i="43" s="1"/>
  <c r="H20" i="3"/>
  <c r="H53" i="3" s="1"/>
  <c r="Q72" i="44" s="1"/>
  <c r="AR58" i="43"/>
  <c r="AN3" i="43"/>
  <c r="AQ57" i="43"/>
  <c r="AC72" i="44" l="1"/>
  <c r="N54" i="3"/>
  <c r="W72" i="44"/>
  <c r="AJ72" i="44"/>
  <c r="AE72" i="44"/>
  <c r="J44" i="3"/>
  <c r="J47" i="3"/>
  <c r="R44" i="3"/>
  <c r="R47" i="3"/>
  <c r="M44" i="3"/>
  <c r="M47" i="3"/>
  <c r="N48" i="3" s="1"/>
  <c r="U44" i="3"/>
  <c r="U47" i="3"/>
  <c r="Q44" i="3"/>
  <c r="Q47" i="3"/>
  <c r="H44" i="3"/>
  <c r="H47" i="3"/>
  <c r="N45" i="3"/>
  <c r="AL4" i="43"/>
  <c r="AS4" i="43" s="1" a="1"/>
  <c r="AS4" i="43" s="1"/>
  <c r="AN57" i="43"/>
  <c r="AT9" i="36"/>
  <c r="AD70" i="43"/>
  <c r="AL3" i="43"/>
  <c r="AS3" i="43" s="1"/>
  <c r="AB70" i="43"/>
  <c r="P20" i="3"/>
  <c r="P53" i="3" s="1"/>
  <c r="AW5" i="43"/>
  <c r="AU5" i="43"/>
  <c r="AD5" i="36"/>
  <c r="O20" i="3"/>
  <c r="O53" i="3" s="1"/>
  <c r="M27" i="3"/>
  <c r="W72" i="36" s="1"/>
  <c r="AC70" i="36"/>
  <c r="AT6" i="43"/>
  <c r="AQ57" i="44"/>
  <c r="AN6" i="44"/>
  <c r="P6" i="44"/>
  <c r="AP6" i="44"/>
  <c r="AB6" i="44"/>
  <c r="AP3" i="36"/>
  <c r="AB3" i="36"/>
  <c r="AD5" i="44"/>
  <c r="W58" i="36"/>
  <c r="W70" i="36" s="1"/>
  <c r="Y3" i="36"/>
  <c r="AN3" i="36" s="1"/>
  <c r="U27" i="3"/>
  <c r="Q70" i="44"/>
  <c r="AR70" i="44" s="1"/>
  <c r="AR58" i="44"/>
  <c r="AE58" i="36"/>
  <c r="AE70" i="36" s="1"/>
  <c r="AQ3" i="36"/>
  <c r="AD4" i="36"/>
  <c r="AD3" i="44"/>
  <c r="Y58" i="44"/>
  <c r="Q58" i="36"/>
  <c r="S4" i="36"/>
  <c r="AQ4" i="36"/>
  <c r="AR4" i="36"/>
  <c r="AQ5" i="36"/>
  <c r="S5" i="36"/>
  <c r="AR5" i="36"/>
  <c r="AW6" i="43"/>
  <c r="AU6" i="43"/>
  <c r="AK3" i="44"/>
  <c r="V58" i="44"/>
  <c r="V70" i="44" s="1"/>
  <c r="AD4" i="44"/>
  <c r="L20" i="3"/>
  <c r="L53" i="3" s="1"/>
  <c r="J27" i="3"/>
  <c r="Q27" i="3"/>
  <c r="T58" i="36"/>
  <c r="T70" i="36" s="1"/>
  <c r="V4" i="36"/>
  <c r="V58" i="36" s="1"/>
  <c r="V70" i="36" s="1"/>
  <c r="P5" i="44"/>
  <c r="AB5" i="44"/>
  <c r="AL5" i="44" s="1"/>
  <c r="AS5" i="44" s="1" a="1"/>
  <c r="AS5" i="44" s="1"/>
  <c r="AN5" i="44"/>
  <c r="AP5" i="44"/>
  <c r="AD6" i="36"/>
  <c r="AW4" i="43"/>
  <c r="AU4" i="43"/>
  <c r="AT4" i="43"/>
  <c r="AT7" i="36"/>
  <c r="P4" i="44"/>
  <c r="AB4" i="44"/>
  <c r="AL4" i="44" s="1"/>
  <c r="AS4" i="44" s="1" a="1"/>
  <c r="AS4" i="44" s="1"/>
  <c r="AN4" i="44"/>
  <c r="AP4" i="44"/>
  <c r="AW8" i="36"/>
  <c r="AU8" i="36"/>
  <c r="AT5" i="43"/>
  <c r="AD6" i="44"/>
  <c r="AL6" i="44"/>
  <c r="AS6" i="44" s="1" a="1"/>
  <c r="AS6" i="44" s="1"/>
  <c r="AT8" i="36"/>
  <c r="AR6" i="36"/>
  <c r="AQ6" i="36"/>
  <c r="S6" i="36"/>
  <c r="H27" i="3"/>
  <c r="Q72" i="36" s="1"/>
  <c r="AU9" i="36"/>
  <c r="AW9" i="36"/>
  <c r="R27" i="3"/>
  <c r="AW7" i="36"/>
  <c r="AU7" i="36"/>
  <c r="AL70" i="43"/>
  <c r="X72" i="36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N29" i="3" l="1"/>
  <c r="V54" i="3"/>
  <c r="T54" i="3"/>
  <c r="AA54" i="3"/>
  <c r="Y54" i="3"/>
  <c r="W54" i="3"/>
  <c r="X54" i="3"/>
  <c r="S54" i="3"/>
  <c r="Q54" i="3"/>
  <c r="U54" i="3"/>
  <c r="AB72" i="44"/>
  <c r="P54" i="3"/>
  <c r="R54" i="3"/>
  <c r="P44" i="3"/>
  <c r="P47" i="3"/>
  <c r="L44" i="3"/>
  <c r="L47" i="3"/>
  <c r="O44" i="3"/>
  <c r="U45" i="3" s="1"/>
  <c r="O47" i="3"/>
  <c r="R48" i="3" s="1"/>
  <c r="AA58" i="43"/>
  <c r="AP57" i="44"/>
  <c r="AW4" i="44"/>
  <c r="AU4" i="44"/>
  <c r="AU5" i="44"/>
  <c r="AW5" i="44"/>
  <c r="AR57" i="36"/>
  <c r="AJ72" i="36"/>
  <c r="AB58" i="44"/>
  <c r="AB70" i="44" s="1"/>
  <c r="AH20" i="3"/>
  <c r="F20" i="3"/>
  <c r="F27" i="3" s="1"/>
  <c r="AB20" i="3"/>
  <c r="AB53" i="3" s="1"/>
  <c r="O27" i="3"/>
  <c r="U29" i="3" s="1"/>
  <c r="AT4" i="44"/>
  <c r="AE72" i="36"/>
  <c r="AT6" i="44"/>
  <c r="AN57" i="44"/>
  <c r="AW6" i="44"/>
  <c r="AU6" i="44"/>
  <c r="AK58" i="44"/>
  <c r="AK70" i="44" s="1"/>
  <c r="AK3" i="36"/>
  <c r="AK58" i="36" s="1"/>
  <c r="AK70" i="36" s="1"/>
  <c r="AB4" i="36"/>
  <c r="AL4" i="36" s="1"/>
  <c r="AS4" i="36" s="1" a="1"/>
  <c r="AS4" i="36" s="1"/>
  <c r="AP4" i="36"/>
  <c r="AN4" i="36"/>
  <c r="Q70" i="36"/>
  <c r="AR70" i="36" s="1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T5" i="44"/>
  <c r="AL3" i="44"/>
  <c r="AQ57" i="36"/>
  <c r="Z20" i="3"/>
  <c r="L27" i="3"/>
  <c r="AB6" i="36"/>
  <c r="AL6" i="36" s="1"/>
  <c r="AS6" i="36" s="1" a="1"/>
  <c r="AS6" i="36" s="1"/>
  <c r="AP6" i="36"/>
  <c r="AN6" i="36"/>
  <c r="AB5" i="36"/>
  <c r="AL5" i="36" s="1"/>
  <c r="AS5" i="36" s="1" a="1"/>
  <c r="AS5" i="36" s="1"/>
  <c r="AP5" i="36"/>
  <c r="AN5" i="36"/>
  <c r="AD58" i="44"/>
  <c r="Y70" i="44"/>
  <c r="AE20" i="3"/>
  <c r="P27" i="3"/>
  <c r="AA68" i="43"/>
  <c r="AA70" i="43" s="1"/>
  <c r="AC72" i="36"/>
  <c r="R29" i="3" l="1"/>
  <c r="Q45" i="3"/>
  <c r="Z27" i="3"/>
  <c r="Z53" i="3"/>
  <c r="AP57" i="36"/>
  <c r="AA48" i="3"/>
  <c r="T48" i="3"/>
  <c r="V48" i="3"/>
  <c r="Y48" i="3"/>
  <c r="W48" i="3"/>
  <c r="X48" i="3"/>
  <c r="S48" i="3"/>
  <c r="P48" i="3"/>
  <c r="Z44" i="3"/>
  <c r="Z45" i="3" s="1"/>
  <c r="Z47" i="3"/>
  <c r="Z48" i="3" s="1"/>
  <c r="AA45" i="3"/>
  <c r="T45" i="3"/>
  <c r="V45" i="3"/>
  <c r="Y45" i="3"/>
  <c r="W45" i="3"/>
  <c r="X45" i="3"/>
  <c r="S45" i="3"/>
  <c r="P45" i="3"/>
  <c r="Q48" i="3"/>
  <c r="U48" i="3"/>
  <c r="AB44" i="3"/>
  <c r="AB45" i="3" s="1"/>
  <c r="AB47" i="3"/>
  <c r="R45" i="3"/>
  <c r="AT6" i="36"/>
  <c r="AN57" i="36"/>
  <c r="AB58" i="36"/>
  <c r="AB70" i="36" s="1"/>
  <c r="AU5" i="36"/>
  <c r="AW5" i="36"/>
  <c r="AT5" i="36"/>
  <c r="S29" i="3"/>
  <c r="W30" i="3"/>
  <c r="W29" i="3"/>
  <c r="AH27" i="3"/>
  <c r="T29" i="3"/>
  <c r="X29" i="3"/>
  <c r="Y29" i="3"/>
  <c r="V29" i="3"/>
  <c r="AB72" i="36"/>
  <c r="P29" i="3"/>
  <c r="AE27" i="3"/>
  <c r="AB27" i="3"/>
  <c r="AT4" i="36"/>
  <c r="AW4" i="36"/>
  <c r="AU4" i="36"/>
  <c r="AC20" i="3"/>
  <c r="AW6" i="36"/>
  <c r="AU6" i="36"/>
  <c r="AL58" i="44"/>
  <c r="AL70" i="44" s="1"/>
  <c r="AS3" i="44"/>
  <c r="AL3" i="36"/>
  <c r="Q29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C53" i="3" l="1"/>
  <c r="AC27" i="3"/>
  <c r="AK72" i="44"/>
  <c r="AL73" i="44" s="1"/>
  <c r="Z54" i="3"/>
  <c r="AD45" i="3"/>
  <c r="AC44" i="3"/>
  <c r="AC45" i="3" s="1"/>
  <c r="AD44" i="3"/>
  <c r="AC47" i="3"/>
  <c r="AF20" i="3"/>
  <c r="AG20" i="3"/>
  <c r="AD14" i="3"/>
  <c r="AD27" i="3" s="1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L58" i="36"/>
  <c r="AL70" i="36" s="1"/>
  <c r="AS3" i="36"/>
  <c r="AW3" i="44"/>
  <c r="AW58" i="44" s="1"/>
  <c r="AW70" i="44" s="1"/>
  <c r="AS57" i="44"/>
  <c r="AU3" i="44"/>
  <c r="AU57" i="44" s="1"/>
  <c r="AT3" i="44"/>
  <c r="AT57" i="44" s="1"/>
  <c r="AA58" i="44"/>
  <c r="AA70" i="44" s="1"/>
  <c r="AK72" i="36"/>
  <c r="Z29" i="3"/>
  <c r="AL72" i="44" l="1"/>
  <c r="AC54" i="3"/>
  <c r="AD54" i="3"/>
  <c r="AD53" i="3"/>
  <c r="AD48" i="3"/>
  <c r="AD47" i="3"/>
  <c r="AC48" i="3"/>
  <c r="AA68" i="36"/>
  <c r="AT3" i="36"/>
  <c r="AT57" i="36" s="1"/>
  <c r="AW3" i="36"/>
  <c r="AW58" i="36" s="1"/>
  <c r="AW70" i="36" s="1"/>
  <c r="AU3" i="36"/>
  <c r="AU57" i="36" s="1"/>
  <c r="AS57" i="36"/>
  <c r="AD30" i="3"/>
  <c r="AL72" i="36"/>
  <c r="AL73" i="36" s="1"/>
  <c r="AF27" i="3"/>
  <c r="AD29" i="3"/>
  <c r="AG27" i="3"/>
  <c r="AA58" i="36"/>
  <c r="AA70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334E0226-DFF2-40BF-93E6-C3E469E06EA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248A1F7C-F5FC-4BD5-9D5A-B220F9C4D18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7B300E5B-59D1-4875-B340-1C516EB108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8FAD89F-313B-4E96-9254-16AEA2FF36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694B91-A02E-4996-8870-71AB4FB382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E396F504-42E7-4D65-9211-B210A676BE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D2F5DB1-C08E-4913-A366-EF0E6BC4B7F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5EDDC1-C5DA-4B2D-B71B-616290D71F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1494060-B246-4BAF-8AF3-C7987D9095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73F059C-0EE5-46B2-9372-F365E5816C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<sst xmlns="http://schemas.openxmlformats.org/spreadsheetml/2006/main" count="4679" uniqueCount="299">
  <si>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</si>
  <si>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</si>
  <si>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</si>
  <si>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</si>
  <si>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</si>
  <si>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</si>
  <si>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</si>
  <si>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</si>
  <si>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</si>
  <si>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</si>
  <si>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</si>
  <si>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</si>
  <si>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</si>
  <si>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</si>
  <si>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</si>
  <si>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</si>
  <si>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</si>
  <si>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</si>
  <si>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</si>
  <si>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</si>
  <si>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</si>
  <si>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</si>
  <si>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</si>
  <si>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</si>
  <si>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</si>
  <si>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</si>
  <si>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</si>
  <si>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</si>
  <si>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</si>
  <si>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</si>
  <si>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</si>
  <si>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</si>
  <si>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</si>
  <si>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</si>
  <si>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</si>
  <si>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</si>
  <si>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</si>
  <si>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</si>
  <si>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</si>
  <si>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</si>
  <si>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</si>
  <si>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</si>
  <si>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</si>
  <si>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</si>
  <si>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</si>
  <si>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</si>
  <si>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</si>
  <si>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</si>
  <si>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</si>
  <si>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</si>
  <si>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</si>
  <si>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</si>
  <si>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</si>
  <si>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</si>
  <si>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</si>
  <si>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</si>
  <si>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</si>
  <si>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</si>
  <si>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</si>
  <si>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</si>
  <si>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</si>
  <si>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</si>
  <si>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</si>
  <si>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</si>
  <si>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</si>
  <si>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</si>
  <si>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</si>
  <si>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</si>
  <si>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</si>
  <si>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</si>
  <si>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</si>
  <si>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</si>
  <si>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</si>
  <si>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</si>
  <si>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</si>
  <si>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</si>
  <si>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</si>
  <si>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</si>
  <si>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</si>
  <si>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</si>
  <si>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</si>
  <si>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</si>
  <si>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</si>
  <si>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</si>
  <si>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</si>
  <si>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</si>
  <si>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</si>
  <si>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</si>
  <si>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</si>
  <si>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</si>
  <si>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</si>
  <si>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</si>
  <si>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</si>
  <si>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</si>
  <si>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</si>
  <si>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</si>
  <si>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</si>
  <si>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</si>
  <si>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</si>
  <si>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</si>
  <si>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</si>
  <si>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</si>
  <si>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</si>
  <si>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</si>
  <si>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</si>
  <si>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</si>
  <si>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</si>
  <si>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</si>
  <si>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</si>
  <si>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</si>
  <si>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</si>
  <si>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</si>
  <si>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</si>
  <si>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</si>
  <si>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</si>
  <si>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</si>
  <si>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</si>
  <si>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</si>
  <si>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</si>
  <si>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</si>
  <si>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</si>
  <si>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</si>
  <si>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</si>
  <si>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</si>
  <si>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</si>
  <si>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</si>
  <si>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</si>
  <si>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</si>
  <si>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</si>
  <si>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</si>
  <si>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</si>
  <si>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</si>
  <si>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</si>
  <si>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</si>
  <si>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</si>
  <si>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</si>
  <si>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</si>
  <si>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</si>
  <si>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</si>
  <si>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</si>
  <si>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</si>
  <si>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</si>
  <si>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</si>
  <si>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</si>
  <si>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</si>
  <si>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</si>
  <si>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</si>
  <si>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</si>
  <si>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</si>
  <si>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</si>
  <si>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</si>
  <si>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</si>
  <si>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</si>
  <si>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</si>
  <si>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</si>
  <si>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</si>
  <si>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</si>
  <si>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</si>
  <si>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</si>
  <si>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</si>
  <si>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</si>
  <si>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</si>
  <si>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</si>
  <si>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</si>
  <si>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</si>
  <si>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</si>
  <si>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</si>
  <si>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</si>
  <si>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</si>
  <si>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</si>
  <si>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</si>
  <si>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</si>
  <si>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</si>
  <si>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</si>
  <si>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</si>
  <si>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</si>
  <si>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</si>
  <si>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</si>
  <si>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</si>
  <si>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</si>
  <si>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</si>
  <si>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</si>
  <si>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</si>
  <si>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</si>
  <si>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</si>
  <si>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</si>
  <si>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</si>
  <si>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</si>
  <si>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</si>
  <si>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</si>
  <si>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</si>
  <si>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</si>
  <si>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</si>
  <si>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</si>
  <si>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</si>
  <si>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</si>
  <si>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</si>
  <si>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</si>
  <si>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</si>
  <si>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</si>
  <si>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</si>
  <si>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</si>
  <si>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</si>
  <si>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</si>
  <si>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</si>
  <si>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</si>
  <si>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</si>
  <si>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</si>
  <si>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</si>
  <si>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</si>
  <si>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</si>
  <si>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</si>
  <si>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</si>
  <si>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</si>
  <si>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</si>
  <si>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</si>
  <si>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</si>
  <si>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</si>
  <si>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</si>
  <si>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</si>
  <si>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</si>
  <si>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</si>
  <si>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</si>
  <si>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</si>
  <si>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</si>
  <si>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</si>
  <si>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</si>
  <si>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</si>
  <si>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</si>
  <si>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</si>
  <si>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</si>
  <si>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</si>
  <si>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</si>
  <si>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</si>
  <si>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</si>
  <si>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</si>
  <si>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</si>
  <si>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</si>
  <si>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</si>
  <si>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</si>
  <si>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</si>
  <si>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</si>
  <si>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</si>
  <si>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</si>
  <si>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</si>
  <si>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</si>
  <si>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</si>
  <si>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</si>
  <si>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</si>
  <si>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</si>
  <si>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</si>
  <si>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</si>
  <si>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</si>
  <si>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</si>
  <si>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</si>
  <si>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</si>
  <si>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</si>
  <si>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</si>
  <si>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</si>
  <si>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</si>
  <si>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</si>
  <si>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</si>
  <si>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</si>
  <si>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</si>
  <si>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</si>
  <si>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</si>
  <si>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</si>
  <si>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</si>
  <si>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</si>
  <si>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</si>
  <si>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</si>
  <si>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</si>
  <si>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</si>
  <si>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</si>
  <si>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</si>
  <si>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</si>
  <si>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</si>
  <si>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</si>
  <si>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</si>
  <si>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</si>
  <si>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</si>
  <si>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</si>
  <si>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</si>
  <si>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</si>
  <si>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</si>
  <si>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</si>
  <si>
    <t>Остаток на 01.04</t>
  </si>
  <si>
    <t>06-12.04_15 нед</t>
  </si>
  <si>
    <t>Остаток на 13.04</t>
  </si>
  <si>
    <t>% выкупа расчетный</t>
  </si>
  <si>
    <t>15</t>
  </si>
  <si>
    <t>29-31.03</t>
  </si>
  <si>
    <t>01-05.04</t>
  </si>
  <si>
    <t>04.02</t>
  </si>
  <si>
    <t>29.03-05.04</t>
  </si>
  <si>
    <t>Апрель 1 очки</t>
  </si>
  <si>
    <t>Апрель 1 шапки</t>
  </si>
  <si>
    <t>30.03-05.04</t>
  </si>
  <si>
    <t>14 нед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</si>
</sst>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02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6" fontId="13" fillId="0" borderId="25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" fontId="9" fillId="0" borderId="42" xfId="4" applyNumberFormat="1" applyFont="1" applyFill="1" applyBorder="1"/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5" fontId="11" fillId="9" borderId="52" xfId="1" applyNumberFormat="1" applyFont="1" applyFill="1" applyBorder="1" applyAlignment="1">
      <alignment horizontal="center" vertical="center"/>
    </xf>
    <xf numFmtId="166" fontId="9" fillId="0" borderId="53" xfId="4" applyNumberFormat="1" applyFont="1" applyFill="1" applyBorder="1"/>
    <xf numFmtId="49" fontId="9" fillId="13" borderId="54" xfId="0" applyNumberFormat="1" applyFont="1" applyFill="1" applyBorder="1"/>
    <xf numFmtId="49" fontId="9" fillId="13" borderId="54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17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4" xfId="4" applyNumberFormat="1" applyFont="1" applyFill="1" applyBorder="1"/>
    <xf numFmtId="4" fontId="9" fillId="0" borderId="17" xfId="4" applyNumberFormat="1" applyFont="1" applyFill="1" applyBorder="1"/>
    <xf numFmtId="4" fontId="9" fillId="13" borderId="54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6" xfId="4" applyNumberFormat="1" applyFont="1" applyBorder="1"/>
    <xf numFmtId="43" fontId="9" fillId="0" borderId="56" xfId="4" applyNumberFormat="1" applyFont="1" applyBorder="1"/>
    <xf numFmtId="4" fontId="9" fillId="0" borderId="6" xfId="4" applyNumberFormat="1" applyFont="1" applyBorder="1"/>
    <xf numFmtId="4" fontId="9" fillId="0" borderId="56" xfId="4" applyNumberFormat="1" applyFont="1" applyBorder="1"/>
    <xf numFmtId="3" fontId="9" fillId="0" borderId="56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  <xf numFmtId="10" fontId="24" fillId="0" borderId="29" xfId="0" applyNumberFormat="1" applyFont="1" applyBorder="1"/>
    <xf numFmtId="10" fontId="3" fillId="0" borderId="29" xfId="0" applyNumberFormat="1" applyFont="1" applyBorder="1"/>
    <xf numFmtId="10" fontId="21" fillId="11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1" fontId="21" fillId="16" borderId="29" xfId="5" applyNumberFormat="1" applyFont="1" applyFill="1" applyBorder="1" applyAlignment="1">
      <alignment horizontal="center" vertical="center" wrapText="1"/>
    </xf>
    <xf numFmtId="9" fontId="24" fillId="16" borderId="29" xfId="2" applyFont="1" applyFill="1" applyBorder="1"/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49" fontId="9" fillId="13" borderId="57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9" fontId="11" fillId="0" borderId="0" xfId="2" applyFont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2" fillId="8" borderId="29" xfId="5" applyNumberFormat="1" applyFont="1" applyFill="1" applyBorder="1" applyAlignment="1">
      <alignment horizontal="center" vertical="center"/>
    </xf>
    <xf numFmtId="1" fontId="21" fillId="4" borderId="29" xfId="5" applyNumberFormat="1" applyFont="1" applyFill="1" applyBorder="1" applyAlignment="1">
      <alignment horizontal="center" vertical="center" wrapText="1"/>
    </xf>
    <xf numFmtId="1" fontId="3" fillId="0" borderId="29" xfId="4" applyNumberFormat="1" applyFont="1" applyBorder="1"/>
    <xf numFmtId="1" fontId="21" fillId="11" borderId="29" xfId="10" applyNumberFormat="1" applyFont="1" applyFill="1" applyBorder="1" applyAlignment="1">
      <alignment horizontal="center" vertical="center"/>
    </xf>
    <xf numFmtId="1" fontId="24" fillId="0" borderId="29" xfId="10" applyNumberFormat="1" applyFont="1" applyBorder="1" applyAlignment="1">
      <alignment horizontal="center" vertical="center"/>
    </xf>
    <xf numFmtId="1" fontId="21" fillId="10" borderId="29" xfId="10" applyNumberFormat="1" applyFont="1" applyFill="1" applyBorder="1" applyAlignment="1">
      <alignment horizontal="center" vertical="center"/>
    </xf>
    <xf numFmtId="1" fontId="24" fillId="0" borderId="29" xfId="5" applyNumberFormat="1" applyFont="1" applyBorder="1"/>
    <xf numFmtId="166" fontId="9" fillId="0" borderId="25" xfId="4" applyNumberFormat="1" applyFont="1" applyFill="1" applyBorder="1"/>
    <xf numFmtId="3" fontId="11" fillId="9" borderId="42" xfId="4" applyNumberFormat="1" applyFont="1" applyFill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3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D19" sqref="D19:D20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43" t="s">
        <v>0</v>
      </c>
      <c r="C2" s="444" t="s">
        <v>1</v>
      </c>
      <c r="D2" s="444"/>
      <c r="E2" s="444"/>
      <c r="F2" s="444" t="s">
        <v>2</v>
      </c>
      <c r="G2" s="444"/>
      <c r="H2" s="444"/>
      <c r="I2" s="445" t="s">
        <v>3</v>
      </c>
      <c r="J2" s="442"/>
      <c r="O2" s="1"/>
    </row>
    <row r="3" spans="2:15" ht="31">
      <c r="B3" s="443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446"/>
      <c r="J3" s="442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437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441">
        <v>5</v>
      </c>
    </row>
    <row r="9" spans="2:15" ht="15.5">
      <c r="B9" s="438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441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437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439" t="s">
        <v>155</v>
      </c>
    </row>
    <row r="14" spans="2:15" ht="15.5">
      <c r="B14" s="438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440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4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3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11" t="s">
        <v>258</v>
      </c>
    </row>
    <row r="19" spans="2:9" ht="15.5">
      <c r="B19" s="437" t="s">
        <v>294</v>
      </c>
      <c r="C19" s="218">
        <v>291768435</v>
      </c>
      <c r="D19" s="220">
        <v>65325</v>
      </c>
      <c r="E19" s="260" t="s">
        <v>291</v>
      </c>
      <c r="F19" s="218"/>
      <c r="G19" s="220"/>
      <c r="H19" s="260"/>
      <c r="I19" s="439" t="s">
        <v>282</v>
      </c>
    </row>
    <row r="20" spans="2:9" ht="15.5">
      <c r="B20" s="438"/>
      <c r="C20" s="218">
        <v>291883504</v>
      </c>
      <c r="D20" s="220">
        <v>80610</v>
      </c>
      <c r="E20" s="260" t="s">
        <v>292</v>
      </c>
      <c r="F20" s="218">
        <v>291847775</v>
      </c>
      <c r="G20" s="220">
        <v>788</v>
      </c>
      <c r="H20" s="260" t="s">
        <v>293</v>
      </c>
      <c r="I20" s="440"/>
    </row>
    <row r="21" spans="2:9" ht="15.5">
      <c r="B21" s="3"/>
      <c r="C21" s="218"/>
      <c r="D21" s="220"/>
      <c r="E21" s="260"/>
      <c r="F21" s="218"/>
      <c r="G21" s="220"/>
      <c r="H21" s="260"/>
      <c r="I21" s="433" t="s">
        <v>290</v>
      </c>
    </row>
    <row r="33" spans="8:8">
      <c r="H33" t="s">
        <v>146</v>
      </c>
    </row>
  </sheetData>
  <mergeCells count="11">
    <mergeCell ref="I19:I20"/>
    <mergeCell ref="B19:B20"/>
    <mergeCell ref="B13:B14"/>
    <mergeCell ref="I13:I14"/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57"/>
  <sheetViews>
    <sheetView tabSelected="1" zoomScale="50" zoomScaleNormal="50" workbookViewId="0">
      <pane xSplit="5" ySplit="3" topLeftCell="R28" activePane="bottomRight" state="frozen"/>
      <selection pane="topRight" activeCell="F1" sqref="F1"/>
      <selection pane="bottomLeft" activeCell="A4" sqref="A4"/>
      <selection pane="bottomRight" activeCell="AC57" sqref="AC57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452" t="s">
        <v>12</v>
      </c>
      <c r="C2" s="453"/>
      <c r="D2" s="453"/>
      <c r="E2" s="454" t="s">
        <v>13</v>
      </c>
      <c r="F2" s="456" t="s">
        <v>14</v>
      </c>
      <c r="G2" s="458" t="s">
        <v>15</v>
      </c>
      <c r="H2" s="459"/>
      <c r="I2" s="460"/>
      <c r="J2" s="461" t="s">
        <v>16</v>
      </c>
      <c r="K2" s="461"/>
      <c r="L2" s="461"/>
      <c r="M2" s="462" t="s">
        <v>17</v>
      </c>
      <c r="N2" s="462"/>
      <c r="O2" s="462"/>
      <c r="P2" s="463" t="s">
        <v>18</v>
      </c>
      <c r="Q2" s="450" t="s">
        <v>19</v>
      </c>
      <c r="R2" s="450" t="s">
        <v>20</v>
      </c>
      <c r="S2" s="450" t="s">
        <v>21</v>
      </c>
      <c r="T2" s="450" t="s">
        <v>22</v>
      </c>
      <c r="U2" s="450" t="s">
        <v>23</v>
      </c>
      <c r="V2" s="450" t="s">
        <v>24</v>
      </c>
      <c r="W2" s="450" t="s">
        <v>25</v>
      </c>
      <c r="X2" s="463" t="s">
        <v>26</v>
      </c>
      <c r="Y2" s="470" t="s">
        <v>27</v>
      </c>
      <c r="Z2" s="450" t="s">
        <v>28</v>
      </c>
      <c r="AA2" s="450" t="s">
        <v>29</v>
      </c>
      <c r="AB2" s="465" t="s">
        <v>191</v>
      </c>
      <c r="AC2" s="472" t="s">
        <v>192</v>
      </c>
      <c r="AD2" s="474" t="s">
        <v>31</v>
      </c>
      <c r="AE2" s="476" t="s">
        <v>32</v>
      </c>
      <c r="AF2" s="469" t="s">
        <v>33</v>
      </c>
      <c r="AG2" s="469" t="s">
        <v>34</v>
      </c>
      <c r="AH2" s="469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455"/>
      <c r="F3" s="457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464"/>
      <c r="Q3" s="451"/>
      <c r="R3" s="451"/>
      <c r="S3" s="451"/>
      <c r="T3" s="451"/>
      <c r="U3" s="451"/>
      <c r="V3" s="451"/>
      <c r="W3" s="451"/>
      <c r="X3" s="464"/>
      <c r="Y3" s="471"/>
      <c r="Z3" s="451"/>
      <c r="AA3" s="451"/>
      <c r="AB3" s="466"/>
      <c r="AC3" s="473"/>
      <c r="AD3" s="475"/>
      <c r="AE3" s="476"/>
      <c r="AF3" s="469"/>
      <c r="AG3" s="469"/>
      <c r="AH3" s="469"/>
    </row>
    <row r="4" spans="1:34" s="18" customFormat="1" ht="25.75" customHeight="1">
      <c r="B4" s="467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22">
        <f>O4-SUM(P4:Z4)+AA4</f>
        <v>16853.669999999991</v>
      </c>
      <c r="AD4" s="447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27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468"/>
      <c r="C5" s="421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22">
        <f>O5-SUM(P5:Z5)+AA5</f>
        <v>1517.8700000000008</v>
      </c>
      <c r="AD5" s="448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26" si="10">O6-SUM(P6:Y6)+AA6</f>
        <v>13426.330000000002</v>
      </c>
      <c r="AC6" s="34">
        <f t="shared" ref="AC6:AC26" si="11">O6-SUM(P6:Z6)+AA6</f>
        <v>13010.050000000003</v>
      </c>
      <c r="AD6" s="448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448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448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449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447">
        <f>SUM(AC10:AC13)</f>
        <v>265557.06000000006</v>
      </c>
      <c r="AE10" s="9">
        <f t="shared" ref="AE10:AE26" si="22">P10/O10</f>
        <v>0.12180982413079014</v>
      </c>
      <c r="AF10" s="9">
        <f t="shared" ref="AF10:AF26" si="23">AC10/P10</f>
        <v>1.6063718502742901</v>
      </c>
      <c r="AG10" s="9">
        <f t="shared" ref="AG10:AG26" si="24">AC10/O10</f>
        <v>0.19567187257056323</v>
      </c>
      <c r="AH10" s="9">
        <f t="shared" ref="AH10:AH26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448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448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449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5" t="s">
        <v>218</v>
      </c>
      <c r="C14" s="306" t="s">
        <v>220</v>
      </c>
      <c r="D14" s="290" t="s">
        <v>221</v>
      </c>
      <c r="E14" s="48"/>
      <c r="F14" s="311">
        <f t="shared" si="29"/>
        <v>183388.28000000003</v>
      </c>
      <c r="G14" s="312">
        <f>'Юнит 10'!L$58</f>
        <v>833</v>
      </c>
      <c r="H14" s="312">
        <f>'Юнит 10'!Q$58</f>
        <v>382</v>
      </c>
      <c r="I14" s="312">
        <f>'Юнит 10'!R$58</f>
        <v>-8</v>
      </c>
      <c r="J14" s="313">
        <f>'Юнит 10'!T$58</f>
        <v>300005.61999999994</v>
      </c>
      <c r="K14" s="314">
        <f>'Юнит 10'!U$58</f>
        <v>-6272.41</v>
      </c>
      <c r="L14" s="315">
        <f t="shared" si="32"/>
        <v>293733.20999999996</v>
      </c>
      <c r="M14" s="313">
        <f>'Юнит 10'!W$58</f>
        <v>466843.39</v>
      </c>
      <c r="N14" s="314">
        <f>'Юнит 10'!X$58</f>
        <v>-9947.9500000000007</v>
      </c>
      <c r="O14" s="316">
        <f t="shared" si="31"/>
        <v>456895.44</v>
      </c>
      <c r="P14" s="317">
        <f>'Юнит 10'!AB$58</f>
        <v>49184.919999999991</v>
      </c>
      <c r="Q14" s="318">
        <f>'Юнит 10'!AE$58</f>
        <v>46676.690000000031</v>
      </c>
      <c r="R14" s="314">
        <f>'Юнит 10'!AC$58</f>
        <v>172521.43999999994</v>
      </c>
      <c r="S14" s="318">
        <f>'Юнит 10'!AI$58</f>
        <v>2108.0300000000002</v>
      </c>
      <c r="T14" s="314">
        <v>735</v>
      </c>
      <c r="U14" s="314">
        <f>'Юнит 10'!AJ$58</f>
        <v>30</v>
      </c>
      <c r="V14" s="317"/>
      <c r="W14" s="319">
        <f>'Юнит 10'!AF$58</f>
        <v>51436</v>
      </c>
      <c r="X14" s="320">
        <f>'Юнит 10'!AG$58</f>
        <v>14284</v>
      </c>
      <c r="Y14" s="320">
        <f>'Юнит 10'!AH134</f>
        <v>0</v>
      </c>
      <c r="Z14" s="321">
        <f t="shared" ref="Z14:Z21" si="35">IFERROR((L14)*0.01,0)</f>
        <v>2937.3320999999996</v>
      </c>
      <c r="AA14" s="320"/>
      <c r="AB14" s="322">
        <f t="shared" ref="AB14:AB15" si="36">O14-SUM(P14:Y14)+AA14</f>
        <v>119919.36000000004</v>
      </c>
      <c r="AC14" s="323">
        <f t="shared" ref="AC14:AC15" si="37">O14-SUM(P14:Z14)+AA14</f>
        <v>116982.02790000004</v>
      </c>
      <c r="AD14" s="447">
        <f>SUM(AC14:AC21)</f>
        <v>1089390.3849000006</v>
      </c>
      <c r="AE14" s="9">
        <f t="shared" ref="AE14:AE15" si="38">P14/O14</f>
        <v>0.10765027552036849</v>
      </c>
      <c r="AF14" s="9">
        <f t="shared" ref="AF14:AF15" si="39">AC14/P14</f>
        <v>2.3784124869980485</v>
      </c>
      <c r="AG14" s="9">
        <f t="shared" ref="AG14:AG15" si="40">AC14/O14</f>
        <v>0.2560367595264248</v>
      </c>
      <c r="AH14" s="9">
        <f t="shared" ref="AH14:AH15" si="41">(W14+X14+Y14)/O14</f>
        <v>0.14384034999342518</v>
      </c>
    </row>
    <row r="15" spans="1:34" s="18" customFormat="1" ht="25.5" customHeight="1">
      <c r="A15" s="304"/>
      <c r="B15" s="307" t="s">
        <v>219</v>
      </c>
      <c r="C15" s="19" t="s">
        <v>220</v>
      </c>
      <c r="D15" s="310">
        <v>10</v>
      </c>
      <c r="E15" s="308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51">
        <f t="shared" si="35"/>
        <v>0</v>
      </c>
      <c r="AA15" s="25"/>
      <c r="AB15" s="287">
        <f t="shared" si="36"/>
        <v>-3920</v>
      </c>
      <c r="AC15" s="34">
        <f t="shared" si="37"/>
        <v>-3920</v>
      </c>
      <c r="AD15" s="448"/>
      <c r="AE15" s="352" t="e">
        <f t="shared" si="38"/>
        <v>#DIV/0!</v>
      </c>
      <c r="AF15" s="352" t="e">
        <f t="shared" si="39"/>
        <v>#DIV/0!</v>
      </c>
      <c r="AG15" s="352" t="e">
        <f t="shared" si="40"/>
        <v>#DIV/0!</v>
      </c>
      <c r="AH15" s="352" t="e">
        <f t="shared" si="41"/>
        <v>#DIV/0!</v>
      </c>
    </row>
    <row r="16" spans="1:34" s="18" customFormat="1" ht="25.5" customHeight="1">
      <c r="A16" s="304"/>
      <c r="B16" s="332" t="s">
        <v>249</v>
      </c>
      <c r="C16" s="333" t="s">
        <v>238</v>
      </c>
      <c r="D16" s="290" t="s">
        <v>240</v>
      </c>
      <c r="E16" s="48"/>
      <c r="F16" s="334">
        <f t="shared" si="29"/>
        <v>370668.60999999987</v>
      </c>
      <c r="G16" s="335">
        <f>'Юнит 11'!L$58</f>
        <v>1503</v>
      </c>
      <c r="H16" s="335">
        <f>'Юнит 11'!Q$58</f>
        <v>797</v>
      </c>
      <c r="I16" s="335">
        <f>'Юнит 11'!R$58</f>
        <v>-13</v>
      </c>
      <c r="J16" s="336">
        <f>'Юнит 11'!T$58</f>
        <v>612594.65000000026</v>
      </c>
      <c r="K16" s="337">
        <f>'Юнит 11'!U$58</f>
        <v>-10314</v>
      </c>
      <c r="L16" s="338">
        <f t="shared" ref="L16:L17" si="42">IFERROR(J16+K16,0)</f>
        <v>602280.65000000026</v>
      </c>
      <c r="M16" s="336">
        <f>'Юнит 11'!W$58</f>
        <v>943118.98999999976</v>
      </c>
      <c r="N16" s="337">
        <f>'Юнит 11'!X$58</f>
        <v>-15997</v>
      </c>
      <c r="O16" s="339">
        <f t="shared" si="31"/>
        <v>927121.98999999976</v>
      </c>
      <c r="P16" s="340">
        <f>'Юнит 11'!AB$58</f>
        <v>103751.89999999997</v>
      </c>
      <c r="Q16" s="341">
        <f>'Юнит 11'!AE$58</f>
        <v>97317.480000000083</v>
      </c>
      <c r="R16" s="337">
        <f>'Юнит 11'!AC$58</f>
        <v>349180.57999999973</v>
      </c>
      <c r="S16" s="341">
        <f>'Юнит 11'!AI$58</f>
        <v>1851.2800000000002</v>
      </c>
      <c r="T16" s="337">
        <v>165</v>
      </c>
      <c r="U16" s="337">
        <f>'Юнит 11'!AJ$58</f>
        <v>0</v>
      </c>
      <c r="V16" s="340">
        <v>2357.04</v>
      </c>
      <c r="W16" s="342">
        <f>'Юнит 11'!AF$58</f>
        <v>105582</v>
      </c>
      <c r="X16" s="343">
        <f>'Юнит 11'!AG$58</f>
        <v>0</v>
      </c>
      <c r="Y16" s="343">
        <f>'Юнит 11'!AH136</f>
        <v>0</v>
      </c>
      <c r="Z16" s="344">
        <f t="shared" si="35"/>
        <v>6022.8065000000024</v>
      </c>
      <c r="AA16" s="343"/>
      <c r="AB16" s="345">
        <f t="shared" ref="AB16:AB17" si="43">O16-SUM(P16:Y16)+AA16</f>
        <v>266916.70999999996</v>
      </c>
      <c r="AC16" s="346">
        <f t="shared" ref="AC16:AC17" si="44">O16-SUM(P16:Z16)+AA16</f>
        <v>260893.90350000001</v>
      </c>
      <c r="AD16" s="448"/>
      <c r="AE16" s="352">
        <f t="shared" ref="AE16:AE17" si="45">P16/O16</f>
        <v>0.1119074955821078</v>
      </c>
      <c r="AF16" s="352">
        <f t="shared" ref="AF16:AF17" si="46">AC16/P16</f>
        <v>2.5145939833391013</v>
      </c>
      <c r="AG16" s="352">
        <f t="shared" ref="AG16:AG17" si="47">AC16/O16</f>
        <v>0.28140191508131535</v>
      </c>
      <c r="AH16" s="352">
        <f t="shared" ref="AH16:AH17" si="48">(W16+X16+Y16)/O16</f>
        <v>0.11388145372325817</v>
      </c>
    </row>
    <row r="17" spans="1:34" s="18" customFormat="1" ht="25.5" customHeight="1">
      <c r="A17" s="304"/>
      <c r="B17" s="347" t="s">
        <v>250</v>
      </c>
      <c r="C17" s="348" t="s">
        <v>238</v>
      </c>
      <c r="D17" s="310" t="s">
        <v>240</v>
      </c>
      <c r="E17" s="308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51">
        <f t="shared" si="35"/>
        <v>0</v>
      </c>
      <c r="AA17" s="25"/>
      <c r="AB17" s="287">
        <f t="shared" si="43"/>
        <v>-12473.82</v>
      </c>
      <c r="AC17" s="34">
        <f t="shared" si="44"/>
        <v>-12473.82</v>
      </c>
      <c r="AD17" s="448"/>
      <c r="AE17" s="352" t="e">
        <f t="shared" si="45"/>
        <v>#DIV/0!</v>
      </c>
      <c r="AF17" s="352" t="e">
        <f t="shared" si="46"/>
        <v>#DIV/0!</v>
      </c>
      <c r="AG17" s="352" t="e">
        <f t="shared" si="47"/>
        <v>#DIV/0!</v>
      </c>
      <c r="AH17" s="352" t="e">
        <f t="shared" si="48"/>
        <v>#DIV/0!</v>
      </c>
    </row>
    <row r="18" spans="1:34" s="18" customFormat="1" ht="25.5" customHeight="1">
      <c r="A18" s="304"/>
      <c r="B18" s="332" t="s">
        <v>251</v>
      </c>
      <c r="C18" s="333" t="s">
        <v>253</v>
      </c>
      <c r="D18" s="290" t="s">
        <v>254</v>
      </c>
      <c r="E18" s="49"/>
      <c r="F18" s="334">
        <f t="shared" ref="F18:F19" si="49">IFERROR(O18-SUM(Q18:W18)+AA18,0)</f>
        <v>460743.48848780489</v>
      </c>
      <c r="G18" s="335">
        <f>'Юнит 12'!L$58</f>
        <v>1912</v>
      </c>
      <c r="H18" s="335">
        <f>'Юнит 12'!Q$58</f>
        <v>947</v>
      </c>
      <c r="I18" s="335">
        <f>'Юнит 12'!R$58</f>
        <v>-22</v>
      </c>
      <c r="J18" s="336">
        <f>'Юнит 12'!T$58</f>
        <v>770335.74000000011</v>
      </c>
      <c r="K18" s="337">
        <f>'Юнит 12'!U$58</f>
        <v>-17585.11</v>
      </c>
      <c r="L18" s="338">
        <f t="shared" ref="L18:L19" si="50">IFERROR(J18+K18,0)</f>
        <v>752750.63000000012</v>
      </c>
      <c r="M18" s="336">
        <f>'Юнит 12'!W$58</f>
        <v>1160661.75</v>
      </c>
      <c r="N18" s="337">
        <f>'Юнит 12'!X$58</f>
        <v>-26564.080000000002</v>
      </c>
      <c r="O18" s="339">
        <f t="shared" ref="O18:O19" si="51">IFERROR(M18+N18,0)</f>
        <v>1134097.67</v>
      </c>
      <c r="P18" s="340">
        <f>'Юнит 12'!AB$58</f>
        <v>122764.06000000001</v>
      </c>
      <c r="Q18" s="341">
        <f>'Юнит 12'!AE$58</f>
        <v>116519.86999999998</v>
      </c>
      <c r="R18" s="337">
        <f>'Юнит 12'!AC$58</f>
        <v>428981.73999999993</v>
      </c>
      <c r="S18" s="341">
        <f>'Юнит 12'!AI$58</f>
        <v>2973.3315121951227</v>
      </c>
      <c r="T18" s="337">
        <v>300</v>
      </c>
      <c r="U18" s="337">
        <f>'Юнит 12'!AJ$58</f>
        <v>0</v>
      </c>
      <c r="V18" s="340">
        <v>3528.24</v>
      </c>
      <c r="W18" s="342">
        <f>'Юнит 12'!AF$58</f>
        <v>121051</v>
      </c>
      <c r="X18" s="343">
        <f>'Юнит 12'!AG$58</f>
        <v>0</v>
      </c>
      <c r="Y18" s="343">
        <f>'Юнит 12'!AH138</f>
        <v>0</v>
      </c>
      <c r="Z18" s="344">
        <f t="shared" si="35"/>
        <v>7527.5063000000009</v>
      </c>
      <c r="AA18" s="343"/>
      <c r="AB18" s="345">
        <f t="shared" ref="AB18:AB19" si="52">O18-SUM(P18:Y18)+AA18</f>
        <v>337979.42848780483</v>
      </c>
      <c r="AC18" s="346">
        <f t="shared" ref="AC18:AC19" si="53">O18-SUM(P18:Z18)+AA18</f>
        <v>330451.92218780483</v>
      </c>
      <c r="AD18" s="448"/>
      <c r="AE18" s="352">
        <f t="shared" ref="AE18:AE21" si="54">P18/O18</f>
        <v>0.10824822521679285</v>
      </c>
      <c r="AF18" s="352">
        <f t="shared" ref="AF18:AF21" si="55">AC18/P18</f>
        <v>2.6917643664424653</v>
      </c>
      <c r="AG18" s="352">
        <f t="shared" ref="AG18:AG21" si="56">AC18/O18</f>
        <v>0.29137871536920174</v>
      </c>
      <c r="AH18" s="352">
        <f t="shared" ref="AH18:AH21" si="57">(W18+X18+Y18)/O18</f>
        <v>0.10673772039404684</v>
      </c>
    </row>
    <row r="19" spans="1:34" s="18" customFormat="1" ht="25.5" customHeight="1">
      <c r="A19" s="304"/>
      <c r="B19" s="347" t="s">
        <v>252</v>
      </c>
      <c r="C19" s="348" t="s">
        <v>253</v>
      </c>
      <c r="D19" s="310" t="s">
        <v>254</v>
      </c>
      <c r="E19" s="308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251">
        <f t="shared" si="35"/>
        <v>44.68</v>
      </c>
      <c r="AA19" s="25"/>
      <c r="AB19" s="287">
        <f t="shared" si="52"/>
        <v>-3744.3084878048776</v>
      </c>
      <c r="AC19" s="34">
        <f t="shared" si="53"/>
        <v>-3788.9884878048779</v>
      </c>
      <c r="AD19" s="448"/>
      <c r="AE19" s="352">
        <f t="shared" si="54"/>
        <v>0.17774550898203592</v>
      </c>
      <c r="AF19" s="352">
        <f t="shared" si="55"/>
        <v>-3.1911571140573702</v>
      </c>
      <c r="AG19" s="352">
        <f t="shared" si="56"/>
        <v>-0.56721384547977216</v>
      </c>
      <c r="AH19" s="352">
        <f t="shared" si="57"/>
        <v>0</v>
      </c>
    </row>
    <row r="20" spans="1:34" s="18" customFormat="1" ht="25.5" customHeight="1">
      <c r="A20" s="304"/>
      <c r="B20" s="332" t="s">
        <v>255</v>
      </c>
      <c r="C20" s="333" t="s">
        <v>257</v>
      </c>
      <c r="D20" s="290" t="s">
        <v>258</v>
      </c>
      <c r="E20" s="48"/>
      <c r="F20" s="390">
        <f t="shared" ref="F20:F21" si="58">IFERROR(O20-SUM(Q20:W20)+AA20,0)</f>
        <v>545173.78179516317</v>
      </c>
      <c r="G20" s="391">
        <f>'Юнит 13'!L$58</f>
        <v>1741</v>
      </c>
      <c r="H20" s="391">
        <f>'Юнит 13'!Q$58</f>
        <v>1033</v>
      </c>
      <c r="I20" s="391">
        <f>'Юнит 13'!R$58</f>
        <v>-22</v>
      </c>
      <c r="J20" s="392">
        <f>'Юнит 13'!T$58</f>
        <v>894331.41</v>
      </c>
      <c r="K20" s="393">
        <f>'Юнит 13'!U$58</f>
        <v>-18419.39</v>
      </c>
      <c r="L20" s="394">
        <f t="shared" ref="L20:L21" si="59">IFERROR(J20+K20,0)</f>
        <v>875912.02</v>
      </c>
      <c r="M20" s="392">
        <f>'Юнит 13'!W$58</f>
        <v>1343124.5800000012</v>
      </c>
      <c r="N20" s="393">
        <f>'Юнит 13'!X$58</f>
        <v>-28012.89</v>
      </c>
      <c r="O20" s="395">
        <f t="shared" ref="O20:O21" si="60">IFERROR(M20+N20,0)</f>
        <v>1315111.6900000013</v>
      </c>
      <c r="P20" s="396">
        <f>'Юнит 13'!AB$58</f>
        <v>133965.07</v>
      </c>
      <c r="Q20" s="397">
        <f>'Юнит 13'!AE$58</f>
        <v>138495.53000000009</v>
      </c>
      <c r="R20" s="393">
        <f>'Юнит 13'!AC$58</f>
        <v>495515.23000000062</v>
      </c>
      <c r="S20" s="397">
        <f>'Юнит 13'!AI$58</f>
        <v>5304.7482048374877</v>
      </c>
      <c r="T20" s="393">
        <v>30</v>
      </c>
      <c r="U20" s="393">
        <f>'Юнит 13'!AJ$58</f>
        <v>70</v>
      </c>
      <c r="V20" s="396">
        <v>1610.4</v>
      </c>
      <c r="W20" s="398">
        <f>'Юнит 13'!AF$58</f>
        <v>128912</v>
      </c>
      <c r="X20" s="399">
        <f>'Юнит 13'!AG$58</f>
        <v>0</v>
      </c>
      <c r="Y20" s="399">
        <f>'Юнит 13'!AH140</f>
        <v>0</v>
      </c>
      <c r="Z20" s="400">
        <f t="shared" si="35"/>
        <v>8759.1202000000012</v>
      </c>
      <c r="AA20" s="399"/>
      <c r="AB20" s="401">
        <f t="shared" ref="AB20:AB21" si="61">O20-SUM(P20:Y20)+AA20</f>
        <v>411208.71179516311</v>
      </c>
      <c r="AC20" s="402">
        <f t="shared" ref="AC20:AC21" si="62">O20-SUM(P20:Z20)+AA20</f>
        <v>402449.5915951631</v>
      </c>
      <c r="AD20" s="448"/>
      <c r="AE20" s="352">
        <f t="shared" si="54"/>
        <v>0.10186592592755363</v>
      </c>
      <c r="AF20" s="352">
        <f t="shared" si="55"/>
        <v>3.0041382548089817</v>
      </c>
      <c r="AG20" s="352">
        <f t="shared" si="56"/>
        <v>0.30601932494050199</v>
      </c>
      <c r="AH20" s="352">
        <f t="shared" si="57"/>
        <v>9.8023613492478248E-2</v>
      </c>
    </row>
    <row r="21" spans="1:34" s="18" customFormat="1" ht="25.5" customHeight="1" thickBot="1">
      <c r="A21" s="304"/>
      <c r="B21" s="368" t="s">
        <v>256</v>
      </c>
      <c r="C21" s="369" t="s">
        <v>257</v>
      </c>
      <c r="D21" s="370" t="s">
        <v>258</v>
      </c>
      <c r="E21" s="236"/>
      <c r="F21" s="371">
        <f t="shared" si="58"/>
        <v>-1204.2517951625093</v>
      </c>
      <c r="G21" s="372">
        <f>'Юнит 13'!L$68</f>
        <v>0</v>
      </c>
      <c r="H21" s="372">
        <f>'Юнит 13'!Q$68</f>
        <v>0</v>
      </c>
      <c r="I21" s="372">
        <f>'Юнит 13'!R$68</f>
        <v>0</v>
      </c>
      <c r="J21" s="373">
        <f>'Юнит 13'!T$68</f>
        <v>0</v>
      </c>
      <c r="K21" s="374">
        <f>'Юнит 13'!U$68</f>
        <v>0</v>
      </c>
      <c r="L21" s="375">
        <f t="shared" si="59"/>
        <v>0</v>
      </c>
      <c r="M21" s="373">
        <f>'Юнит 13'!W$68</f>
        <v>0</v>
      </c>
      <c r="N21" s="374">
        <f>'Юнит 13'!X$68</f>
        <v>0</v>
      </c>
      <c r="O21" s="376">
        <f t="shared" si="60"/>
        <v>0</v>
      </c>
      <c r="P21" s="377">
        <f>'Юнит 13'!AB$68</f>
        <v>0</v>
      </c>
      <c r="Q21" s="378">
        <f>'Юнит 13'!AE$68</f>
        <v>1195.55</v>
      </c>
      <c r="R21" s="374">
        <f>'Юнит 13'!AC$68</f>
        <v>0</v>
      </c>
      <c r="S21" s="378">
        <f>'Юнит 13'!AI$68</f>
        <v>8.7017951625094483</v>
      </c>
      <c r="T21" s="374"/>
      <c r="U21" s="374">
        <f>'Юнит 13'!AJ$68</f>
        <v>0</v>
      </c>
      <c r="V21" s="377"/>
      <c r="W21" s="380">
        <f>'Юнит 13'!AF$68</f>
        <v>0</v>
      </c>
      <c r="X21" s="381">
        <f>'Юнит 13'!AG$68</f>
        <v>0</v>
      </c>
      <c r="Y21" s="381">
        <f>'Юнит 13'!AH141</f>
        <v>0</v>
      </c>
      <c r="Z21" s="382">
        <f t="shared" si="35"/>
        <v>0</v>
      </c>
      <c r="AA21" s="381"/>
      <c r="AB21" s="383">
        <f t="shared" si="61"/>
        <v>-1204.2517951625093</v>
      </c>
      <c r="AC21" s="384">
        <f t="shared" si="62"/>
        <v>-1204.2517951625093</v>
      </c>
      <c r="AD21" s="449"/>
      <c r="AE21" s="352" t="e">
        <f t="shared" si="54"/>
        <v>#DIV/0!</v>
      </c>
      <c r="AF21" s="352" t="e">
        <f t="shared" si="55"/>
        <v>#DIV/0!</v>
      </c>
      <c r="AG21" s="352" t="e">
        <f t="shared" si="56"/>
        <v>#DIV/0!</v>
      </c>
      <c r="AH21" s="352" t="e">
        <f t="shared" si="57"/>
        <v>#DIV/0!</v>
      </c>
    </row>
    <row r="22" spans="1:34" s="18" customFormat="1" ht="25.5" customHeight="1">
      <c r="A22" s="304"/>
      <c r="B22" s="332" t="s">
        <v>295</v>
      </c>
      <c r="C22" s="333" t="s">
        <v>297</v>
      </c>
      <c r="D22" s="290" t="s">
        <v>282</v>
      </c>
      <c r="E22" s="48"/>
      <c r="F22" s="390">
        <f t="shared" ref="F22:F23" si="63">IFERROR(O22-SUM(Q22:W22)+AA22,0)</f>
        <v>458789.03203903907</v>
      </c>
      <c r="G22" s="391">
        <f>'Юнит 14'!L$58</f>
        <v>1458</v>
      </c>
      <c r="H22" s="391">
        <f>'Юнит 14'!Q$58</f>
        <v>957</v>
      </c>
      <c r="I22" s="391">
        <f>'Юнит 14'!R$58</f>
        <v>-29</v>
      </c>
      <c r="J22" s="392">
        <f>'Юнит 14'!T$58</f>
        <v>818298.18999999971</v>
      </c>
      <c r="K22" s="393">
        <f>'Юнит 14'!U$58</f>
        <v>-24782</v>
      </c>
      <c r="L22" s="394">
        <f t="shared" ref="L22:L23" si="64">IFERROR(J22+K22,0)</f>
        <v>793516.18999999971</v>
      </c>
      <c r="M22" s="392">
        <f>'Юнит 14'!W$58</f>
        <v>1234216.1199999994</v>
      </c>
      <c r="N22" s="393">
        <f>'Юнит 14'!X$58</f>
        <v>-37862</v>
      </c>
      <c r="O22" s="395">
        <f t="shared" ref="O22:O23" si="65">IFERROR(M22+N22,0)</f>
        <v>1196354.1199999994</v>
      </c>
      <c r="P22" s="396">
        <f>'Юнит 14'!AB$58</f>
        <v>123010.15</v>
      </c>
      <c r="Q22" s="397">
        <f>'Юнит 14'!AE$58</f>
        <v>131915.06999999983</v>
      </c>
      <c r="R22" s="393">
        <f>'Юнит 14'!AC$58</f>
        <v>450831.19000000029</v>
      </c>
      <c r="S22" s="397">
        <f>'Юнит 14'!AI$58</f>
        <v>7319.8279609601705</v>
      </c>
      <c r="T22" s="393"/>
      <c r="U22" s="393">
        <f>'Юнит 14'!AJ$58</f>
        <v>100</v>
      </c>
      <c r="V22" s="396">
        <v>1464</v>
      </c>
      <c r="W22" s="398">
        <f>'Юнит 14'!AF$58</f>
        <v>145935</v>
      </c>
      <c r="X22" s="399">
        <f>'Юнит 14'!AG$58</f>
        <v>788</v>
      </c>
      <c r="Y22" s="399">
        <f>'Юнит 14'!AH142</f>
        <v>0</v>
      </c>
      <c r="Z22" s="400">
        <f t="shared" ref="Z22:Z23" si="66">IFERROR((L22)*0.01,0)</f>
        <v>7935.1618999999973</v>
      </c>
      <c r="AA22" s="399"/>
      <c r="AB22" s="401">
        <f t="shared" ref="AB22:AB23" si="67">O22-SUM(P22:Y22)+AA22</f>
        <v>334990.88203903905</v>
      </c>
      <c r="AC22" s="402">
        <f t="shared" ref="AC22:AC23" si="68">O22-SUM(P22:Z22)+AA22</f>
        <v>327055.7201390391</v>
      </c>
      <c r="AD22" s="434"/>
      <c r="AE22" s="352">
        <f t="shared" ref="AE22:AE23" si="69">P22/O22</f>
        <v>0.10282085207346471</v>
      </c>
      <c r="AF22" s="352">
        <f t="shared" ref="AF22:AF23" si="70">AC22/P22</f>
        <v>2.6587701920454458</v>
      </c>
      <c r="AG22" s="352">
        <f t="shared" ref="AG22:AG23" si="71">AC22/O22</f>
        <v>0.27337701661364217</v>
      </c>
      <c r="AH22" s="352">
        <f t="shared" ref="AH22:AH23" si="72">(W22+X22+Y22)/O22</f>
        <v>0.12264178101380223</v>
      </c>
    </row>
    <row r="23" spans="1:34" s="18" customFormat="1" ht="25.5" customHeight="1">
      <c r="A23" s="304"/>
      <c r="B23" s="347" t="s">
        <v>296</v>
      </c>
      <c r="C23" s="348" t="s">
        <v>297</v>
      </c>
      <c r="D23" s="310" t="s">
        <v>282</v>
      </c>
      <c r="E23" s="308"/>
      <c r="F23" s="235">
        <f t="shared" si="63"/>
        <v>-211.39203903983116</v>
      </c>
      <c r="G23" s="33">
        <f>'Юнит 14'!L$68</f>
        <v>1</v>
      </c>
      <c r="H23" s="33">
        <f>'Юнит 14'!Q$68</f>
        <v>0</v>
      </c>
      <c r="I23" s="33">
        <f>'Юнит 14'!R$68</f>
        <v>0</v>
      </c>
      <c r="J23" s="20">
        <f>'Юнит 14'!T$68</f>
        <v>0</v>
      </c>
      <c r="K23" s="21">
        <f>'Юнит 14'!U$68</f>
        <v>0</v>
      </c>
      <c r="L23" s="22">
        <f t="shared" si="64"/>
        <v>0</v>
      </c>
      <c r="M23" s="20">
        <f>'Юнит 14'!W$68</f>
        <v>0</v>
      </c>
      <c r="N23" s="21">
        <f>'Юнит 14'!X$68</f>
        <v>0</v>
      </c>
      <c r="O23" s="285">
        <f t="shared" si="65"/>
        <v>0</v>
      </c>
      <c r="P23" s="225">
        <f>'Юнит 14'!AB$68</f>
        <v>0</v>
      </c>
      <c r="Q23" s="227">
        <f>'Юнит 14'!AE$68</f>
        <v>198.82</v>
      </c>
      <c r="R23" s="21">
        <f>'Юнит 14'!AC$68</f>
        <v>0</v>
      </c>
      <c r="S23" s="227">
        <f>'Юнит 14'!AI$68</f>
        <v>12.572039039831179</v>
      </c>
      <c r="T23" s="21"/>
      <c r="U23" s="21">
        <f>'Юнит 14'!AJ$68</f>
        <v>0</v>
      </c>
      <c r="V23" s="225"/>
      <c r="W23" s="24">
        <f>'Юнит 14'!AF$68</f>
        <v>0</v>
      </c>
      <c r="X23" s="25">
        <f>'Юнит 14'!AG$68</f>
        <v>0</v>
      </c>
      <c r="Y23" s="25">
        <f>'Юнит 14'!AH143</f>
        <v>0</v>
      </c>
      <c r="Z23" s="251">
        <f t="shared" si="66"/>
        <v>0</v>
      </c>
      <c r="AA23" s="25"/>
      <c r="AB23" s="287">
        <f t="shared" si="67"/>
        <v>-211.39203903983116</v>
      </c>
      <c r="AC23" s="34">
        <f t="shared" si="68"/>
        <v>-211.39203903983116</v>
      </c>
      <c r="AD23" s="434"/>
      <c r="AE23" s="352" t="e">
        <f t="shared" si="69"/>
        <v>#DIV/0!</v>
      </c>
      <c r="AF23" s="352" t="e">
        <f t="shared" si="70"/>
        <v>#DIV/0!</v>
      </c>
      <c r="AG23" s="352" t="e">
        <f t="shared" si="71"/>
        <v>#DIV/0!</v>
      </c>
      <c r="AH23" s="352" t="e">
        <f t="shared" si="72"/>
        <v>#DIV/0!</v>
      </c>
    </row>
    <row r="24" spans="1:34" s="18" customFormat="1" ht="25.5" customHeight="1">
      <c r="A24" s="304"/>
      <c r="B24" s="500"/>
      <c r="C24" s="421"/>
      <c r="D24" s="290"/>
      <c r="E24" s="48"/>
      <c r="F24" s="291"/>
      <c r="G24" s="292"/>
      <c r="H24" s="292"/>
      <c r="I24" s="292"/>
      <c r="J24" s="293"/>
      <c r="K24" s="294"/>
      <c r="L24" s="295"/>
      <c r="M24" s="293"/>
      <c r="N24" s="294"/>
      <c r="O24" s="296"/>
      <c r="P24" s="297"/>
      <c r="Q24" s="298"/>
      <c r="R24" s="294"/>
      <c r="S24" s="298"/>
      <c r="T24" s="294"/>
      <c r="U24" s="294"/>
      <c r="V24" s="297"/>
      <c r="W24" s="300"/>
      <c r="X24" s="301"/>
      <c r="Y24" s="301"/>
      <c r="Z24" s="309"/>
      <c r="AA24" s="301"/>
      <c r="AB24" s="302"/>
      <c r="AC24" s="501"/>
      <c r="AD24" s="434"/>
      <c r="AE24" s="352"/>
      <c r="AF24" s="352"/>
      <c r="AG24" s="352"/>
      <c r="AH24" s="352"/>
    </row>
    <row r="25" spans="1:34" s="18" customFormat="1" ht="25.5" customHeight="1">
      <c r="A25" s="304"/>
      <c r="B25" s="303"/>
      <c r="C25" s="292"/>
      <c r="D25" s="292"/>
      <c r="E25" s="48"/>
      <c r="F25" s="291"/>
      <c r="G25" s="292"/>
      <c r="H25" s="292"/>
      <c r="I25" s="292"/>
      <c r="J25" s="293"/>
      <c r="K25" s="294"/>
      <c r="L25" s="295"/>
      <c r="M25" s="293"/>
      <c r="N25" s="294"/>
      <c r="O25" s="296"/>
      <c r="P25" s="297"/>
      <c r="Q25" s="298"/>
      <c r="R25" s="294"/>
      <c r="S25" s="299"/>
      <c r="T25" s="294"/>
      <c r="U25" s="294"/>
      <c r="V25" s="297"/>
      <c r="W25" s="300"/>
      <c r="X25" s="301"/>
      <c r="Y25" s="343"/>
      <c r="Z25" s="309"/>
      <c r="AA25" s="343"/>
      <c r="AB25" s="302"/>
      <c r="AC25" s="346"/>
      <c r="AD25" s="367"/>
      <c r="AE25" s="9"/>
      <c r="AF25" s="9"/>
      <c r="AG25" s="9"/>
      <c r="AH25" s="9"/>
    </row>
    <row r="26" spans="1:34" s="18" customFormat="1" ht="25.5" customHeight="1" thickBot="1">
      <c r="B26" s="233"/>
      <c r="C26" s="385"/>
      <c r="D26" s="386"/>
      <c r="E26" s="236"/>
      <c r="F26" s="371"/>
      <c r="G26" s="372"/>
      <c r="H26" s="372"/>
      <c r="I26" s="372"/>
      <c r="J26" s="373"/>
      <c r="K26" s="374"/>
      <c r="L26" s="375"/>
      <c r="M26" s="373"/>
      <c r="N26" s="374"/>
      <c r="O26" s="375"/>
      <c r="P26" s="377"/>
      <c r="Q26" s="379"/>
      <c r="R26" s="374"/>
      <c r="S26" s="379"/>
      <c r="T26" s="374"/>
      <c r="U26" s="374"/>
      <c r="V26" s="377"/>
      <c r="W26" s="380"/>
      <c r="X26" s="387"/>
      <c r="Y26" s="381"/>
      <c r="Z26" s="388"/>
      <c r="AA26" s="381"/>
      <c r="AB26" s="389">
        <f t="shared" si="10"/>
        <v>0</v>
      </c>
      <c r="AC26" s="384">
        <f t="shared" si="11"/>
        <v>0</v>
      </c>
      <c r="AD26" s="234"/>
      <c r="AE26" s="9" t="e">
        <f t="shared" si="22"/>
        <v>#DIV/0!</v>
      </c>
      <c r="AF26" s="9" t="e">
        <f t="shared" si="23"/>
        <v>#DIV/0!</v>
      </c>
      <c r="AG26" s="9" t="e">
        <f t="shared" si="24"/>
        <v>#DIV/0!</v>
      </c>
      <c r="AH26" s="9" t="e">
        <f t="shared" si="25"/>
        <v>#DIV/0!</v>
      </c>
    </row>
    <row r="27" spans="1:34" ht="22" customHeight="1" thickBot="1">
      <c r="B27" s="50" t="s">
        <v>30</v>
      </c>
      <c r="C27" s="51"/>
      <c r="D27" s="52"/>
      <c r="E27" s="53"/>
      <c r="F27" s="54">
        <f t="shared" ref="F27:AD27" si="73">SUM(F4:F26)</f>
        <v>2677216.4300000002</v>
      </c>
      <c r="G27" s="55">
        <f>SUM(G4:G26)</f>
        <v>9873</v>
      </c>
      <c r="H27" s="55">
        <f t="shared" si="73"/>
        <v>5436</v>
      </c>
      <c r="I27" s="55">
        <f t="shared" si="73"/>
        <v>-114</v>
      </c>
      <c r="J27" s="54">
        <f t="shared" si="73"/>
        <v>4396621.7200000007</v>
      </c>
      <c r="K27" s="54">
        <f t="shared" si="73"/>
        <v>-92887.91</v>
      </c>
      <c r="L27" s="54">
        <f t="shared" si="73"/>
        <v>4303733.8100000005</v>
      </c>
      <c r="M27" s="54">
        <f t="shared" si="73"/>
        <v>6650189.29</v>
      </c>
      <c r="N27" s="54">
        <f t="shared" si="73"/>
        <v>-141814.91999999998</v>
      </c>
      <c r="O27" s="54">
        <f t="shared" si="73"/>
        <v>6508374.3700000001</v>
      </c>
      <c r="P27" s="54">
        <f t="shared" si="73"/>
        <v>708235.16</v>
      </c>
      <c r="Q27" s="54">
        <f t="shared" si="73"/>
        <v>679980.74</v>
      </c>
      <c r="R27" s="54">
        <f t="shared" si="73"/>
        <v>2443669.9500000007</v>
      </c>
      <c r="S27" s="54">
        <f>SUM(S4:S26)</f>
        <v>31117.57</v>
      </c>
      <c r="T27" s="54">
        <f>SUM(T4:T26)</f>
        <v>4035</v>
      </c>
      <c r="U27" s="54">
        <f t="shared" si="73"/>
        <v>4239.28</v>
      </c>
      <c r="V27" s="54">
        <f>SUM(V4:V26)</f>
        <v>11066.4</v>
      </c>
      <c r="W27" s="54">
        <f t="shared" si="73"/>
        <v>657049</v>
      </c>
      <c r="X27" s="54">
        <f t="shared" si="73"/>
        <v>176941</v>
      </c>
      <c r="Y27" s="54">
        <f t="shared" si="73"/>
        <v>0</v>
      </c>
      <c r="Z27" s="252">
        <f>SUM(Z4:Z26)</f>
        <v>43094.417000000009</v>
      </c>
      <c r="AA27" s="54">
        <f t="shared" si="73"/>
        <v>0</v>
      </c>
      <c r="AB27" s="252">
        <f t="shared" si="73"/>
        <v>1792040.2699999998</v>
      </c>
      <c r="AC27" s="54">
        <f>SUM(AC4:AC26)</f>
        <v>1748945.8529999999</v>
      </c>
      <c r="AD27" s="54">
        <f t="shared" si="73"/>
        <v>1422101.5249000005</v>
      </c>
      <c r="AE27" s="56">
        <f>P27/O27</f>
        <v>0.10881905676240318</v>
      </c>
      <c r="AF27" s="56">
        <f t="shared" ref="AF27" si="74">AC27/P27</f>
        <v>2.4694422866551835</v>
      </c>
      <c r="AG27" s="56">
        <f t="shared" si="5"/>
        <v>0.26872238036300911</v>
      </c>
      <c r="AH27" s="56">
        <f>(W27+X27+Y27)/O27</f>
        <v>0.12814106143682083</v>
      </c>
    </row>
    <row r="28" spans="1:34" ht="13.5" customHeight="1">
      <c r="B28" s="57"/>
      <c r="C28" s="57"/>
      <c r="D28" s="29"/>
      <c r="E28" s="58"/>
      <c r="F28" s="59"/>
      <c r="G28" s="59"/>
      <c r="H28" s="59"/>
      <c r="I28" s="59"/>
      <c r="J28" s="59"/>
      <c r="K28" s="59"/>
      <c r="L28" s="59"/>
      <c r="M28" s="60" t="s">
        <v>46</v>
      </c>
      <c r="N28" s="60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6"/>
      <c r="AF28" s="56"/>
      <c r="AG28" s="56"/>
      <c r="AH28" s="56"/>
    </row>
    <row r="29" spans="1:34" s="7" customFormat="1">
      <c r="B29" s="61"/>
      <c r="C29" s="61"/>
      <c r="E29" s="62"/>
      <c r="F29" s="63"/>
      <c r="G29" s="64"/>
      <c r="H29" s="64"/>
      <c r="I29" s="64"/>
      <c r="J29" s="64"/>
      <c r="K29" s="64"/>
      <c r="L29" s="64"/>
      <c r="M29" s="60"/>
      <c r="N29" s="65">
        <f>-N27/M27</f>
        <v>2.1324944872358659E-2</v>
      </c>
      <c r="O29" s="66"/>
      <c r="P29" s="228">
        <f t="shared" ref="P29:Z29" si="75">P27/$O$27</f>
        <v>0.10881905676240318</v>
      </c>
      <c r="Q29" s="228">
        <f t="shared" si="75"/>
        <v>0.10447781601721229</v>
      </c>
      <c r="R29" s="228">
        <f t="shared" si="75"/>
        <v>0.37546548662965135</v>
      </c>
      <c r="S29" s="228">
        <f t="shared" si="75"/>
        <v>4.7811585859957222E-3</v>
      </c>
      <c r="T29" s="228">
        <f t="shared" si="75"/>
        <v>6.1997048273668988E-4</v>
      </c>
      <c r="U29" s="228">
        <f t="shared" si="75"/>
        <v>6.5135773681685122E-4</v>
      </c>
      <c r="V29" s="228">
        <f t="shared" si="75"/>
        <v>1.700332428787436E-3</v>
      </c>
      <c r="W29" s="228">
        <f t="shared" si="75"/>
        <v>0.10095439546757357</v>
      </c>
      <c r="X29" s="228">
        <f t="shared" si="75"/>
        <v>2.7186665969247247E-2</v>
      </c>
      <c r="Y29" s="228">
        <f t="shared" si="75"/>
        <v>0</v>
      </c>
      <c r="Z29" s="228">
        <f t="shared" si="75"/>
        <v>6.6213795565665977E-3</v>
      </c>
      <c r="AA29" s="67"/>
      <c r="AB29" s="67"/>
      <c r="AD29" s="228">
        <f>AC27/P27</f>
        <v>2.4694422866551835</v>
      </c>
      <c r="AE29" s="11" t="s">
        <v>33</v>
      </c>
      <c r="AF29" s="68"/>
      <c r="AG29" s="68"/>
      <c r="AH29" s="68"/>
    </row>
    <row r="30" spans="1:34" s="7" customFormat="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44">
        <f>(W27+X27)/O27</f>
        <v>0.12814106143682083</v>
      </c>
      <c r="X30" s="6"/>
      <c r="Y30" s="6"/>
      <c r="Z30" s="6"/>
      <c r="AA30" s="6"/>
      <c r="AB30" s="6"/>
      <c r="AC30" s="6"/>
      <c r="AD30" s="228">
        <f>AC27/O27</f>
        <v>0.26872238036300911</v>
      </c>
      <c r="AE30" s="69" t="s">
        <v>34</v>
      </c>
      <c r="AF30" s="68"/>
      <c r="AG30" s="68"/>
      <c r="AH30" s="68"/>
    </row>
    <row r="31" spans="1:34" s="7" customFormat="1">
      <c r="B31" s="358"/>
      <c r="C31" s="358"/>
      <c r="D31" s="359"/>
      <c r="E31" s="360"/>
      <c r="F31" s="361"/>
      <c r="G31" s="362"/>
      <c r="H31" s="362"/>
      <c r="I31" s="362"/>
      <c r="J31" s="361"/>
      <c r="K31" s="361"/>
      <c r="L31" s="361"/>
      <c r="M31" s="363"/>
      <c r="N31" s="65"/>
      <c r="O31" s="66"/>
      <c r="P31" s="228"/>
      <c r="Q31" s="228"/>
      <c r="R31" s="228"/>
      <c r="S31" s="228"/>
      <c r="T31" s="228"/>
      <c r="U31" s="228"/>
      <c r="V31" s="228"/>
      <c r="W31" s="228"/>
      <c r="X31" s="228"/>
      <c r="Y31" s="364"/>
      <c r="Z31" s="228"/>
      <c r="AA31" s="365"/>
      <c r="AB31" s="365"/>
      <c r="AD31" s="228"/>
      <c r="AE31" s="366"/>
      <c r="AF31" s="68"/>
      <c r="AG31" s="68"/>
      <c r="AH31" s="68"/>
    </row>
    <row r="32" spans="1:34">
      <c r="B32" s="240" t="s">
        <v>167</v>
      </c>
      <c r="F32" s="71"/>
      <c r="G32" s="241">
        <f>SUM(G4:G9)</f>
        <v>457</v>
      </c>
      <c r="H32" s="241">
        <f t="shared" ref="H32:AC32" si="76">SUM(H4:H9)</f>
        <v>256</v>
      </c>
      <c r="I32" s="241">
        <f t="shared" si="76"/>
        <v>-5</v>
      </c>
      <c r="J32" s="242">
        <f t="shared" si="76"/>
        <v>233222.71999999997</v>
      </c>
      <c r="K32" s="242">
        <f t="shared" si="76"/>
        <v>-4580</v>
      </c>
      <c r="L32" s="242">
        <f t="shared" si="76"/>
        <v>228642.71999999997</v>
      </c>
      <c r="M32" s="242">
        <f t="shared" si="76"/>
        <v>303779.89</v>
      </c>
      <c r="N32" s="242">
        <f t="shared" si="76"/>
        <v>-6023</v>
      </c>
      <c r="O32" s="242">
        <f t="shared" si="76"/>
        <v>297756.89</v>
      </c>
      <c r="P32" s="242">
        <f t="shared" si="76"/>
        <v>34328.370000000003</v>
      </c>
      <c r="Q32" s="242">
        <f t="shared" si="76"/>
        <v>30976.050000000003</v>
      </c>
      <c r="R32" s="242">
        <f t="shared" si="76"/>
        <v>106888.7</v>
      </c>
      <c r="S32" s="242">
        <f t="shared" si="76"/>
        <v>6310.98</v>
      </c>
      <c r="T32" s="242">
        <f t="shared" si="76"/>
        <v>0</v>
      </c>
      <c r="U32" s="242">
        <f t="shared" si="76"/>
        <v>0</v>
      </c>
      <c r="V32" s="242">
        <f>SUM(V4:V9)</f>
        <v>964.80000000000007</v>
      </c>
      <c r="W32" s="242">
        <f t="shared" si="76"/>
        <v>22451</v>
      </c>
      <c r="X32" s="242">
        <f t="shared" si="76"/>
        <v>26402</v>
      </c>
      <c r="Y32" s="242">
        <f t="shared" si="76"/>
        <v>0</v>
      </c>
      <c r="Z32" s="242">
        <f t="shared" si="76"/>
        <v>2280.91</v>
      </c>
      <c r="AA32" s="242">
        <f t="shared" si="76"/>
        <v>0</v>
      </c>
      <c r="AB32" s="242"/>
      <c r="AC32" s="242">
        <f t="shared" si="76"/>
        <v>67154.079999999987</v>
      </c>
      <c r="AD32" s="228">
        <f>AC32/P32</f>
        <v>1.9562268759046813</v>
      </c>
    </row>
    <row r="33" spans="2:30">
      <c r="F33" s="71"/>
      <c r="G33" s="71"/>
      <c r="H33" s="71"/>
      <c r="I33" s="71"/>
      <c r="J33" s="71"/>
      <c r="K33" s="71"/>
      <c r="L33" s="71"/>
      <c r="M33" s="71"/>
      <c r="N33" s="244">
        <f>-N32/M32</f>
        <v>1.982685555650178E-2</v>
      </c>
      <c r="O33" s="66"/>
      <c r="P33" s="244">
        <f t="shared" ref="P33:AA33" si="77">P32/$O$32</f>
        <v>0.11528992662436796</v>
      </c>
      <c r="Q33" s="244">
        <f t="shared" si="77"/>
        <v>0.10403134584056141</v>
      </c>
      <c r="R33" s="244">
        <f t="shared" si="77"/>
        <v>0.35897977037575851</v>
      </c>
      <c r="S33" s="244">
        <f t="shared" si="77"/>
        <v>2.1195076291937356E-2</v>
      </c>
      <c r="T33" s="244">
        <f t="shared" si="77"/>
        <v>0</v>
      </c>
      <c r="U33" s="244">
        <f t="shared" si="77"/>
        <v>0</v>
      </c>
      <c r="V33" s="244">
        <f t="shared" si="77"/>
        <v>3.2402272874357332E-3</v>
      </c>
      <c r="W33" s="244">
        <f t="shared" si="77"/>
        <v>7.5400438256861158E-2</v>
      </c>
      <c r="X33" s="244">
        <f t="shared" si="77"/>
        <v>8.866965261492353E-2</v>
      </c>
      <c r="Y33" s="244">
        <f t="shared" si="77"/>
        <v>0</v>
      </c>
      <c r="Z33" s="244">
        <f t="shared" si="77"/>
        <v>7.6603097244869788E-3</v>
      </c>
      <c r="AA33" s="244">
        <f t="shared" si="77"/>
        <v>0</v>
      </c>
      <c r="AB33" s="244"/>
      <c r="AC33" s="244">
        <f>AC32/O32</f>
        <v>0.22553325298366725</v>
      </c>
      <c r="AD33" s="228">
        <f>AC32/O32</f>
        <v>0.22553325298366725</v>
      </c>
    </row>
    <row r="34" spans="2:30" ht="15.5">
      <c r="F34" s="71"/>
      <c r="G34" s="71"/>
      <c r="H34" s="71"/>
      <c r="I34" s="71"/>
      <c r="J34" s="71"/>
      <c r="K34" s="71"/>
      <c r="L34" s="71"/>
      <c r="M34" s="73"/>
      <c r="N34" s="71"/>
      <c r="O34" s="71"/>
      <c r="P34" s="74"/>
      <c r="Q34" s="75"/>
      <c r="R34" s="71"/>
      <c r="S34" s="71"/>
      <c r="T34" s="71"/>
      <c r="AD34" s="228"/>
    </row>
    <row r="35" spans="2:30">
      <c r="B35" s="240" t="s">
        <v>204</v>
      </c>
      <c r="F35" s="71"/>
      <c r="G35" s="241">
        <f>SUM(G10:G13)</f>
        <v>1946</v>
      </c>
      <c r="H35" s="241">
        <f t="shared" ref="H35:AC35" si="78">SUM(H10:H13)</f>
        <v>1061</v>
      </c>
      <c r="I35" s="241">
        <f t="shared" si="78"/>
        <v>-15</v>
      </c>
      <c r="J35" s="242">
        <f t="shared" si="78"/>
        <v>763365.39000000013</v>
      </c>
      <c r="K35" s="242">
        <f>SUM(K10:K13)</f>
        <v>-10935</v>
      </c>
      <c r="L35" s="242">
        <f t="shared" si="78"/>
        <v>752430.39000000013</v>
      </c>
      <c r="M35" s="242">
        <f t="shared" si="78"/>
        <v>1191764.57</v>
      </c>
      <c r="N35" s="242">
        <f t="shared" si="78"/>
        <v>-17408</v>
      </c>
      <c r="O35" s="242">
        <f t="shared" si="78"/>
        <v>1174356.57</v>
      </c>
      <c r="P35" s="242">
        <f t="shared" si="78"/>
        <v>140043.34999999995</v>
      </c>
      <c r="Q35" s="242">
        <f t="shared" si="78"/>
        <v>114027.10999999996</v>
      </c>
      <c r="R35" s="242">
        <f t="shared" si="78"/>
        <v>436797.92</v>
      </c>
      <c r="S35" s="242">
        <f t="shared" si="78"/>
        <v>5224.3099999999995</v>
      </c>
      <c r="T35" s="242">
        <f t="shared" si="78"/>
        <v>2535</v>
      </c>
      <c r="U35" s="242">
        <f t="shared" si="78"/>
        <v>294</v>
      </c>
      <c r="V35" s="242">
        <f t="shared" si="78"/>
        <v>1141.9199999999998</v>
      </c>
      <c r="W35" s="242">
        <f t="shared" si="78"/>
        <v>65682</v>
      </c>
      <c r="X35" s="242">
        <f t="shared" si="78"/>
        <v>135467</v>
      </c>
      <c r="Y35" s="242">
        <f t="shared" si="78"/>
        <v>0</v>
      </c>
      <c r="Z35" s="242">
        <f>SUM(Z10:Z13)</f>
        <v>7586.9</v>
      </c>
      <c r="AA35" s="242">
        <f t="shared" si="78"/>
        <v>0</v>
      </c>
      <c r="AB35" s="242">
        <f t="shared" si="78"/>
        <v>273143.96000000008</v>
      </c>
      <c r="AC35" s="242">
        <f t="shared" si="78"/>
        <v>265557.06000000006</v>
      </c>
      <c r="AD35" s="228">
        <f>AC35/P35</f>
        <v>1.8962489829042233</v>
      </c>
    </row>
    <row r="36" spans="2:30">
      <c r="F36" s="71"/>
      <c r="G36" s="71"/>
      <c r="H36" s="71"/>
      <c r="I36" s="71"/>
      <c r="J36" s="71"/>
      <c r="K36" s="71"/>
      <c r="L36" s="71"/>
      <c r="M36" s="71"/>
      <c r="N36" s="244">
        <f>-N35/M35</f>
        <v>1.4606911833265859E-2</v>
      </c>
      <c r="O36" s="66"/>
      <c r="P36" s="244">
        <f t="shared" ref="P36:AA36" si="79">P35/$O$35</f>
        <v>0.11925113170695673</v>
      </c>
      <c r="Q36" s="244">
        <f t="shared" si="79"/>
        <v>9.7097519537869104E-2</v>
      </c>
      <c r="R36" s="244">
        <f t="shared" si="79"/>
        <v>0.37194658859020985</v>
      </c>
      <c r="S36" s="244">
        <f t="shared" si="79"/>
        <v>4.4486573613668288E-3</v>
      </c>
      <c r="T36" s="244">
        <f t="shared" si="79"/>
        <v>2.1586288736818665E-3</v>
      </c>
      <c r="U36" s="244">
        <f t="shared" si="79"/>
        <v>2.5034985753943537E-4</v>
      </c>
      <c r="V36" s="244">
        <f t="shared" si="79"/>
        <v>9.7237928340623131E-4</v>
      </c>
      <c r="W36" s="244">
        <f t="shared" si="79"/>
        <v>5.5930201846616311E-2</v>
      </c>
      <c r="X36" s="244">
        <f t="shared" si="79"/>
        <v>0.11535423180712481</v>
      </c>
      <c r="Y36" s="244">
        <f t="shared" si="79"/>
        <v>0</v>
      </c>
      <c r="Z36" s="244">
        <f t="shared" si="79"/>
        <v>6.4604739257344973E-3</v>
      </c>
      <c r="AA36" s="244">
        <f t="shared" si="79"/>
        <v>0</v>
      </c>
      <c r="AB36" s="244"/>
      <c r="AC36" s="244">
        <f>AC35/O35</f>
        <v>0.22612983720949426</v>
      </c>
      <c r="AD36" s="228">
        <f>AC35/O35</f>
        <v>0.22612983720949426</v>
      </c>
    </row>
    <row r="37" spans="2:30">
      <c r="F37" s="71"/>
      <c r="G37" s="71"/>
      <c r="H37" s="71"/>
      <c r="I37" s="71"/>
      <c r="J37" s="71"/>
      <c r="K37" s="71"/>
      <c r="L37" s="71"/>
      <c r="M37" s="71"/>
      <c r="N37" s="243"/>
      <c r="O37" s="66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28"/>
    </row>
    <row r="38" spans="2:30">
      <c r="B38" s="6" t="s">
        <v>241</v>
      </c>
      <c r="F38" s="71"/>
      <c r="G38" s="350">
        <f>G16</f>
        <v>1503</v>
      </c>
      <c r="H38" s="350">
        <f t="shared" ref="H38:AC38" si="80">H16</f>
        <v>797</v>
      </c>
      <c r="I38" s="350">
        <f t="shared" si="80"/>
        <v>-13</v>
      </c>
      <c r="J38" s="351">
        <f t="shared" si="80"/>
        <v>612594.65000000026</v>
      </c>
      <c r="K38" s="351">
        <f t="shared" si="80"/>
        <v>-10314</v>
      </c>
      <c r="L38" s="351">
        <f t="shared" si="80"/>
        <v>602280.65000000026</v>
      </c>
      <c r="M38" s="351">
        <f t="shared" si="80"/>
        <v>943118.98999999976</v>
      </c>
      <c r="N38" s="351">
        <f t="shared" si="80"/>
        <v>-15997</v>
      </c>
      <c r="O38" s="351">
        <f t="shared" si="80"/>
        <v>927121.98999999976</v>
      </c>
      <c r="P38" s="351">
        <f t="shared" si="80"/>
        <v>103751.89999999997</v>
      </c>
      <c r="Q38" s="351">
        <f t="shared" si="80"/>
        <v>97317.480000000083</v>
      </c>
      <c r="R38" s="351">
        <f t="shared" si="80"/>
        <v>349180.57999999973</v>
      </c>
      <c r="S38" s="351">
        <f t="shared" si="80"/>
        <v>1851.2800000000002</v>
      </c>
      <c r="T38" s="351">
        <f t="shared" si="80"/>
        <v>165</v>
      </c>
      <c r="U38" s="351">
        <f t="shared" si="80"/>
        <v>0</v>
      </c>
      <c r="V38" s="351">
        <f t="shared" si="80"/>
        <v>2357.04</v>
      </c>
      <c r="W38" s="351">
        <f t="shared" si="80"/>
        <v>105582</v>
      </c>
      <c r="X38" s="351">
        <f t="shared" si="80"/>
        <v>0</v>
      </c>
      <c r="Y38" s="351">
        <f t="shared" si="80"/>
        <v>0</v>
      </c>
      <c r="Z38" s="351">
        <f t="shared" si="80"/>
        <v>6022.8065000000024</v>
      </c>
      <c r="AA38" s="351">
        <f t="shared" si="80"/>
        <v>0</v>
      </c>
      <c r="AB38" s="351">
        <f t="shared" si="80"/>
        <v>266916.70999999996</v>
      </c>
      <c r="AC38" s="351">
        <f t="shared" si="80"/>
        <v>260893.90350000001</v>
      </c>
      <c r="AD38" s="228">
        <f>AC16/P16</f>
        <v>2.5145939833391013</v>
      </c>
    </row>
    <row r="39" spans="2:30">
      <c r="F39" s="71"/>
      <c r="G39" s="71"/>
      <c r="H39" s="71"/>
      <c r="I39" s="71"/>
      <c r="J39" s="71"/>
      <c r="K39" s="71"/>
      <c r="L39" s="71"/>
      <c r="M39" s="72"/>
      <c r="N39" s="244">
        <f>-N38/$M$38</f>
        <v>1.6961804575687744E-2</v>
      </c>
      <c r="O39" s="244"/>
      <c r="P39" s="244">
        <f>P38/$O$38</f>
        <v>0.1119074955821078</v>
      </c>
      <c r="Q39" s="244">
        <f>Q38/$O$38</f>
        <v>0.10496728699100331</v>
      </c>
      <c r="R39" s="244">
        <f t="shared" ref="R39:AC39" si="81">R38/$O$38</f>
        <v>0.37662851681470721</v>
      </c>
      <c r="S39" s="244">
        <f>S38/$O$38</f>
        <v>1.996803031281785E-3</v>
      </c>
      <c r="T39" s="244">
        <f t="shared" si="81"/>
        <v>1.7797010725632777E-4</v>
      </c>
      <c r="U39" s="244">
        <f t="shared" si="81"/>
        <v>0</v>
      </c>
      <c r="V39" s="244">
        <f t="shared" si="81"/>
        <v>2.5423191612573017E-3</v>
      </c>
      <c r="W39" s="244">
        <f>W38/$O$38</f>
        <v>0.11388145372325817</v>
      </c>
      <c r="X39" s="244">
        <f t="shared" si="81"/>
        <v>0</v>
      </c>
      <c r="Y39" s="244">
        <f t="shared" si="81"/>
        <v>0</v>
      </c>
      <c r="Z39" s="244">
        <f t="shared" si="81"/>
        <v>6.4962395078127788E-3</v>
      </c>
      <c r="AA39" s="244">
        <f t="shared" si="81"/>
        <v>0</v>
      </c>
      <c r="AB39" s="244">
        <f t="shared" si="81"/>
        <v>0.28789815458912804</v>
      </c>
      <c r="AC39" s="244">
        <f t="shared" si="81"/>
        <v>0.28140191508131535</v>
      </c>
      <c r="AD39" s="228">
        <f>AC16/O16</f>
        <v>0.28140191508131535</v>
      </c>
    </row>
    <row r="40" spans="2:30">
      <c r="F40" s="71"/>
      <c r="G40" s="71"/>
      <c r="H40" s="71"/>
      <c r="I40" s="71"/>
      <c r="J40" s="71"/>
      <c r="K40" s="71"/>
      <c r="L40" s="71"/>
      <c r="M40" s="72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28"/>
    </row>
    <row r="41" spans="2:30">
      <c r="B41" s="6" t="s">
        <v>275</v>
      </c>
      <c r="F41" s="71"/>
      <c r="G41" s="350">
        <f>G18</f>
        <v>1912</v>
      </c>
      <c r="H41" s="350">
        <f>H18</f>
        <v>947</v>
      </c>
      <c r="I41" s="350">
        <f t="shared" ref="I41:AC41" si="82">I18</f>
        <v>-22</v>
      </c>
      <c r="J41" s="351">
        <f t="shared" si="82"/>
        <v>770335.74000000011</v>
      </c>
      <c r="K41" s="351">
        <f t="shared" si="82"/>
        <v>-17585.11</v>
      </c>
      <c r="L41" s="351">
        <f t="shared" si="82"/>
        <v>752750.63000000012</v>
      </c>
      <c r="M41" s="351">
        <f t="shared" si="82"/>
        <v>1160661.75</v>
      </c>
      <c r="N41" s="351">
        <f t="shared" si="82"/>
        <v>-26564.080000000002</v>
      </c>
      <c r="O41" s="351">
        <f>O18</f>
        <v>1134097.67</v>
      </c>
      <c r="P41" s="351">
        <f t="shared" si="82"/>
        <v>122764.06000000001</v>
      </c>
      <c r="Q41" s="351">
        <f t="shared" si="82"/>
        <v>116519.86999999998</v>
      </c>
      <c r="R41" s="351">
        <f t="shared" si="82"/>
        <v>428981.73999999993</v>
      </c>
      <c r="S41" s="351">
        <f t="shared" si="82"/>
        <v>2973.3315121951227</v>
      </c>
      <c r="T41" s="351">
        <f t="shared" si="82"/>
        <v>300</v>
      </c>
      <c r="U41" s="351">
        <f t="shared" si="82"/>
        <v>0</v>
      </c>
      <c r="V41" s="351">
        <f t="shared" si="82"/>
        <v>3528.24</v>
      </c>
      <c r="W41" s="351">
        <f t="shared" si="82"/>
        <v>121051</v>
      </c>
      <c r="X41" s="351">
        <f t="shared" si="82"/>
        <v>0</v>
      </c>
      <c r="Y41" s="351">
        <f t="shared" si="82"/>
        <v>0</v>
      </c>
      <c r="Z41" s="351">
        <f t="shared" si="82"/>
        <v>7527.5063000000009</v>
      </c>
      <c r="AA41" s="351">
        <f t="shared" si="82"/>
        <v>0</v>
      </c>
      <c r="AB41" s="351">
        <f t="shared" si="82"/>
        <v>337979.42848780483</v>
      </c>
      <c r="AC41" s="351">
        <f t="shared" si="82"/>
        <v>330451.92218780483</v>
      </c>
      <c r="AD41" s="228">
        <f>AC18/P18</f>
        <v>2.6917643664424653</v>
      </c>
    </row>
    <row r="42" spans="2:30">
      <c r="F42" s="71"/>
      <c r="G42" s="71"/>
      <c r="H42" s="71"/>
      <c r="I42" s="71"/>
      <c r="J42" s="71"/>
      <c r="K42" s="71"/>
      <c r="L42" s="71"/>
      <c r="M42" s="72"/>
      <c r="N42" s="244">
        <f>-N41/$M$41</f>
        <v>2.2887012516781914E-2</v>
      </c>
      <c r="O42" s="244"/>
      <c r="P42" s="244">
        <f t="shared" ref="P42:AC42" si="83">P41/$O$41</f>
        <v>0.10824822521679285</v>
      </c>
      <c r="Q42" s="244">
        <f t="shared" si="83"/>
        <v>0.10274235904214492</v>
      </c>
      <c r="R42" s="244">
        <f t="shared" si="83"/>
        <v>0.37825819710924896</v>
      </c>
      <c r="S42" s="244">
        <f t="shared" si="83"/>
        <v>2.6217596516137122E-3</v>
      </c>
      <c r="T42" s="244">
        <f t="shared" si="83"/>
        <v>2.6452748112955739E-4</v>
      </c>
      <c r="U42" s="244">
        <f t="shared" si="83"/>
        <v>0</v>
      </c>
      <c r="V42" s="244">
        <f t="shared" si="83"/>
        <v>3.1110548000684987E-3</v>
      </c>
      <c r="W42" s="244">
        <f t="shared" si="83"/>
        <v>0.10673772039404684</v>
      </c>
      <c r="X42" s="244">
        <f t="shared" si="83"/>
        <v>0</v>
      </c>
      <c r="Y42" s="244">
        <f t="shared" si="83"/>
        <v>0</v>
      </c>
      <c r="Z42" s="244">
        <f t="shared" si="83"/>
        <v>6.6374409357529158E-3</v>
      </c>
      <c r="AA42" s="244">
        <f t="shared" si="83"/>
        <v>0</v>
      </c>
      <c r="AB42" s="244">
        <f t="shared" si="83"/>
        <v>0.29801615630495465</v>
      </c>
      <c r="AC42" s="244">
        <f t="shared" si="83"/>
        <v>0.29137871536920174</v>
      </c>
      <c r="AD42" s="228">
        <f>AC18/O18</f>
        <v>0.29137871536920174</v>
      </c>
    </row>
    <row r="43" spans="2:30">
      <c r="F43" s="71"/>
      <c r="G43" s="71"/>
      <c r="H43" s="71"/>
      <c r="I43" s="71"/>
      <c r="J43" s="71"/>
      <c r="K43" s="71"/>
      <c r="L43" s="71"/>
      <c r="M43" s="72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28"/>
    </row>
    <row r="44" spans="2:30">
      <c r="B44" s="6" t="s">
        <v>283</v>
      </c>
      <c r="F44" s="71"/>
      <c r="G44" s="350">
        <f t="shared" ref="G44:AC44" si="84">G20</f>
        <v>1741</v>
      </c>
      <c r="H44" s="350">
        <f t="shared" si="84"/>
        <v>1033</v>
      </c>
      <c r="I44" s="350">
        <f t="shared" si="84"/>
        <v>-22</v>
      </c>
      <c r="J44" s="351">
        <f t="shared" si="84"/>
        <v>894331.41</v>
      </c>
      <c r="K44" s="351">
        <f t="shared" si="84"/>
        <v>-18419.39</v>
      </c>
      <c r="L44" s="351">
        <f t="shared" si="84"/>
        <v>875912.02</v>
      </c>
      <c r="M44" s="351">
        <f t="shared" si="84"/>
        <v>1343124.5800000012</v>
      </c>
      <c r="N44" s="351">
        <f t="shared" si="84"/>
        <v>-28012.89</v>
      </c>
      <c r="O44" s="351">
        <f t="shared" si="84"/>
        <v>1315111.6900000013</v>
      </c>
      <c r="P44" s="351">
        <f t="shared" si="84"/>
        <v>133965.07</v>
      </c>
      <c r="Q44" s="351">
        <f t="shared" si="84"/>
        <v>138495.53000000009</v>
      </c>
      <c r="R44" s="351">
        <f t="shared" si="84"/>
        <v>495515.23000000062</v>
      </c>
      <c r="S44" s="351">
        <f t="shared" si="84"/>
        <v>5304.7482048374877</v>
      </c>
      <c r="T44" s="351">
        <f t="shared" si="84"/>
        <v>30</v>
      </c>
      <c r="U44" s="351">
        <f t="shared" si="84"/>
        <v>70</v>
      </c>
      <c r="V44" s="351">
        <f t="shared" si="84"/>
        <v>1610.4</v>
      </c>
      <c r="W44" s="351">
        <f t="shared" si="84"/>
        <v>128912</v>
      </c>
      <c r="X44" s="351">
        <f t="shared" si="84"/>
        <v>0</v>
      </c>
      <c r="Y44" s="351">
        <f t="shared" si="84"/>
        <v>0</v>
      </c>
      <c r="Z44" s="351">
        <f t="shared" si="84"/>
        <v>8759.1202000000012</v>
      </c>
      <c r="AA44" s="351">
        <f t="shared" si="84"/>
        <v>0</v>
      </c>
      <c r="AB44" s="351">
        <f t="shared" si="84"/>
        <v>411208.71179516311</v>
      </c>
      <c r="AC44" s="351">
        <f t="shared" si="84"/>
        <v>402449.5915951631</v>
      </c>
      <c r="AD44" s="228">
        <f>AC20/P20</f>
        <v>3.0041382548089817</v>
      </c>
    </row>
    <row r="45" spans="2:30">
      <c r="F45" s="71"/>
      <c r="G45" s="71"/>
      <c r="H45" s="71"/>
      <c r="I45" s="71"/>
      <c r="J45" s="71"/>
      <c r="K45" s="71"/>
      <c r="L45" s="71"/>
      <c r="M45" s="72"/>
      <c r="N45" s="244">
        <f>-N44/$M$44</f>
        <v>2.0856509081235021E-2</v>
      </c>
      <c r="O45" s="244"/>
      <c r="P45" s="244">
        <f t="shared" ref="P45:AC45" si="85">P44/$O$44</f>
        <v>0.10186592592755363</v>
      </c>
      <c r="Q45" s="244">
        <f t="shared" si="85"/>
        <v>0.105310850061716</v>
      </c>
      <c r="R45" s="244">
        <f t="shared" si="85"/>
        <v>0.37678566297285376</v>
      </c>
      <c r="S45" s="244">
        <f t="shared" si="85"/>
        <v>4.0336864504926439E-3</v>
      </c>
      <c r="T45" s="244">
        <f t="shared" si="85"/>
        <v>2.2811750688643008E-5</v>
      </c>
      <c r="U45" s="244">
        <f t="shared" si="85"/>
        <v>5.3227418273500353E-5</v>
      </c>
      <c r="V45" s="244">
        <f t="shared" si="85"/>
        <v>1.2245347769663567E-3</v>
      </c>
      <c r="W45" s="244">
        <f t="shared" si="85"/>
        <v>9.8023613492478248E-2</v>
      </c>
      <c r="X45" s="244">
        <f t="shared" si="85"/>
        <v>0</v>
      </c>
      <c r="Y45" s="244">
        <f t="shared" si="85"/>
        <v>0</v>
      </c>
      <c r="Z45" s="244">
        <f t="shared" si="85"/>
        <v>6.6603622084752305E-3</v>
      </c>
      <c r="AA45" s="244">
        <f t="shared" si="85"/>
        <v>0</v>
      </c>
      <c r="AB45" s="244">
        <f t="shared" si="85"/>
        <v>0.3126796871489772</v>
      </c>
      <c r="AC45" s="244">
        <f t="shared" si="85"/>
        <v>0.30601932494050199</v>
      </c>
      <c r="AD45" s="228">
        <f>AC20/O20</f>
        <v>0.30601932494050199</v>
      </c>
    </row>
    <row r="46" spans="2:30"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AD46" s="228"/>
    </row>
    <row r="47" spans="2:30">
      <c r="B47" s="240" t="s">
        <v>284</v>
      </c>
      <c r="F47" s="70"/>
      <c r="G47" s="241">
        <f>G14+G16+G18+G20</f>
        <v>5989</v>
      </c>
      <c r="H47" s="241">
        <f t="shared" ref="H47:AB47" si="86">H14+H16+H18+H20</f>
        <v>3159</v>
      </c>
      <c r="I47" s="241">
        <f t="shared" si="86"/>
        <v>-65</v>
      </c>
      <c r="J47" s="242">
        <f t="shared" si="86"/>
        <v>2577267.4200000004</v>
      </c>
      <c r="K47" s="242">
        <f t="shared" si="86"/>
        <v>-52590.91</v>
      </c>
      <c r="L47" s="242">
        <f t="shared" si="86"/>
        <v>2524676.5100000002</v>
      </c>
      <c r="M47" s="242">
        <f>M14+M16+M18+M20</f>
        <v>3913748.7100000009</v>
      </c>
      <c r="N47" s="242">
        <f t="shared" si="86"/>
        <v>-80521.919999999998</v>
      </c>
      <c r="O47" s="242">
        <f t="shared" si="86"/>
        <v>3833226.790000001</v>
      </c>
      <c r="P47" s="242">
        <f t="shared" si="86"/>
        <v>409665.94999999995</v>
      </c>
      <c r="Q47" s="242">
        <f t="shared" si="86"/>
        <v>399009.57000000018</v>
      </c>
      <c r="R47" s="242">
        <f>R14+R16+R18+R20</f>
        <v>1446198.9900000002</v>
      </c>
      <c r="S47" s="242">
        <f t="shared" si="86"/>
        <v>12237.389717032611</v>
      </c>
      <c r="T47" s="242">
        <f t="shared" si="86"/>
        <v>1230</v>
      </c>
      <c r="U47" s="242">
        <f t="shared" si="86"/>
        <v>100</v>
      </c>
      <c r="V47" s="242">
        <f t="shared" si="86"/>
        <v>7495.68</v>
      </c>
      <c r="W47" s="242">
        <f t="shared" si="86"/>
        <v>406981</v>
      </c>
      <c r="X47" s="242">
        <f t="shared" si="86"/>
        <v>14284</v>
      </c>
      <c r="Y47" s="242">
        <f t="shared" si="86"/>
        <v>0</v>
      </c>
      <c r="Z47" s="242">
        <f t="shared" si="86"/>
        <v>25246.765100000004</v>
      </c>
      <c r="AA47" s="242">
        <f t="shared" si="86"/>
        <v>0</v>
      </c>
      <c r="AB47" s="242">
        <f t="shared" si="86"/>
        <v>1136024.2102829679</v>
      </c>
      <c r="AC47" s="242">
        <f>AC14+AC16+AC18+AC20</f>
        <v>1110777.4451829679</v>
      </c>
      <c r="AD47" s="228">
        <f>AC47/P47</f>
        <v>2.7114224288910709</v>
      </c>
    </row>
    <row r="48" spans="2:30">
      <c r="N48" s="244">
        <f>-N47/M47</f>
        <v>2.0574116011653692E-2</v>
      </c>
      <c r="O48" s="66"/>
      <c r="P48" s="244">
        <f t="shared" ref="P48:AA48" si="87">P47/$O47</f>
        <v>0.10687234866163497</v>
      </c>
      <c r="Q48" s="244">
        <f t="shared" si="87"/>
        <v>0.10409234617709642</v>
      </c>
      <c r="R48" s="244">
        <f t="shared" si="87"/>
        <v>0.37727978782074617</v>
      </c>
      <c r="S48" s="244">
        <f t="shared" si="87"/>
        <v>3.1924512655909431E-3</v>
      </c>
      <c r="T48" s="244">
        <f t="shared" si="87"/>
        <v>3.2087848368606432E-4</v>
      </c>
      <c r="U48" s="244">
        <f t="shared" si="87"/>
        <v>2.6087681600493033E-5</v>
      </c>
      <c r="V48" s="244">
        <f t="shared" si="87"/>
        <v>1.9554491321918362E-3</v>
      </c>
      <c r="W48" s="244">
        <f t="shared" si="87"/>
        <v>0.10617190745450256</v>
      </c>
      <c r="X48" s="244">
        <f t="shared" si="87"/>
        <v>3.7263644398144251E-3</v>
      </c>
      <c r="Y48" s="244">
        <f t="shared" si="87"/>
        <v>0</v>
      </c>
      <c r="Z48" s="244">
        <f t="shared" si="87"/>
        <v>6.5862956937123981E-3</v>
      </c>
      <c r="AA48" s="244">
        <f t="shared" si="87"/>
        <v>0</v>
      </c>
      <c r="AB48" s="244"/>
      <c r="AC48" s="244">
        <f>AC47/O47</f>
        <v>0.28977608318942372</v>
      </c>
      <c r="AD48" s="228">
        <f>AC47/O47</f>
        <v>0.28977608318942372</v>
      </c>
    </row>
    <row r="50" spans="2:30">
      <c r="B50" s="240" t="s">
        <v>285</v>
      </c>
      <c r="G50" s="241">
        <f>G15+G17+G19+G21</f>
        <v>22</v>
      </c>
      <c r="H50" s="241">
        <f t="shared" ref="H50:AC50" si="88">H15+H17+H19+H21</f>
        <v>3</v>
      </c>
      <c r="I50" s="241">
        <f t="shared" si="88"/>
        <v>0</v>
      </c>
      <c r="J50" s="242">
        <f t="shared" si="88"/>
        <v>4468</v>
      </c>
      <c r="K50" s="242">
        <f t="shared" si="88"/>
        <v>0</v>
      </c>
      <c r="L50" s="242">
        <f t="shared" si="88"/>
        <v>4468</v>
      </c>
      <c r="M50" s="242">
        <f t="shared" si="88"/>
        <v>6680</v>
      </c>
      <c r="N50" s="242">
        <f t="shared" si="88"/>
        <v>0</v>
      </c>
      <c r="O50" s="242">
        <f t="shared" si="88"/>
        <v>6680</v>
      </c>
      <c r="P50" s="242">
        <f t="shared" si="88"/>
        <v>1187.3399999999999</v>
      </c>
      <c r="Q50" s="242">
        <f t="shared" si="88"/>
        <v>3854.12</v>
      </c>
      <c r="R50" s="242">
        <f t="shared" si="88"/>
        <v>2953.15</v>
      </c>
      <c r="S50" s="242">
        <f t="shared" si="88"/>
        <v>12.490282967387497</v>
      </c>
      <c r="T50" s="242">
        <f t="shared" si="88"/>
        <v>270</v>
      </c>
      <c r="U50" s="242">
        <f t="shared" si="88"/>
        <v>3745.2799999999997</v>
      </c>
      <c r="V50" s="242">
        <f t="shared" si="88"/>
        <v>0</v>
      </c>
      <c r="W50" s="242">
        <f t="shared" si="88"/>
        <v>16000</v>
      </c>
      <c r="X50" s="242">
        <f t="shared" si="88"/>
        <v>0</v>
      </c>
      <c r="Y50" s="242">
        <f t="shared" si="88"/>
        <v>0</v>
      </c>
      <c r="Z50" s="242">
        <f t="shared" si="88"/>
        <v>44.68</v>
      </c>
      <c r="AA50" s="242">
        <f t="shared" si="88"/>
        <v>0</v>
      </c>
      <c r="AB50" s="242">
        <f t="shared" si="88"/>
        <v>-21342.380282967384</v>
      </c>
      <c r="AC50" s="242">
        <f t="shared" si="88"/>
        <v>-21387.060282967384</v>
      </c>
      <c r="AD50" s="228">
        <f>AC50/P50</f>
        <v>-18.012582986311745</v>
      </c>
    </row>
    <row r="51" spans="2:30">
      <c r="N51" s="244">
        <f>-N50/M50</f>
        <v>0</v>
      </c>
      <c r="O51" s="66"/>
      <c r="P51" s="244">
        <f t="shared" ref="P51:AA51" si="89">P50/$O50</f>
        <v>0.17774550898203592</v>
      </c>
      <c r="Q51" s="244">
        <f t="shared" si="89"/>
        <v>0.5769640718562874</v>
      </c>
      <c r="R51" s="244">
        <f t="shared" si="89"/>
        <v>0.4420883233532934</v>
      </c>
      <c r="S51" s="244">
        <f t="shared" si="89"/>
        <v>1.869802839429266E-3</v>
      </c>
      <c r="T51" s="244">
        <f t="shared" si="89"/>
        <v>4.0419161676646706E-2</v>
      </c>
      <c r="U51" s="244">
        <f t="shared" si="89"/>
        <v>0.56067065868263466</v>
      </c>
      <c r="V51" s="244">
        <f t="shared" si="89"/>
        <v>0</v>
      </c>
      <c r="W51" s="244">
        <f t="shared" si="89"/>
        <v>2.3952095808383231</v>
      </c>
      <c r="X51" s="244">
        <f t="shared" si="89"/>
        <v>0</v>
      </c>
      <c r="Y51" s="244">
        <f t="shared" si="89"/>
        <v>0</v>
      </c>
      <c r="Z51" s="244">
        <f t="shared" si="89"/>
        <v>6.6886227544910182E-3</v>
      </c>
      <c r="AA51" s="244">
        <f t="shared" si="89"/>
        <v>0</v>
      </c>
      <c r="AB51" s="244"/>
      <c r="AC51" s="244">
        <f>AC50/O50</f>
        <v>-3.2016557309831413</v>
      </c>
      <c r="AD51" s="228">
        <f>AC50/O50</f>
        <v>-3.2016557309831413</v>
      </c>
    </row>
    <row r="52" spans="2:30">
      <c r="N52" s="244"/>
      <c r="O52" s="66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28"/>
    </row>
    <row r="53" spans="2:30">
      <c r="B53" s="240" t="s">
        <v>248</v>
      </c>
      <c r="G53" s="241">
        <f>SUM(G14:G21)</f>
        <v>6011</v>
      </c>
      <c r="H53" s="241">
        <f t="shared" ref="H53:AC53" si="90">SUM(H14:H21)</f>
        <v>3162</v>
      </c>
      <c r="I53" s="241">
        <f t="shared" si="90"/>
        <v>-65</v>
      </c>
      <c r="J53" s="242">
        <f t="shared" si="90"/>
        <v>2581735.4200000004</v>
      </c>
      <c r="K53" s="242">
        <f t="shared" si="90"/>
        <v>-52590.91</v>
      </c>
      <c r="L53" s="242">
        <f t="shared" si="90"/>
        <v>2529144.5100000002</v>
      </c>
      <c r="M53" s="242">
        <f t="shared" si="90"/>
        <v>3920428.7100000009</v>
      </c>
      <c r="N53" s="242">
        <f t="shared" si="90"/>
        <v>-80521.919999999998</v>
      </c>
      <c r="O53" s="242">
        <f t="shared" si="90"/>
        <v>3839906.790000001</v>
      </c>
      <c r="P53" s="242">
        <f t="shared" si="90"/>
        <v>410853.29</v>
      </c>
      <c r="Q53" s="242">
        <f t="shared" si="90"/>
        <v>402863.69000000018</v>
      </c>
      <c r="R53" s="242">
        <f t="shared" si="90"/>
        <v>1449152.1400000001</v>
      </c>
      <c r="S53" s="242">
        <f t="shared" si="90"/>
        <v>12249.879999999997</v>
      </c>
      <c r="T53" s="242">
        <f t="shared" si="90"/>
        <v>1500</v>
      </c>
      <c r="U53" s="242">
        <f t="shared" si="90"/>
        <v>3845.2799999999997</v>
      </c>
      <c r="V53" s="242">
        <f t="shared" si="90"/>
        <v>7495.68</v>
      </c>
      <c r="W53" s="242">
        <f t="shared" si="90"/>
        <v>422981</v>
      </c>
      <c r="X53" s="242">
        <f t="shared" si="90"/>
        <v>14284</v>
      </c>
      <c r="Y53" s="242">
        <f t="shared" si="90"/>
        <v>0</v>
      </c>
      <c r="Z53" s="242">
        <f t="shared" si="90"/>
        <v>25291.445100000004</v>
      </c>
      <c r="AA53" s="242">
        <f t="shared" si="90"/>
        <v>0</v>
      </c>
      <c r="AB53" s="242">
        <f t="shared" si="90"/>
        <v>1114681.8300000005</v>
      </c>
      <c r="AC53" s="242">
        <f t="shared" si="90"/>
        <v>1089390.3849000006</v>
      </c>
      <c r="AD53" s="228">
        <f>AC53/P53</f>
        <v>2.6515313651254946</v>
      </c>
    </row>
    <row r="54" spans="2:30">
      <c r="N54" s="244">
        <f>-N53/M53</f>
        <v>2.0539059872357678E-2</v>
      </c>
      <c r="O54" s="66"/>
      <c r="P54" s="244">
        <f t="shared" ref="P54:AA54" si="91">P53/$O53</f>
        <v>0.10699564142284815</v>
      </c>
      <c r="Q54" s="244">
        <f t="shared" si="91"/>
        <v>0.10491496591770137</v>
      </c>
      <c r="R54" s="244">
        <f t="shared" si="91"/>
        <v>0.37739253040566639</v>
      </c>
      <c r="S54" s="244">
        <f t="shared" si="91"/>
        <v>3.190150352581864E-3</v>
      </c>
      <c r="T54" s="244">
        <f t="shared" si="91"/>
        <v>3.9063448204168511E-4</v>
      </c>
      <c r="U54" s="244">
        <f t="shared" si="91"/>
        <v>1.0013993074035005E-3</v>
      </c>
      <c r="V54" s="244">
        <f t="shared" si="91"/>
        <v>1.9520473829001453E-3</v>
      </c>
      <c r="W54" s="244">
        <f t="shared" si="91"/>
        <v>0.11015397589898267</v>
      </c>
      <c r="X54" s="244">
        <f t="shared" si="91"/>
        <v>3.7198819609889533E-3</v>
      </c>
      <c r="Y54" s="244">
        <f t="shared" si="91"/>
        <v>0</v>
      </c>
      <c r="Z54" s="244">
        <f t="shared" si="91"/>
        <v>6.5864737044828104E-3</v>
      </c>
      <c r="AA54" s="244">
        <f t="shared" si="91"/>
        <v>0</v>
      </c>
      <c r="AB54" s="244"/>
      <c r="AC54" s="244">
        <f>AC53/O53</f>
        <v>0.28370229916440248</v>
      </c>
      <c r="AD54" s="228">
        <f>AC53/O53</f>
        <v>0.28370229916440248</v>
      </c>
    </row>
    <row r="55" spans="2:30">
      <c r="N55" s="244"/>
      <c r="O55" s="66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28"/>
    </row>
    <row r="56" spans="2:30">
      <c r="B56" s="6" t="s">
        <v>298</v>
      </c>
      <c r="F56" s="71"/>
      <c r="G56" s="350">
        <f>G22</f>
        <v>1458</v>
      </c>
      <c r="H56" s="350">
        <f>H22</f>
        <v>957</v>
      </c>
      <c r="I56" s="350">
        <f>I22</f>
        <v>-29</v>
      </c>
      <c r="J56" s="351">
        <f>J22</f>
        <v>818298.18999999971</v>
      </c>
      <c r="K56" s="351">
        <f>K22</f>
        <v>-24782</v>
      </c>
      <c r="L56" s="351">
        <f>L22</f>
        <v>793516.18999999971</v>
      </c>
      <c r="M56" s="351">
        <f>M22</f>
        <v>1234216.1199999994</v>
      </c>
      <c r="N56" s="351">
        <f>N22</f>
        <v>-37862</v>
      </c>
      <c r="O56" s="351">
        <f>O22</f>
        <v>1196354.1199999994</v>
      </c>
      <c r="P56" s="351">
        <f>P22</f>
        <v>123010.15</v>
      </c>
      <c r="Q56" s="351">
        <f>Q22</f>
        <v>131915.06999999983</v>
      </c>
      <c r="R56" s="351">
        <f>R22</f>
        <v>450831.19000000029</v>
      </c>
      <c r="S56" s="351">
        <f>S22</f>
        <v>7319.8279609601705</v>
      </c>
      <c r="T56" s="351">
        <f>T22</f>
        <v>0</v>
      </c>
      <c r="U56" s="351">
        <f>U22</f>
        <v>100</v>
      </c>
      <c r="V56" s="351">
        <f>V22</f>
        <v>1464</v>
      </c>
      <c r="W56" s="351">
        <f>W22</f>
        <v>145935</v>
      </c>
      <c r="X56" s="351">
        <f>X22</f>
        <v>788</v>
      </c>
      <c r="Y56" s="351">
        <f>Y22</f>
        <v>0</v>
      </c>
      <c r="Z56" s="351">
        <f>Z22</f>
        <v>7935.1618999999973</v>
      </c>
      <c r="AA56" s="351">
        <f>AA22</f>
        <v>0</v>
      </c>
      <c r="AB56" s="351">
        <f>AB22</f>
        <v>334990.88203903905</v>
      </c>
      <c r="AC56" s="351">
        <f>AC22</f>
        <v>327055.7201390391</v>
      </c>
      <c r="AD56" s="228">
        <f>AC22/P22</f>
        <v>2.6587701920454458</v>
      </c>
    </row>
    <row r="57" spans="2:30">
      <c r="F57" s="71"/>
      <c r="G57" s="71"/>
      <c r="H57" s="71"/>
      <c r="I57" s="71"/>
      <c r="J57" s="71"/>
      <c r="K57" s="71"/>
      <c r="L57" s="71"/>
      <c r="M57" s="72"/>
      <c r="N57" s="244">
        <f>-N56/M56</f>
        <v>3.067696117921391E-2</v>
      </c>
      <c r="O57" s="244"/>
      <c r="P57" s="244">
        <f>P56/O56</f>
        <v>0.10282085207346471</v>
      </c>
      <c r="Q57" s="244">
        <f>Q56/O56</f>
        <v>0.11026423346960171</v>
      </c>
      <c r="R57" s="244">
        <f>R56/O56</f>
        <v>0.37683757882657731</v>
      </c>
      <c r="S57" s="244">
        <f>S56/O56</f>
        <v>6.1184459004163198E-3</v>
      </c>
      <c r="T57" s="244">
        <f>T56/O56</f>
        <v>0</v>
      </c>
      <c r="U57" s="244">
        <f>U56/O56</f>
        <v>8.3587291027175176E-5</v>
      </c>
      <c r="V57" s="244">
        <f>V56/O56</f>
        <v>1.2237179406378446E-3</v>
      </c>
      <c r="W57" s="244">
        <f>W56/O56</f>
        <v>0.12198311316050808</v>
      </c>
      <c r="X57" s="244">
        <f>X56/O56</f>
        <v>6.5866785329414036E-4</v>
      </c>
      <c r="Y57" s="244">
        <f>Y56/O56</f>
        <v>0</v>
      </c>
      <c r="Z57" s="244">
        <f>Z56/O56</f>
        <v>6.6327868708305204E-3</v>
      </c>
      <c r="AA57" s="244">
        <f>AA56/O56</f>
        <v>0</v>
      </c>
      <c r="AB57" s="244">
        <f>AB56/O56</f>
        <v>0.28000980348447263</v>
      </c>
      <c r="AC57" s="244">
        <f>AC56/O56</f>
        <v>0.27337701661364217</v>
      </c>
      <c r="AD57" s="228">
        <f>AC22/O22</f>
        <v>0.27337701661364217</v>
      </c>
    </row>
  </sheetData>
  <mergeCells count="29"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  <mergeCell ref="AB2:AB3"/>
  </mergeCells>
  <conditionalFormatting sqref="O3">
    <cfRule type="dataBar" priority="3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0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10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10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28">
    <cfRule type="dataBar" priority="3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28">
    <cfRule type="dataBar" priority="3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28">
    <cfRule type="dataBar" priority="3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10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1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9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9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9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9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9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9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9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9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9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8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8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8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8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8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8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8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8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8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8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8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8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8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8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8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8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7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7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7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7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7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7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7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7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7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7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26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6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6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6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6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6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6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6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6">
    <cfRule type="dataBar" priority="6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6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6">
    <cfRule type="dataBar" priority="6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6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6">
    <cfRule type="dataBar" priority="6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6">
    <cfRule type="dataBar" priority="6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6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6"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6">
    <cfRule type="dataBar" priority="6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6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6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6">
    <cfRule type="dataBar" priority="6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6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6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6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6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6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6"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6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6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6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6"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6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6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6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 Q25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 Q25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25 R13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 Q25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3 R25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25 O13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 O25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25 L13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 L25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 O25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 L25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 L25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 L25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 Q24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 Q24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 R24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 Q24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 R24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 Q24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 R24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 Q24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 R24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 R24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 O24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 O24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 O24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 L24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 L24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 L24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 O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 Q24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 R24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 L24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 L24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 O24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 Q24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 R2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 L24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 O24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 Q24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 R24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 L24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 O24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 Q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 R2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conditionalFormatting sqref="Q2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{0F3D9DD2-F539-4B60-988D-E98F5731E5C9}</x14:id>
        </ext>
      </extLst>
    </cfRule>
  </conditionalFormatting>
  <conditionalFormatting sqref="Q2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{93427F7C-6B55-445A-9082-B560D94A95A7}</x14:id>
        </ext>
      </extLst>
    </cfRule>
  </conditionalFormatting>
  <conditionalFormatting sqref="R22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{22B9523A-06F9-4E94-A508-897602B6BF37}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{2A712DEC-A178-4944-BBEB-A0E6354EA0B6}</x14:id>
        </ext>
      </extLst>
    </cfRule>
  </conditionalFormatting>
  <conditionalFormatting sqref="Q22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{D759C999-26A1-4675-922E-4203DD2881F7}</x14:id>
        </ext>
      </extLst>
    </cfRule>
  </conditionalFormatting>
  <conditionalFormatting sqref="R22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{E08F4239-25D4-41B7-A50F-362A8591EA94}</x14:id>
        </ext>
      </extLst>
    </cfRule>
  </conditionalFormatting>
  <conditionalFormatting sqref="Q22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{5872F62F-5090-4F5F-A7AE-EBCEDB9C87DB}</x14:id>
        </ext>
      </extLst>
    </cfRule>
  </conditionalFormatting>
  <conditionalFormatting sqref="R22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{47D8C128-19EF-4045-BB23-B9E285B5A802}</x14:id>
        </ext>
      </extLst>
    </cfRule>
  </conditionalFormatting>
  <conditionalFormatting sqref="Q2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{4796A9F7-F7EB-4E3A-BED7-35B63BC34328}</x14:id>
        </ext>
      </extLst>
    </cfRule>
  </conditionalFormatting>
  <conditionalFormatting sqref="R22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{64F49A11-DC8E-4A29-AE74-A43D57C89A01}</x14:id>
        </ext>
      </extLst>
    </cfRule>
  </conditionalFormatting>
  <conditionalFormatting sqref="R22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{8D417B0F-EE87-4427-A7A1-98350A25B037}</x14:id>
        </ext>
      </extLst>
    </cfRule>
  </conditionalFormatting>
  <conditionalFormatting sqref="O22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{DA0B831D-60AD-4F6A-89C1-BFB429763CB9}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{63CB96DA-06D7-4B1C-AF50-8595A2D774E9}</x14:id>
        </ext>
      </extLst>
    </cfRule>
  </conditionalFormatting>
  <conditionalFormatting sqref="O22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{523A71B8-2E39-43AB-B228-2E7000635EF7}</x14:id>
        </ext>
      </extLst>
    </cfRule>
  </conditionalFormatting>
  <conditionalFormatting sqref="O22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{CFE08340-82C4-4002-9451-63896FAE9E02}</x14:id>
        </ext>
      </extLst>
    </cfRule>
  </conditionalFormatting>
  <conditionalFormatting sqref="L2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{0C7394E4-47A1-48C6-A345-7354CE21F1AE}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{FB2238AE-5227-4A89-BCF4-E5042DBA8110}</x14:id>
        </ext>
      </extLst>
    </cfRule>
  </conditionalFormatting>
  <conditionalFormatting sqref="L2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{44792BED-2A65-4FDC-80D9-5876525ED407}</x14:id>
        </ext>
      </extLst>
    </cfRule>
  </conditionalFormatting>
  <conditionalFormatting sqref="L2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{898E7219-C7CC-457A-803C-D415BA67E1CA}</x14:id>
        </ext>
      </extLst>
    </cfRule>
  </conditionalFormatting>
  <conditionalFormatting sqref="O2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{3F27DB68-B3FB-49DA-BF11-A489514175FA}</x14:id>
        </ext>
      </extLst>
    </cfRule>
  </conditionalFormatting>
  <conditionalFormatting sqref="Q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{788764D9-6E4D-4DE9-B334-F5283B498C76}</x14:id>
        </ext>
      </extLst>
    </cfRule>
  </conditionalFormatting>
  <conditionalFormatting sqref="R22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{ACE5BEF8-BC2E-4D6A-A651-A24427AE0434}</x14:id>
        </ext>
      </extLst>
    </cfRule>
  </conditionalFormatting>
  <conditionalFormatting sqref="L2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{BD91C9BA-F06B-42B5-ADFB-15B3BC1A725B}</x14:id>
        </ext>
      </extLst>
    </cfRule>
  </conditionalFormatting>
  <conditionalFormatting sqref="L22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{663F4C9A-189B-4E70-9D36-002FE01F5309}</x14:id>
        </ext>
      </extLst>
    </cfRule>
  </conditionalFormatting>
  <conditionalFormatting sqref="O22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{DC8E5711-19ED-48F6-BD14-0E93FE0E9171}</x14:id>
        </ext>
      </extLst>
    </cfRule>
  </conditionalFormatting>
  <conditionalFormatting sqref="Q2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{CB759E88-5B32-4F83-95CD-F6B263C4211D}</x14:id>
        </ext>
      </extLst>
    </cfRule>
  </conditionalFormatting>
  <conditionalFormatting sqref="R2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{C1EAC0F4-D2EE-4125-A779-2391C2EA96CF}</x14:id>
        </ext>
      </extLst>
    </cfRule>
  </conditionalFormatting>
  <conditionalFormatting sqref="L22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{FB3D3206-61C9-4D05-BE07-3E7341945AF9}</x14:id>
        </ext>
      </extLst>
    </cfRule>
  </conditionalFormatting>
  <conditionalFormatting sqref="O2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{CA7123DC-DDCE-4E02-9DAB-7202D67BE15C}</x14:id>
        </ext>
      </extLst>
    </cfRule>
  </conditionalFormatting>
  <conditionalFormatting sqref="Q22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{8B4AA13C-2E53-4352-820B-837DCBDD62DD}</x14:id>
        </ext>
      </extLst>
    </cfRule>
  </conditionalFormatting>
  <conditionalFormatting sqref="R22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{1BCA22FB-6ED3-4B37-A647-F3F9C5066A69}</x14:id>
        </ext>
      </extLst>
    </cfRule>
  </conditionalFormatting>
  <conditionalFormatting sqref="L22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{EEEF89BF-B80D-4BA5-BD39-446A0B5B939B}</x14:id>
        </ext>
      </extLst>
    </cfRule>
  </conditionalFormatting>
  <conditionalFormatting sqref="O2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{A3E6422C-BE6B-4568-8923-9F60E68135E4}</x14:id>
        </ext>
      </extLst>
    </cfRule>
  </conditionalFormatting>
  <conditionalFormatting sqref="Q2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{554C2345-51CF-498E-B4FA-A1F9269ED3A1}</x14:id>
        </ext>
      </extLst>
    </cfRule>
  </conditionalFormatting>
  <conditionalFormatting sqref="R22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{54CE1B90-57C0-432B-B00C-84BF324BACFE}</x14:id>
        </ext>
      </extLst>
    </cfRule>
  </conditionalFormatting>
  <conditionalFormatting sqref="Q2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{DD980455-A4DB-45F1-8BCF-B9211716A623}</x14:id>
        </ext>
      </extLst>
    </cfRule>
  </conditionalFormatting>
  <conditionalFormatting sqref="Q2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{83E43ADD-DB95-49AB-94BD-A7DE7A0AAD87}</x14:id>
        </ext>
      </extLst>
    </cfRule>
  </conditionalFormatting>
  <conditionalFormatting sqref="R2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{252C692F-3D38-4358-A725-80A25AF32193}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{2C87C34F-495D-4F4E-AF63-6D15154117FC}</x14:id>
        </ext>
      </extLst>
    </cfRule>
  </conditionalFormatting>
  <conditionalFormatting sqref="Q2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{2FF8CEAF-3B1D-47C8-A962-D10EEFC6DC76}</x14:id>
        </ext>
      </extLst>
    </cfRule>
  </conditionalFormatting>
  <conditionalFormatting sqref="R2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{CC2B3597-7256-4F00-8517-ADD5D0E43445}</x14:id>
        </ext>
      </extLst>
    </cfRule>
  </conditionalFormatting>
  <conditionalFormatting sqref="Q2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{303D1F22-0C3E-49E6-BD87-8F5992DAB9B5}</x14:id>
        </ext>
      </extLst>
    </cfRule>
  </conditionalFormatting>
  <conditionalFormatting sqref="R23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{4E79F534-5E3F-4590-84CD-7D334A5016D3}</x14:id>
        </ext>
      </extLst>
    </cfRule>
  </conditionalFormatting>
  <conditionalFormatting sqref="Q2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{ACF65D2F-8AF3-4A1E-AF56-6EEF0DCEB46B}</x14:id>
        </ext>
      </extLst>
    </cfRule>
  </conditionalFormatting>
  <conditionalFormatting sqref="R23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{0E81C959-7AD5-4D57-A033-B64AC32D6BFD}</x14:id>
        </ext>
      </extLst>
    </cfRule>
  </conditionalFormatting>
  <conditionalFormatting sqref="R23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{87142425-A4D0-4F42-8D93-9D220B8A3036}</x14:id>
        </ext>
      </extLst>
    </cfRule>
  </conditionalFormatting>
  <conditionalFormatting sqref="O2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{FEE8B636-C9CE-4209-BC75-2382D1BA486E}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{1172FF69-7F7D-495E-AF50-540310F3276B}</x14:id>
        </ext>
      </extLst>
    </cfRule>
  </conditionalFormatting>
  <conditionalFormatting sqref="O2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{83D537F4-5E40-488E-89CC-052CE68136CC}</x14:id>
        </ext>
      </extLst>
    </cfRule>
  </conditionalFormatting>
  <conditionalFormatting sqref="O2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{E4C7641B-6A81-42E2-A80A-4FE5DF177451}</x14:id>
        </ext>
      </extLst>
    </cfRule>
  </conditionalFormatting>
  <conditionalFormatting sqref="L2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{864CE2CC-04D1-43D5-85DB-74F11FFC7628}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{6E379F6E-9C9C-40A9-A09B-FE710B1E831B}</x14:id>
        </ext>
      </extLst>
    </cfRule>
  </conditionalFormatting>
  <conditionalFormatting sqref="L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{DF54AEB0-6438-4DEC-8FEC-E37DE2142008}</x14:id>
        </ext>
      </extLst>
    </cfRule>
  </conditionalFormatting>
  <conditionalFormatting sqref="L2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{988B9504-6B30-412D-AC33-F2790959828F}</x14:id>
        </ext>
      </extLst>
    </cfRule>
  </conditionalFormatting>
  <conditionalFormatting sqref="O2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{95401E88-7EC2-4914-8141-B59E4C10C29B}</x14:id>
        </ext>
      </extLst>
    </cfRule>
  </conditionalFormatting>
  <conditionalFormatting sqref="Q2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{1E922207-AA5F-427C-8107-FBCC831AEE7D}</x14:id>
        </ext>
      </extLst>
    </cfRule>
  </conditionalFormatting>
  <conditionalFormatting sqref="R23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{D6ADE4A3-67EA-457A-8FE4-918EB6010C83}</x14:id>
        </ext>
      </extLst>
    </cfRule>
  </conditionalFormatting>
  <conditionalFormatting sqref="L2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{39EC648E-B534-485D-9C1B-D0F13CA6045D}</x14:id>
        </ext>
      </extLst>
    </cfRule>
  </conditionalFormatting>
  <conditionalFormatting sqref="L23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{0B12CA89-B49F-4CA1-9D37-39DE97B5105C}</x14:id>
        </ext>
      </extLst>
    </cfRule>
  </conditionalFormatting>
  <conditionalFormatting sqref="O2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{07E5F0DF-BA69-4657-BFB5-F64C3FDDEDEF}</x14:id>
        </ext>
      </extLst>
    </cfRule>
  </conditionalFormatting>
  <conditionalFormatting sqref="Q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{F0070D74-3C14-4AC5-A9CA-CB36D6E2475D}</x14:id>
        </ext>
      </extLst>
    </cfRule>
  </conditionalFormatting>
  <conditionalFormatting sqref="R2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{5CCCEB4A-EF27-4A40-9EE0-3588520D380B}</x14:id>
        </ext>
      </extLst>
    </cfRule>
  </conditionalFormatting>
  <conditionalFormatting sqref="L2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{B3B5A515-1E33-4A54-96B6-F2F4785AD1D7}</x14:id>
        </ext>
      </extLst>
    </cfRule>
  </conditionalFormatting>
  <conditionalFormatting sqref="O2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{A89BA525-286A-48BC-A330-259A9A1FAFDD}</x14:id>
        </ext>
      </extLst>
    </cfRule>
  </conditionalFormatting>
  <conditionalFormatting sqref="Q2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{033E6A3E-7AF1-4810-B518-D0EA21C9DEDC}</x14:id>
        </ext>
      </extLst>
    </cfRule>
  </conditionalFormatting>
  <conditionalFormatting sqref="R23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{66804987-FCEC-4433-B967-9E21C63B1AE6}</x14:id>
        </ext>
      </extLst>
    </cfRule>
  </conditionalFormatting>
  <conditionalFormatting sqref="L2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{C6F681BB-0198-426E-952E-C2C3B7D5967C}</x14:id>
        </ext>
      </extLst>
    </cfRule>
  </conditionalFormatting>
  <conditionalFormatting sqref="O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{BE1B02AF-032D-4051-A9F8-BF3E7C1570D4}</x14:id>
        </ext>
      </extLst>
    </cfRule>
  </conditionalFormatting>
  <conditionalFormatting sqref="Q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{07EE444A-3833-4728-B859-C15508CBC400}</x14:id>
        </ext>
      </extLst>
    </cfRule>
  </conditionalFormatting>
  <conditionalFormatting sqref="R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{CB8BDE4F-5056-4A0E-90EA-93F4851B62D3}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AF9:AF28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AG9:AG28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AH9:AH28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 Q25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 Q25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 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 Q25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 R25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O25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 L25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 O25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 L25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 L25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 L25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 O24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 O24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 O24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 L24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 L24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 L24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 O24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 L24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 L24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 O24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 L24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 O24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 L24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 O24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 Q24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 R24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3D9DD2-F539-4B60-988D-E98F5731E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3427F7C-6B55-445A-9082-B560D94A9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2B9523A-06F9-4E94-A508-897602B6BF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712DEC-A178-4944-BBEB-A0E6354EA0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59C999-26A1-4675-922E-4203DD288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08F4239-25D4-41B7-A50F-362A8591EA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872F62F-5090-4F5F-A7AE-EBCEDB9C8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7D8C128-19EF-4045-BB23-B9E285B5A8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796A9F7-F7EB-4E3A-BED7-35B63BC343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64F49A11-DC8E-4A29-AE74-A43D57C89A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D417B0F-EE87-4427-A7A1-98350A25B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A0B831D-60AD-4F6A-89C1-BFB429763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CB96DA-06D7-4B1C-AF50-8595A2D77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23A71B8-2E39-43AB-B228-2E7000635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FE08340-82C4-4002-9451-63896FAE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C7394E4-47A1-48C6-A345-7354CE21F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2238AE-5227-4A89-BCF4-E5042DBA81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4792BED-2A65-4FDC-80D9-5876525ED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98E7219-C7CC-457A-803C-D415BA67E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F27DB68-B3FB-49DA-BF11-A48951417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788764D9-6E4D-4DE9-B334-F5283B498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5BEF8-BC2E-4D6A-A651-A24427AE04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91C9BA-F06B-42B5-ADFB-15B3BC1A72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63F4C9A-189B-4E70-9D36-002FE01F5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C8E5711-19ED-48F6-BD14-0E93FE0E9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B759E88-5B32-4F83-95CD-F6B263C42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1EAC0F4-D2EE-4125-A779-2391C2EA96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B3D3206-61C9-4D05-BE07-3E7341945A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A7123DC-DDCE-4E02-9DAB-7202D67BE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B4AA13C-2E53-4352-820B-837DCBDD6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BCA22FB-6ED3-4B37-A647-F3F9C5066A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EEF89BF-B80D-4BA5-BD39-446A0B5B93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3E6422C-BE6B-4568-8923-9F60E6813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4C2345-51CF-498E-B4FA-A1F9269ED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E1B90-57C0-432B-B00C-84BF324BA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D980455-A4DB-45F1-8BCF-B9211716A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3E43ADD-DB95-49AB-94BD-A7DE7A0AAD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52C692F-3D38-4358-A725-80A25AF321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87C34F-495D-4F4E-AF63-6D1515411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FF8CEAF-3B1D-47C8-A962-D10EEFC6D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C2B3597-7256-4F00-8517-ADD5D0E43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3D1F22-0C3E-49E6-BD87-8F5992DA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79F534-5E3F-4590-84CD-7D334A5016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CF65D2F-8AF3-4A1E-AF56-6EEF0DCE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E81C959-7AD5-4D57-A033-B64AC32D6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7142425-A4D0-4F42-8D93-9D220B8A3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EE8B636-C9CE-4209-BC75-2382D1BA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72FF69-7F7D-495E-AF50-540310F32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3D537F4-5E40-488E-89CC-052CE681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C7641B-6A81-42E2-A80A-4FE5DF177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64CE2CC-04D1-43D5-85DB-74F11FFC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379F6E-9C9C-40A9-A09B-FE710B1E8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F54AEB0-6438-4DEC-8FEC-E37DE2142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88B9504-6B30-412D-AC33-F2790959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5401E88-7EC2-4914-8141-B59E4C10C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E922207-AA5F-427C-8107-FBCC831AE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6ADE4A3-67EA-457A-8FE4-918EB6010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9EC648E-B534-485D-9C1B-D0F13CA60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12CA89-B49F-4CA1-9D37-39DE97B51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7E5F0DF-BA69-4657-BFB5-F64C3FDDE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070D74-3C14-4AC5-A9CA-CB36D6E2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CCCEB4A-EF27-4A40-9EE0-3588520D3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3B5A515-1E33-4A54-96B6-F2F4785AD1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89BA525-286A-48BC-A330-259A9A1FA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33E6A3E-7AF1-4810-B518-D0EA21C9D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804987-FCEC-4433-B967-9E21C63B1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6F681BB-0198-426E-952E-C2C3B7D59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BE1B02AF-032D-4051-A9F8-BF3E7C157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EE444A-3833-4728-B859-C15508CB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B8BDE4F-5056-4A0E-90EA-93F4851B6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FB1-B321-4225-97E0-2B10BC28E84C}">
  <dimension ref="B1:Q115"/>
  <sheetViews>
    <sheetView topLeftCell="A49" zoomScale="80" zoomScaleNormal="80" workbookViewId="0">
      <selection activeCell="E120" sqref="E12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57" si="0">C4/C$58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57" si="1">VLOOKUP(B$4:B$57,I$4:M$57,5,0)</f>
        <v>#DIV/0!</v>
      </c>
      <c r="I4" s="99" t="s">
        <v>92</v>
      </c>
      <c r="J4" s="196"/>
      <c r="K4" s="197" t="e">
        <f t="shared" ref="K4:K57" si="2">J4/J$58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57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57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57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57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200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200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201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201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202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202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170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170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171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171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172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172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173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173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174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174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209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209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210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210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211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211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197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197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198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198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199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199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175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175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176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176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177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177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178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178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179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179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180</v>
      </c>
      <c r="C36" s="196"/>
      <c r="D36" s="197" t="e">
        <f t="shared" si="0"/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si="1"/>
        <v>#DIV/0!</v>
      </c>
      <c r="I36" s="99" t="s">
        <v>180</v>
      </c>
      <c r="J36" s="196"/>
      <c r="K36" s="197" t="e">
        <f t="shared" si="2"/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181</v>
      </c>
      <c r="C37" s="196"/>
      <c r="D37" s="197" t="e">
        <f t="shared" si="0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1"/>
        <v>#DIV/0!</v>
      </c>
      <c r="I37" s="99" t="s">
        <v>181</v>
      </c>
      <c r="J37" s="196"/>
      <c r="K37" s="197" t="e">
        <f t="shared" si="2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182</v>
      </c>
      <c r="C38" s="196"/>
      <c r="D38" s="197" t="e">
        <f t="shared" si="0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1"/>
        <v>#DIV/0!</v>
      </c>
      <c r="I38" s="99" t="s">
        <v>182</v>
      </c>
      <c r="J38" s="196"/>
      <c r="K38" s="197" t="e">
        <f t="shared" si="2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183</v>
      </c>
      <c r="C39" s="196"/>
      <c r="D39" s="197" t="e">
        <f t="shared" si="0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1"/>
        <v>#DIV/0!</v>
      </c>
      <c r="I39" s="99" t="s">
        <v>183</v>
      </c>
      <c r="J39" s="196"/>
      <c r="K39" s="197" t="e">
        <f t="shared" si="2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184</v>
      </c>
      <c r="C40" s="196"/>
      <c r="D40" s="197" t="e">
        <f t="shared" si="0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1"/>
        <v>#DIV/0!</v>
      </c>
      <c r="I40" s="99" t="s">
        <v>184</v>
      </c>
      <c r="J40" s="196"/>
      <c r="K40" s="197" t="e">
        <f t="shared" si="2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185</v>
      </c>
      <c r="C41" s="196"/>
      <c r="D41" s="197" t="e">
        <f t="shared" si="0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1"/>
        <v>#DIV/0!</v>
      </c>
      <c r="I41" s="99" t="s">
        <v>185</v>
      </c>
      <c r="J41" s="196"/>
      <c r="K41" s="197" t="e">
        <f t="shared" si="2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186</v>
      </c>
      <c r="C42" s="196"/>
      <c r="D42" s="197" t="e">
        <f t="shared" si="0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1"/>
        <v>#DIV/0!</v>
      </c>
      <c r="I42" s="99" t="s">
        <v>186</v>
      </c>
      <c r="J42" s="196"/>
      <c r="K42" s="197" t="e">
        <f t="shared" si="2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187</v>
      </c>
      <c r="C43" s="196"/>
      <c r="D43" s="197" t="e">
        <f t="shared" si="0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1"/>
        <v>#DIV/0!</v>
      </c>
      <c r="I43" s="99" t="s">
        <v>187</v>
      </c>
      <c r="J43" s="196"/>
      <c r="K43" s="197" t="e">
        <f t="shared" si="2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188</v>
      </c>
      <c r="C44" s="196"/>
      <c r="D44" s="197" t="e">
        <f t="shared" si="0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1"/>
        <v>#DIV/0!</v>
      </c>
      <c r="I44" s="99" t="s">
        <v>188</v>
      </c>
      <c r="J44" s="196"/>
      <c r="K44" s="197" t="e">
        <f t="shared" si="2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260</v>
      </c>
      <c r="C45" s="196"/>
      <c r="D45" s="197" t="e">
        <f t="shared" si="0"/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1"/>
        <v>#DIV/0!</v>
      </c>
      <c r="I45" s="262" t="s">
        <v>260</v>
      </c>
      <c r="J45" s="196"/>
      <c r="K45" s="197" t="e">
        <f t="shared" si="2"/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261</v>
      </c>
      <c r="C46" s="196"/>
      <c r="D46" s="197" t="e">
        <f t="shared" si="0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1"/>
        <v>#DIV/0!</v>
      </c>
      <c r="I46" s="262" t="s">
        <v>261</v>
      </c>
      <c r="J46" s="196"/>
      <c r="K46" s="197" t="e">
        <f t="shared" si="2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262</v>
      </c>
      <c r="C47" s="196"/>
      <c r="D47" s="197" t="e">
        <f t="shared" si="0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1"/>
        <v>#DIV/0!</v>
      </c>
      <c r="I47" s="262" t="s">
        <v>262</v>
      </c>
      <c r="J47" s="196"/>
      <c r="K47" s="197" t="e">
        <f t="shared" si="2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263</v>
      </c>
      <c r="C48" s="196"/>
      <c r="D48" s="197" t="e">
        <f t="shared" si="0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1"/>
        <v>#DIV/0!</v>
      </c>
      <c r="I48" s="262" t="s">
        <v>263</v>
      </c>
      <c r="J48" s="196"/>
      <c r="K48" s="197" t="e">
        <f t="shared" si="2"/>
        <v>#DIV/0!</v>
      </c>
      <c r="L48" s="197" t="e">
        <f t="shared" si="6"/>
        <v>#DIV/0!</v>
      </c>
      <c r="M48" s="198" t="e">
        <f t="shared" si="4"/>
        <v>#DIV/0!</v>
      </c>
    </row>
    <row r="49" spans="2:16" outlineLevel="1">
      <c r="B49" s="262" t="s">
        <v>264</v>
      </c>
      <c r="C49" s="196"/>
      <c r="D49" s="197" t="e">
        <f>C49/C$58</f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1"/>
        <v>#DIV/0!</v>
      </c>
      <c r="I49" s="262" t="s">
        <v>264</v>
      </c>
      <c r="J49" s="196"/>
      <c r="K49" s="197" t="e">
        <f t="shared" si="2"/>
        <v>#DIV/0!</v>
      </c>
      <c r="L49" s="197" t="e">
        <f t="shared" si="6"/>
        <v>#DIV/0!</v>
      </c>
      <c r="M49" s="198" t="e">
        <f t="shared" si="4"/>
        <v>#DIV/0!</v>
      </c>
    </row>
    <row r="50" spans="2:16" outlineLevel="1">
      <c r="B50" s="262" t="s">
        <v>265</v>
      </c>
      <c r="C50" s="196"/>
      <c r="D50" s="197" t="e">
        <f t="shared" si="0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1"/>
        <v>#DIV/0!</v>
      </c>
      <c r="I50" s="262" t="s">
        <v>265</v>
      </c>
      <c r="J50" s="196"/>
      <c r="K50" s="197" t="e">
        <f>J50/J$58</f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6" outlineLevel="1">
      <c r="B51" s="262" t="s">
        <v>266</v>
      </c>
      <c r="C51" s="196"/>
      <c r="D51" s="197" t="e">
        <f t="shared" si="0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1"/>
        <v>#DIV/0!</v>
      </c>
      <c r="I51" s="262" t="s">
        <v>266</v>
      </c>
      <c r="J51" s="196"/>
      <c r="K51" s="197" t="e">
        <f t="shared" si="2"/>
        <v>#DIV/0!</v>
      </c>
      <c r="L51" s="197" t="e">
        <f t="shared" si="6"/>
        <v>#DIV/0!</v>
      </c>
      <c r="M51" s="198" t="e">
        <f t="shared" si="4"/>
        <v>#DIV/0!</v>
      </c>
    </row>
    <row r="52" spans="2:16" outlineLevel="1">
      <c r="B52" s="262" t="s">
        <v>267</v>
      </c>
      <c r="C52" s="196"/>
      <c r="D52" s="197" t="e">
        <f t="shared" si="0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1"/>
        <v>#DIV/0!</v>
      </c>
      <c r="I52" s="262" t="s">
        <v>267</v>
      </c>
      <c r="J52" s="196"/>
      <c r="K52" s="197" t="e">
        <f t="shared" si="2"/>
        <v>#DIV/0!</v>
      </c>
      <c r="L52" s="197" t="e">
        <f t="shared" si="6"/>
        <v>#DIV/0!</v>
      </c>
      <c r="M52" s="198" t="e">
        <f t="shared" si="4"/>
        <v>#DIV/0!</v>
      </c>
    </row>
    <row r="53" spans="2:16" outlineLevel="1">
      <c r="B53" s="262" t="s">
        <v>268</v>
      </c>
      <c r="C53" s="196"/>
      <c r="D53" s="197" t="e">
        <f t="shared" si="0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1"/>
        <v>#DIV/0!</v>
      </c>
      <c r="I53" s="262" t="s">
        <v>268</v>
      </c>
      <c r="J53" s="196"/>
      <c r="K53" s="197" t="e">
        <f t="shared" si="2"/>
        <v>#DIV/0!</v>
      </c>
      <c r="L53" s="197" t="e">
        <f t="shared" si="6"/>
        <v>#DIV/0!</v>
      </c>
      <c r="M53" s="198" t="e">
        <f t="shared" si="4"/>
        <v>#DIV/0!</v>
      </c>
    </row>
    <row r="54" spans="2:16" outlineLevel="1">
      <c r="B54" s="262" t="s">
        <v>269</v>
      </c>
      <c r="C54" s="196"/>
      <c r="D54" s="197" t="e">
        <f t="shared" si="0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1"/>
        <v>#DIV/0!</v>
      </c>
      <c r="I54" s="262" t="s">
        <v>269</v>
      </c>
      <c r="J54" s="196"/>
      <c r="K54" s="197" t="e">
        <f t="shared" si="2"/>
        <v>#DIV/0!</v>
      </c>
      <c r="L54" s="197" t="e">
        <f t="shared" si="6"/>
        <v>#DIV/0!</v>
      </c>
      <c r="M54" s="198" t="e">
        <f t="shared" si="4"/>
        <v>#DIV/0!</v>
      </c>
    </row>
    <row r="55" spans="2:16" outlineLevel="1">
      <c r="B55" s="262" t="s">
        <v>270</v>
      </c>
      <c r="C55" s="196"/>
      <c r="D55" s="197" t="e">
        <f t="shared" si="0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1"/>
        <v>#DIV/0!</v>
      </c>
      <c r="I55" s="262" t="s">
        <v>270</v>
      </c>
      <c r="J55" s="196"/>
      <c r="K55" s="197" t="e">
        <f t="shared" si="2"/>
        <v>#DIV/0!</v>
      </c>
      <c r="L55" s="197" t="e">
        <f t="shared" si="6"/>
        <v>#DIV/0!</v>
      </c>
      <c r="M55" s="198" t="e">
        <f t="shared" si="4"/>
        <v>#DIV/0!</v>
      </c>
    </row>
    <row r="56" spans="2:16" outlineLevel="1">
      <c r="B56" s="262" t="s">
        <v>271</v>
      </c>
      <c r="C56" s="196"/>
      <c r="D56" s="197" t="e">
        <f t="shared" si="0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1"/>
        <v>#DIV/0!</v>
      </c>
      <c r="I56" s="262" t="s">
        <v>271</v>
      </c>
      <c r="J56" s="196"/>
      <c r="K56" s="197" t="e">
        <f t="shared" si="2"/>
        <v>#DIV/0!</v>
      </c>
      <c r="L56" s="197" t="e">
        <f t="shared" si="6"/>
        <v>#DIV/0!</v>
      </c>
      <c r="M56" s="198" t="e">
        <f t="shared" si="4"/>
        <v>#DIV/0!</v>
      </c>
    </row>
    <row r="57" spans="2:16" outlineLevel="1">
      <c r="B57" s="262" t="s">
        <v>272</v>
      </c>
      <c r="C57" s="196"/>
      <c r="D57" s="197" t="e">
        <f t="shared" si="0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1"/>
        <v>#DIV/0!</v>
      </c>
      <c r="I57" s="262" t="s">
        <v>272</v>
      </c>
      <c r="J57" s="196"/>
      <c r="K57" s="197" t="e">
        <f t="shared" si="2"/>
        <v>#DIV/0!</v>
      </c>
      <c r="L57" s="197" t="e">
        <f t="shared" si="6"/>
        <v>#DIV/0!</v>
      </c>
      <c r="M57" s="198" t="e">
        <f t="shared" si="4"/>
        <v>#DIV/0!</v>
      </c>
    </row>
    <row r="58" spans="2:16" outlineLevel="1">
      <c r="C58" s="203">
        <f>SUM(C4:C57)</f>
        <v>0</v>
      </c>
      <c r="D58" s="204" t="e">
        <f>SUM(D4:D44)</f>
        <v>#DIV/0!</v>
      </c>
      <c r="J58" s="203">
        <f>SUM(J4:J57)</f>
        <v>0</v>
      </c>
      <c r="K58" s="204" t="e">
        <f>SUM(K4:K44)</f>
        <v>#DIV/0!</v>
      </c>
    </row>
    <row r="60" spans="2:16" ht="16" hidden="1" outlineLevel="1" thickBot="1">
      <c r="B60" s="480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2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mergeCells count="2">
    <mergeCell ref="B2:M2"/>
    <mergeCell ref="B60:M60"/>
  </mergeCells>
  <conditionalFormatting sqref="M62:M113 K62:K113 D62:D113 G4:G57 D4:D57 K4:K57 M4:M57">
    <cfRule type="cellIs" dxfId="315" priority="10" operator="equal">
      <formula>"C"</formula>
    </cfRule>
    <cfRule type="cellIs" dxfId="314" priority="11" operator="equal">
      <formula>"B"</formula>
    </cfRule>
    <cfRule type="cellIs" dxfId="313" priority="12" operator="equal">
      <formula>"A"</formula>
    </cfRule>
  </conditionalFormatting>
  <conditionalFormatting sqref="G62:G113">
    <cfRule type="cellIs" dxfId="312" priority="7" operator="equal">
      <formula>"C"</formula>
    </cfRule>
    <cfRule type="cellIs" dxfId="311" priority="8" operator="equal">
      <formula>"B"</formula>
    </cfRule>
    <cfRule type="cellIs" dxfId="310" priority="9" operator="equal">
      <formula>"A"</formula>
    </cfRule>
  </conditionalFormatting>
  <conditionalFormatting sqref="F4:F57">
    <cfRule type="cellIs" dxfId="309" priority="4" operator="equal">
      <formula>"C"</formula>
    </cfRule>
    <cfRule type="cellIs" dxfId="308" priority="5" operator="equal">
      <formula>"B"</formula>
    </cfRule>
    <cfRule type="cellIs" dxfId="307" priority="6" operator="equal">
      <formula>"A"</formula>
    </cfRule>
  </conditionalFormatting>
  <conditionalFormatting sqref="F62:F113">
    <cfRule type="cellIs" dxfId="306" priority="1" operator="equal">
      <formula>"C"</formula>
    </cfRule>
    <cfRule type="cellIs" dxfId="305" priority="2" operator="equal">
      <formula>"B"</formula>
    </cfRule>
    <cfRule type="cellIs" dxfId="304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zoomScale="80" zoomScaleNormal="80" workbookViewId="0">
      <selection activeCell="G12" sqref="G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14'!AL4</f>
        <v>165227.83024228443</v>
      </c>
      <c r="D4" s="197">
        <f t="shared" ref="D4:D57" si="0">C4/C$58</f>
        <v>0.50294645987265185</v>
      </c>
      <c r="E4" s="197">
        <f>D4</f>
        <v>0.50294645987265185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14'!S4</f>
        <v>390</v>
      </c>
      <c r="K4" s="197">
        <f t="shared" ref="K4:K57" si="2">J4/J$58</f>
        <v>0.42025862068965519</v>
      </c>
      <c r="L4" s="197">
        <f>K4</f>
        <v>0.42025862068965519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14'!AL3</f>
        <v>32127.894604273239</v>
      </c>
      <c r="D5" s="197">
        <f t="shared" si="0"/>
        <v>9.7795939283875269E-2</v>
      </c>
      <c r="E5" s="197">
        <f>E4+D5</f>
        <v>0.60074239915652716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14'!S3</f>
        <v>128</v>
      </c>
      <c r="K5" s="197">
        <f t="shared" si="2"/>
        <v>0.13793103448275862</v>
      </c>
      <c r="L5" s="197">
        <f>L4+K5</f>
        <v>0.55818965517241381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14'!AL8</f>
        <v>25927.588007491428</v>
      </c>
      <c r="D6" s="197">
        <f t="shared" si="0"/>
        <v>7.892247076223631E-2</v>
      </c>
      <c r="E6" s="197">
        <f t="shared" ref="E6:E57" si="5">E5+D6</f>
        <v>0.67966486991876351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14'!S8</f>
        <v>69</v>
      </c>
      <c r="K6" s="197">
        <f t="shared" si="2"/>
        <v>7.4353448275862072E-2</v>
      </c>
      <c r="L6" s="197">
        <f t="shared" ref="L6:L57" si="6">L5+K6</f>
        <v>0.63254310344827591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14'!AL6</f>
        <v>22975.286339013444</v>
      </c>
      <c r="D7" s="197">
        <f t="shared" si="0"/>
        <v>6.9935790549467108E-2</v>
      </c>
      <c r="E7" s="197">
        <f t="shared" si="5"/>
        <v>0.7496006604682306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14'!S5</f>
        <v>51</v>
      </c>
      <c r="K7" s="197">
        <f t="shared" si="2"/>
        <v>5.4956896551724137E-2</v>
      </c>
      <c r="L7" s="197">
        <f t="shared" si="6"/>
        <v>0.6875</v>
      </c>
      <c r="M7" s="198" t="str">
        <f t="shared" si="4"/>
        <v>A</v>
      </c>
    </row>
    <row r="8" spans="2:17" outlineLevel="1">
      <c r="B8" s="99" t="s">
        <v>99</v>
      </c>
      <c r="C8" s="196">
        <f>'Юнит 14'!AL9</f>
        <v>14844.445840147715</v>
      </c>
      <c r="D8" s="197">
        <f t="shared" si="0"/>
        <v>4.5185859265511004E-2</v>
      </c>
      <c r="E8" s="197">
        <f t="shared" si="5"/>
        <v>0.79478651973374159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14'!S6</f>
        <v>47</v>
      </c>
      <c r="K8" s="197">
        <f t="shared" si="2"/>
        <v>5.0646551724137928E-2</v>
      </c>
      <c r="L8" s="197">
        <f t="shared" si="6"/>
        <v>0.7381465517241379</v>
      </c>
      <c r="M8" s="198" t="str">
        <f t="shared" si="4"/>
        <v>A</v>
      </c>
    </row>
    <row r="9" spans="2:17" outlineLevel="1">
      <c r="B9" s="99" t="s">
        <v>95</v>
      </c>
      <c r="C9" s="196">
        <f>'Юнит 14'!AL5</f>
        <v>12932.697895542067</v>
      </c>
      <c r="D9" s="197">
        <f t="shared" si="0"/>
        <v>3.9366580155579527E-2</v>
      </c>
      <c r="E9" s="197">
        <f t="shared" si="5"/>
        <v>0.83415309988932107</v>
      </c>
      <c r="F9" s="198" t="str">
        <f t="shared" si="3"/>
        <v>B</v>
      </c>
      <c r="G9" s="198" t="str">
        <f t="shared" si="1"/>
        <v>A</v>
      </c>
      <c r="I9" s="99" t="s">
        <v>97</v>
      </c>
      <c r="J9" s="196">
        <f>'Юнит 14'!S7</f>
        <v>35</v>
      </c>
      <c r="K9" s="197">
        <f t="shared" si="2"/>
        <v>3.7715517241379309E-2</v>
      </c>
      <c r="L9" s="197">
        <f t="shared" si="6"/>
        <v>0.77586206896551724</v>
      </c>
      <c r="M9" s="198" t="str">
        <f t="shared" si="4"/>
        <v>A</v>
      </c>
    </row>
    <row r="10" spans="2:17" outlineLevel="1">
      <c r="B10" s="99" t="s">
        <v>97</v>
      </c>
      <c r="C10" s="196">
        <f>'Юнит 14'!AL7</f>
        <v>10118.137375600103</v>
      </c>
      <c r="D10" s="197">
        <f t="shared" si="0"/>
        <v>3.0799178117276459E-2</v>
      </c>
      <c r="E10" s="197">
        <f t="shared" si="5"/>
        <v>0.86495227800659757</v>
      </c>
      <c r="F10" s="198" t="str">
        <f t="shared" si="3"/>
        <v>B</v>
      </c>
      <c r="G10" s="198" t="str">
        <f t="shared" si="1"/>
        <v>A</v>
      </c>
      <c r="I10" s="99" t="s">
        <v>202</v>
      </c>
      <c r="J10" s="196">
        <f>'Юнит 14'!S18</f>
        <v>27</v>
      </c>
      <c r="K10" s="197">
        <f t="shared" si="2"/>
        <v>2.9094827586206896E-2</v>
      </c>
      <c r="L10" s="197">
        <f t="shared" si="6"/>
        <v>0.80495689655172409</v>
      </c>
      <c r="M10" s="198" t="str">
        <f t="shared" si="4"/>
        <v>B</v>
      </c>
    </row>
    <row r="11" spans="2:17" outlineLevel="1">
      <c r="B11" s="99" t="s">
        <v>174</v>
      </c>
      <c r="C11" s="196">
        <f>'Юнит 14'!AL23</f>
        <v>7757.7302204431535</v>
      </c>
      <c r="D11" s="197">
        <f t="shared" si="0"/>
        <v>2.3614199528600107E-2</v>
      </c>
      <c r="E11" s="197">
        <f t="shared" si="5"/>
        <v>0.88856647753519769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14'!S9</f>
        <v>26</v>
      </c>
      <c r="K11" s="197">
        <f t="shared" si="2"/>
        <v>2.8017241379310345E-2</v>
      </c>
      <c r="L11" s="197">
        <f t="shared" si="6"/>
        <v>0.83297413793103448</v>
      </c>
      <c r="M11" s="198" t="str">
        <f t="shared" si="4"/>
        <v>B</v>
      </c>
    </row>
    <row r="12" spans="2:17" outlineLevel="1">
      <c r="B12" s="99" t="s">
        <v>171</v>
      </c>
      <c r="C12" s="196">
        <f>'Юнит 14'!AL20</f>
        <v>6099.3729200738589</v>
      </c>
      <c r="D12" s="197">
        <f t="shared" si="0"/>
        <v>1.8566230719703564E-2</v>
      </c>
      <c r="E12" s="197">
        <f t="shared" si="5"/>
        <v>0.90713270825490122</v>
      </c>
      <c r="F12" s="198" t="str">
        <f t="shared" si="3"/>
        <v>B</v>
      </c>
      <c r="G12" s="198" t="str">
        <f t="shared" si="1"/>
        <v>B</v>
      </c>
      <c r="I12" s="99" t="s">
        <v>200</v>
      </c>
      <c r="J12" s="196">
        <f>'Юнит 14'!S16</f>
        <v>20</v>
      </c>
      <c r="K12" s="197">
        <f t="shared" si="2"/>
        <v>2.1551724137931036E-2</v>
      </c>
      <c r="L12" s="197">
        <f t="shared" si="6"/>
        <v>0.85452586206896552</v>
      </c>
      <c r="M12" s="198" t="str">
        <f t="shared" si="4"/>
        <v>B</v>
      </c>
    </row>
    <row r="13" spans="2:17" outlineLevel="1">
      <c r="B13" s="99" t="s">
        <v>200</v>
      </c>
      <c r="C13" s="196">
        <f>'Юнит 14'!AL16</f>
        <v>5316.6236672381947</v>
      </c>
      <c r="D13" s="197">
        <f t="shared" si="0"/>
        <v>1.618357541820635E-2</v>
      </c>
      <c r="E13" s="197">
        <f t="shared" si="5"/>
        <v>0.92331628367310759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14'!S23</f>
        <v>17</v>
      </c>
      <c r="K13" s="197">
        <f t="shared" si="2"/>
        <v>1.8318965517241378E-2</v>
      </c>
      <c r="L13" s="197">
        <f t="shared" si="6"/>
        <v>0.87284482758620685</v>
      </c>
      <c r="M13" s="198" t="str">
        <f t="shared" si="4"/>
        <v>B</v>
      </c>
    </row>
    <row r="14" spans="2:17" outlineLevel="1">
      <c r="B14" s="99" t="s">
        <v>177</v>
      </c>
      <c r="C14" s="196">
        <f>'Юнит 14'!AL32</f>
        <v>4944.6370233975204</v>
      </c>
      <c r="D14" s="197">
        <f t="shared" si="0"/>
        <v>1.5051263958537389E-2</v>
      </c>
      <c r="E14" s="197">
        <f t="shared" si="5"/>
        <v>0.93836754763164498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14'!S17</f>
        <v>16</v>
      </c>
      <c r="K14" s="197">
        <f t="shared" si="2"/>
        <v>1.7241379310344827E-2</v>
      </c>
      <c r="L14" s="197">
        <f t="shared" si="6"/>
        <v>0.89008620689655171</v>
      </c>
      <c r="M14" s="198" t="str">
        <f t="shared" si="4"/>
        <v>B</v>
      </c>
    </row>
    <row r="15" spans="2:17" outlineLevel="1">
      <c r="B15" s="99" t="s">
        <v>209</v>
      </c>
      <c r="C15" s="196">
        <f>'Юнит 14'!AL24</f>
        <v>4035.1862817726187</v>
      </c>
      <c r="D15" s="197">
        <f t="shared" si="0"/>
        <v>1.2282934735439325E-2</v>
      </c>
      <c r="E15" s="197">
        <f t="shared" si="5"/>
        <v>0.95065048236708427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14'!S20</f>
        <v>13</v>
      </c>
      <c r="K15" s="197">
        <f t="shared" si="2"/>
        <v>1.4008620689655173E-2</v>
      </c>
      <c r="L15" s="197">
        <f t="shared" si="6"/>
        <v>0.90409482758620685</v>
      </c>
      <c r="M15" s="198" t="str">
        <f t="shared" si="4"/>
        <v>B</v>
      </c>
    </row>
    <row r="16" spans="2:17" outlineLevel="1">
      <c r="B16" s="99" t="s">
        <v>101</v>
      </c>
      <c r="C16" s="196">
        <f>'Юнит 14'!AL11</f>
        <v>4015.8329200738581</v>
      </c>
      <c r="D16" s="197">
        <f t="shared" si="0"/>
        <v>1.2224023928835174E-2</v>
      </c>
      <c r="E16" s="197">
        <f t="shared" si="5"/>
        <v>0.96287450629591942</v>
      </c>
      <c r="F16" s="198" t="str">
        <f t="shared" si="3"/>
        <v>C</v>
      </c>
      <c r="G16" s="198" t="str">
        <f t="shared" si="1"/>
        <v>B</v>
      </c>
      <c r="I16" s="99" t="s">
        <v>101</v>
      </c>
      <c r="J16" s="196">
        <f>'Юнит 14'!S11</f>
        <v>11</v>
      </c>
      <c r="K16" s="197">
        <f t="shared" si="2"/>
        <v>1.1853448275862068E-2</v>
      </c>
      <c r="L16" s="197">
        <f t="shared" si="6"/>
        <v>0.91594827586206895</v>
      </c>
      <c r="M16" s="198" t="str">
        <f t="shared" si="4"/>
        <v>B</v>
      </c>
    </row>
    <row r="17" spans="2:13" outlineLevel="1">
      <c r="B17" s="99" t="s">
        <v>202</v>
      </c>
      <c r="C17" s="196">
        <f>'Юнит 14'!AL18</f>
        <v>3904.2016259825914</v>
      </c>
      <c r="D17" s="197">
        <f t="shared" si="0"/>
        <v>1.1884223036383359E-2</v>
      </c>
      <c r="E17" s="197">
        <f t="shared" si="5"/>
        <v>0.97475872933230279</v>
      </c>
      <c r="F17" s="198" t="str">
        <f t="shared" si="3"/>
        <v>C</v>
      </c>
      <c r="G17" s="198" t="str">
        <f t="shared" si="1"/>
        <v>B</v>
      </c>
      <c r="I17" s="99" t="s">
        <v>177</v>
      </c>
      <c r="J17" s="196">
        <f>'Юнит 14'!S32</f>
        <v>10</v>
      </c>
      <c r="K17" s="197">
        <f t="shared" si="2"/>
        <v>1.0775862068965518E-2</v>
      </c>
      <c r="L17" s="197">
        <f t="shared" si="6"/>
        <v>0.92672413793103448</v>
      </c>
      <c r="M17" s="198" t="str">
        <f t="shared" si="4"/>
        <v>B</v>
      </c>
    </row>
    <row r="18" spans="2:13" outlineLevel="1">
      <c r="B18" s="99" t="s">
        <v>176</v>
      </c>
      <c r="C18" s="196">
        <f>'Юнит 14'!AL31</f>
        <v>3447.7758401477186</v>
      </c>
      <c r="D18" s="197">
        <f t="shared" si="0"/>
        <v>1.0494882434115406E-2</v>
      </c>
      <c r="E18" s="197">
        <f t="shared" si="5"/>
        <v>0.98525361176641824</v>
      </c>
      <c r="F18" s="198" t="str">
        <f t="shared" si="3"/>
        <v>C</v>
      </c>
      <c r="G18" s="198" t="str">
        <f t="shared" si="1"/>
        <v>B</v>
      </c>
      <c r="I18" s="99" t="s">
        <v>209</v>
      </c>
      <c r="J18" s="196">
        <f>'Юнит 14'!S24</f>
        <v>9</v>
      </c>
      <c r="K18" s="197">
        <f t="shared" si="2"/>
        <v>9.6982758620689658E-3</v>
      </c>
      <c r="L18" s="197">
        <f t="shared" si="6"/>
        <v>0.93642241379310343</v>
      </c>
      <c r="M18" s="198" t="str">
        <f t="shared" si="4"/>
        <v>B</v>
      </c>
    </row>
    <row r="19" spans="2:13" outlineLevel="1">
      <c r="B19" s="99" t="s">
        <v>179</v>
      </c>
      <c r="C19" s="196">
        <f>'Юнит 14'!AL34</f>
        <v>3158.5539821419147</v>
      </c>
      <c r="D19" s="197">
        <f t="shared" si="0"/>
        <v>9.6145034483930397E-3</v>
      </c>
      <c r="E19" s="197">
        <f t="shared" si="5"/>
        <v>0.99486811521481122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14'!S31</f>
        <v>7</v>
      </c>
      <c r="K19" s="197">
        <f t="shared" si="2"/>
        <v>7.5431034482758624E-3</v>
      </c>
      <c r="L19" s="197">
        <f t="shared" si="6"/>
        <v>0.94396551724137934</v>
      </c>
      <c r="M19" s="198" t="str">
        <f t="shared" si="4"/>
        <v>B</v>
      </c>
    </row>
    <row r="20" spans="2:13" outlineLevel="1">
      <c r="B20" s="99" t="s">
        <v>175</v>
      </c>
      <c r="C20" s="196">
        <f>'Юнит 14'!AL30</f>
        <v>2415.9</v>
      </c>
      <c r="D20" s="197">
        <f t="shared" si="0"/>
        <v>7.3538964387815601E-3</v>
      </c>
      <c r="E20" s="197">
        <f t="shared" si="5"/>
        <v>1.0022220116535927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14'!S34</f>
        <v>6</v>
      </c>
      <c r="K20" s="197">
        <f t="shared" si="2"/>
        <v>6.4655172413793103E-3</v>
      </c>
      <c r="L20" s="197">
        <f t="shared" si="6"/>
        <v>0.95043103448275867</v>
      </c>
      <c r="M20" s="198" t="str">
        <f t="shared" si="4"/>
        <v>C</v>
      </c>
    </row>
    <row r="21" spans="2:13" outlineLevel="1">
      <c r="B21" s="99" t="s">
        <v>170</v>
      </c>
      <c r="C21" s="196">
        <f>'Юнит 14'!AL19</f>
        <v>2250.1129200738592</v>
      </c>
      <c r="D21" s="197">
        <f t="shared" si="0"/>
        <v>6.8492476467517409E-3</v>
      </c>
      <c r="E21" s="197">
        <f t="shared" si="5"/>
        <v>1.0090712593003444</v>
      </c>
      <c r="F21" s="198" t="str">
        <f t="shared" si="3"/>
        <v>C</v>
      </c>
      <c r="G21" s="198" t="str">
        <f t="shared" si="1"/>
        <v>C</v>
      </c>
      <c r="I21" s="99" t="s">
        <v>172</v>
      </c>
      <c r="J21" s="196">
        <f>'Юнит 14'!S21</f>
        <v>5</v>
      </c>
      <c r="K21" s="197">
        <f t="shared" si="2"/>
        <v>5.387931034482759E-3</v>
      </c>
      <c r="L21" s="197">
        <f t="shared" si="6"/>
        <v>0.95581896551724144</v>
      </c>
      <c r="M21" s="198" t="str">
        <f t="shared" si="4"/>
        <v>C</v>
      </c>
    </row>
    <row r="22" spans="2:13" outlineLevel="1">
      <c r="B22" s="99" t="s">
        <v>172</v>
      </c>
      <c r="C22" s="196">
        <f>'Юнит 14'!AL21</f>
        <v>2026.6760036929568</v>
      </c>
      <c r="D22" s="197">
        <f t="shared" si="0"/>
        <v>6.1691152142562518E-3</v>
      </c>
      <c r="E22" s="197">
        <f t="shared" si="5"/>
        <v>1.0152403745146006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14'!S25</f>
        <v>5</v>
      </c>
      <c r="K22" s="197">
        <f t="shared" si="2"/>
        <v>5.387931034482759E-3</v>
      </c>
      <c r="L22" s="197">
        <f t="shared" si="6"/>
        <v>0.9612068965517242</v>
      </c>
      <c r="M22" s="198" t="str">
        <f t="shared" si="4"/>
        <v>C</v>
      </c>
    </row>
    <row r="23" spans="2:13" outlineLevel="1">
      <c r="B23" s="99" t="s">
        <v>211</v>
      </c>
      <c r="C23" s="196">
        <f>'Юнит 14'!AL26</f>
        <v>1212.7860854655764</v>
      </c>
      <c r="D23" s="197">
        <f t="shared" si="0"/>
        <v>3.6916690570425645E-3</v>
      </c>
      <c r="E23" s="197">
        <f t="shared" si="5"/>
        <v>1.0189320435716431</v>
      </c>
      <c r="F23" s="198" t="str">
        <f t="shared" si="3"/>
        <v>C</v>
      </c>
      <c r="G23" s="198" t="str">
        <f t="shared" si="1"/>
        <v>C</v>
      </c>
      <c r="I23" s="99" t="s">
        <v>175</v>
      </c>
      <c r="J23" s="196">
        <f>'Юнит 14'!S30</f>
        <v>5</v>
      </c>
      <c r="K23" s="197">
        <f t="shared" si="2"/>
        <v>5.387931034482759E-3</v>
      </c>
      <c r="L23" s="197">
        <f t="shared" si="6"/>
        <v>0.96659482758620696</v>
      </c>
      <c r="M23" s="198" t="str">
        <f t="shared" si="4"/>
        <v>C</v>
      </c>
    </row>
    <row r="24" spans="2:13" outlineLevel="1">
      <c r="B24" s="99" t="s">
        <v>105</v>
      </c>
      <c r="C24" s="196">
        <f>'Юнит 14'!AL15</f>
        <v>1151.8749</v>
      </c>
      <c r="D24" s="197">
        <f t="shared" si="0"/>
        <v>3.5062580094506668E-3</v>
      </c>
      <c r="E24" s="197">
        <f t="shared" si="5"/>
        <v>1.0224383015810938</v>
      </c>
      <c r="F24" s="198" t="str">
        <f t="shared" si="3"/>
        <v>C</v>
      </c>
      <c r="G24" s="198" t="str">
        <f t="shared" si="1"/>
        <v>C</v>
      </c>
      <c r="I24" s="99" t="s">
        <v>170</v>
      </c>
      <c r="J24" s="196">
        <f>'Юнит 14'!S19</f>
        <v>4</v>
      </c>
      <c r="K24" s="197">
        <f t="shared" si="2"/>
        <v>4.3103448275862068E-3</v>
      </c>
      <c r="L24" s="197">
        <f t="shared" si="6"/>
        <v>0.97090517241379315</v>
      </c>
      <c r="M24" s="198" t="str">
        <f t="shared" si="4"/>
        <v>C</v>
      </c>
    </row>
    <row r="25" spans="2:13" outlineLevel="1">
      <c r="B25" s="99" t="s">
        <v>104</v>
      </c>
      <c r="C25" s="196">
        <f>'Юнит 14'!AL14</f>
        <v>1070.9862613294642</v>
      </c>
      <c r="D25" s="197">
        <f t="shared" si="0"/>
        <v>3.2600364473590483E-3</v>
      </c>
      <c r="E25" s="197">
        <f t="shared" si="5"/>
        <v>1.0256983380284528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14'!S10</f>
        <v>3</v>
      </c>
      <c r="K25" s="197">
        <f t="shared" si="2"/>
        <v>3.2327586206896551E-3</v>
      </c>
      <c r="L25" s="197">
        <f t="shared" si="6"/>
        <v>0.97413793103448276</v>
      </c>
      <c r="M25" s="198" t="str">
        <f t="shared" si="4"/>
        <v>C</v>
      </c>
    </row>
    <row r="26" spans="2:13" outlineLevel="1">
      <c r="B26" s="99" t="s">
        <v>197</v>
      </c>
      <c r="C26" s="196">
        <f>'Юнит 14'!AL27</f>
        <v>883.99540000000013</v>
      </c>
      <c r="D26" s="197">
        <f t="shared" si="0"/>
        <v>2.6908442501590636E-3</v>
      </c>
      <c r="E26" s="197">
        <f t="shared" si="5"/>
        <v>1.0283891822786118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14'!S14</f>
        <v>3</v>
      </c>
      <c r="K26" s="197">
        <f t="shared" si="2"/>
        <v>3.2327586206896551E-3</v>
      </c>
      <c r="L26" s="197">
        <f t="shared" si="6"/>
        <v>0.97737068965517238</v>
      </c>
      <c r="M26" s="198" t="str">
        <f t="shared" si="4"/>
        <v>C</v>
      </c>
    </row>
    <row r="27" spans="2:13" outlineLevel="1">
      <c r="B27" s="99" t="s">
        <v>100</v>
      </c>
      <c r="C27" s="196">
        <f>'Юнит 14'!AL10</f>
        <v>859.70936059087296</v>
      </c>
      <c r="D27" s="197">
        <f t="shared" si="0"/>
        <v>2.616918583234568E-3</v>
      </c>
      <c r="E27" s="197">
        <f t="shared" si="5"/>
        <v>1.0310061008618463</v>
      </c>
      <c r="F27" s="198" t="str">
        <f t="shared" si="3"/>
        <v>C</v>
      </c>
      <c r="G27" s="198" t="str">
        <f t="shared" si="1"/>
        <v>C</v>
      </c>
      <c r="I27" s="99" t="s">
        <v>105</v>
      </c>
      <c r="J27" s="196">
        <f>'Юнит 14'!S15</f>
        <v>3</v>
      </c>
      <c r="K27" s="197">
        <f t="shared" si="2"/>
        <v>3.2327586206896551E-3</v>
      </c>
      <c r="L27" s="197">
        <f t="shared" si="6"/>
        <v>0.98060344827586199</v>
      </c>
      <c r="M27" s="198" t="str">
        <f t="shared" si="4"/>
        <v>C</v>
      </c>
    </row>
    <row r="28" spans="2:13" outlineLevel="1">
      <c r="B28" s="99" t="s">
        <v>201</v>
      </c>
      <c r="C28" s="196">
        <f>'Юнит 14'!AL17</f>
        <v>566.26852672118446</v>
      </c>
      <c r="D28" s="197">
        <f t="shared" si="0"/>
        <v>1.7236972151368018E-3</v>
      </c>
      <c r="E28" s="197">
        <f>E24+D28</f>
        <v>1.0241619987962307</v>
      </c>
      <c r="F28" s="198" t="str">
        <f t="shared" si="3"/>
        <v>C</v>
      </c>
      <c r="G28" s="198" t="str">
        <f t="shared" si="1"/>
        <v>B</v>
      </c>
      <c r="I28" s="99" t="s">
        <v>211</v>
      </c>
      <c r="J28" s="196">
        <f>'Юнит 14'!S26</f>
        <v>3</v>
      </c>
      <c r="K28" s="197">
        <f t="shared" si="2"/>
        <v>3.2327586206896551E-3</v>
      </c>
      <c r="L28" s="197">
        <f>L24+K28</f>
        <v>0.97413793103448276</v>
      </c>
      <c r="M28" s="198" t="str">
        <f t="shared" si="4"/>
        <v>C</v>
      </c>
    </row>
    <row r="29" spans="2:13" outlineLevel="1">
      <c r="B29" s="99" t="s">
        <v>210</v>
      </c>
      <c r="C29" s="196">
        <f>'Юнит 14'!AL25</f>
        <v>408.34900553943521</v>
      </c>
      <c r="D29" s="197">
        <f t="shared" si="0"/>
        <v>1.2429969359726992E-3</v>
      </c>
      <c r="E29" s="197">
        <f t="shared" si="5"/>
        <v>1.0254049957322033</v>
      </c>
      <c r="F29" s="198" t="str">
        <f t="shared" si="3"/>
        <v>C</v>
      </c>
      <c r="G29" s="198" t="str">
        <f t="shared" si="1"/>
        <v>C</v>
      </c>
      <c r="I29" s="99" t="s">
        <v>197</v>
      </c>
      <c r="J29" s="196">
        <f>'Юнит 14'!S27</f>
        <v>2</v>
      </c>
      <c r="K29" s="197">
        <f t="shared" si="2"/>
        <v>2.1551724137931034E-3</v>
      </c>
      <c r="L29" s="197">
        <f t="shared" si="6"/>
        <v>0.97629310344827591</v>
      </c>
      <c r="M29" s="198" t="str">
        <f t="shared" si="4"/>
        <v>C</v>
      </c>
    </row>
    <row r="30" spans="2:13" outlineLevel="1">
      <c r="B30" s="262" t="s">
        <v>262</v>
      </c>
      <c r="C30" s="196">
        <f>'Юнит 14'!AL46</f>
        <v>388.29804273278847</v>
      </c>
      <c r="D30" s="197">
        <f t="shared" si="0"/>
        <v>1.1819626613843715E-3</v>
      </c>
      <c r="E30" s="197">
        <f t="shared" si="5"/>
        <v>1.0265869583935876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14'!S40</f>
        <v>2</v>
      </c>
      <c r="K30" s="197">
        <f t="shared" si="2"/>
        <v>2.1551724137931034E-3</v>
      </c>
      <c r="L30" s="197">
        <f t="shared" si="6"/>
        <v>0.97844827586206906</v>
      </c>
      <c r="M30" s="198" t="str">
        <f t="shared" si="4"/>
        <v>C</v>
      </c>
    </row>
    <row r="31" spans="2:13" outlineLevel="1">
      <c r="B31" s="99" t="s">
        <v>181</v>
      </c>
      <c r="C31" s="196">
        <f>'Юнит 14'!AL36</f>
        <v>327.14388288050645</v>
      </c>
      <c r="D31" s="197">
        <f t="shared" si="0"/>
        <v>9.9581201013457851E-4</v>
      </c>
      <c r="E31" s="197">
        <f t="shared" si="5"/>
        <v>1.0275827704037221</v>
      </c>
      <c r="F31" s="198" t="str">
        <f t="shared" si="3"/>
        <v>C</v>
      </c>
      <c r="G31" s="198" t="str">
        <f t="shared" si="1"/>
        <v>C</v>
      </c>
      <c r="I31" s="262" t="s">
        <v>262</v>
      </c>
      <c r="J31" s="196">
        <f>'Юнит 14'!S46</f>
        <v>2</v>
      </c>
      <c r="K31" s="197">
        <f t="shared" si="2"/>
        <v>2.1551724137931034E-3</v>
      </c>
      <c r="L31" s="197">
        <f t="shared" si="6"/>
        <v>0.98060344827586221</v>
      </c>
      <c r="M31" s="198" t="str">
        <f t="shared" si="4"/>
        <v>C</v>
      </c>
    </row>
    <row r="32" spans="2:13" outlineLevel="1">
      <c r="B32" s="99" t="s">
        <v>180</v>
      </c>
      <c r="C32" s="196">
        <f>'Юнит 14'!AL35</f>
        <v>325.06096280664735</v>
      </c>
      <c r="D32" s="197">
        <f t="shared" si="0"/>
        <v>9.894716903724116E-4</v>
      </c>
      <c r="E32" s="197">
        <f t="shared" si="5"/>
        <v>1.0285722420940946</v>
      </c>
      <c r="F32" s="198" t="str">
        <f t="shared" si="3"/>
        <v>C</v>
      </c>
      <c r="G32" s="198" t="str">
        <f t="shared" si="1"/>
        <v>C</v>
      </c>
      <c r="I32" s="99" t="s">
        <v>102</v>
      </c>
      <c r="J32" s="196">
        <f>'Юнит 14'!S12</f>
        <v>1</v>
      </c>
      <c r="K32" s="197">
        <f t="shared" si="2"/>
        <v>1.0775862068965517E-3</v>
      </c>
      <c r="L32" s="197">
        <f t="shared" si="6"/>
        <v>0.98168103448275879</v>
      </c>
      <c r="M32" s="198" t="str">
        <f t="shared" si="4"/>
        <v>C</v>
      </c>
    </row>
    <row r="33" spans="2:13" outlineLevel="1">
      <c r="B33" s="99" t="s">
        <v>102</v>
      </c>
      <c r="C33" s="196">
        <f>'Юнит 14'!AL12</f>
        <v>296.69999999999993</v>
      </c>
      <c r="D33" s="197">
        <f t="shared" si="0"/>
        <v>9.0314213062895341E-4</v>
      </c>
      <c r="E33" s="197">
        <f t="shared" si="5"/>
        <v>1.0294753842247235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'Юнит 14'!S35</f>
        <v>1</v>
      </c>
      <c r="K33" s="197">
        <f t="shared" si="2"/>
        <v>1.0775862068965517E-3</v>
      </c>
      <c r="L33" s="197">
        <f t="shared" si="6"/>
        <v>0.98275862068965536</v>
      </c>
      <c r="M33" s="198" t="str">
        <f t="shared" si="4"/>
        <v>C</v>
      </c>
    </row>
    <row r="34" spans="2:13" outlineLevel="1">
      <c r="B34" s="99" t="s">
        <v>103</v>
      </c>
      <c r="C34" s="196">
        <f>'Юнит 14'!AL13</f>
        <v>0</v>
      </c>
      <c r="D34" s="197">
        <f t="shared" si="0"/>
        <v>0</v>
      </c>
      <c r="E34" s="197">
        <f t="shared" si="5"/>
        <v>1.0294753842247235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14'!S36</f>
        <v>1</v>
      </c>
      <c r="K34" s="197">
        <f t="shared" si="2"/>
        <v>1.0775862068965517E-3</v>
      </c>
      <c r="L34" s="197">
        <f t="shared" si="6"/>
        <v>0.98383620689655193</v>
      </c>
      <c r="M34" s="198" t="str">
        <f t="shared" si="4"/>
        <v>C</v>
      </c>
    </row>
    <row r="35" spans="2:13" outlineLevel="1">
      <c r="B35" s="99" t="s">
        <v>178</v>
      </c>
      <c r="C35" s="196">
        <f>'Юнит 14'!AL33</f>
        <v>0</v>
      </c>
      <c r="D35" s="197">
        <f t="shared" si="0"/>
        <v>0</v>
      </c>
      <c r="E35" s="197">
        <f t="shared" si="5"/>
        <v>1.0294753842247235</v>
      </c>
      <c r="F35" s="198" t="str">
        <f t="shared" si="3"/>
        <v>C</v>
      </c>
      <c r="G35" s="198" t="str">
        <f t="shared" si="1"/>
        <v>C</v>
      </c>
      <c r="I35" s="99" t="s">
        <v>183</v>
      </c>
      <c r="J35" s="196">
        <f>'Юнит 14'!S38</f>
        <v>1</v>
      </c>
      <c r="K35" s="197">
        <f t="shared" si="2"/>
        <v>1.0775862068965517E-3</v>
      </c>
      <c r="L35" s="197">
        <f t="shared" si="6"/>
        <v>0.98491379310344851</v>
      </c>
      <c r="M35" s="198" t="str">
        <f t="shared" si="4"/>
        <v>C</v>
      </c>
    </row>
    <row r="36" spans="2:13" outlineLevel="1">
      <c r="B36" s="99" t="s">
        <v>199</v>
      </c>
      <c r="C36" s="196">
        <f>'Юнит 14'!AL29</f>
        <v>-0.96707992614085991</v>
      </c>
      <c r="D36" s="197">
        <f t="shared" si="0"/>
        <v>-2.9437499999438735E-6</v>
      </c>
      <c r="E36" s="197">
        <f t="shared" si="5"/>
        <v>1.0294724404747235</v>
      </c>
      <c r="F36" s="198" t="str">
        <f t="shared" si="3"/>
        <v>C</v>
      </c>
      <c r="G36" s="198" t="str">
        <f t="shared" si="1"/>
        <v>C</v>
      </c>
      <c r="I36" s="99" t="s">
        <v>184</v>
      </c>
      <c r="J36" s="196">
        <f>'Юнит 14'!S39</f>
        <v>1</v>
      </c>
      <c r="K36" s="197">
        <f t="shared" si="2"/>
        <v>1.0775862068965517E-3</v>
      </c>
      <c r="L36" s="197">
        <f t="shared" si="6"/>
        <v>0.98599137931034508</v>
      </c>
      <c r="M36" s="198" t="str">
        <f t="shared" si="4"/>
        <v>C</v>
      </c>
    </row>
    <row r="37" spans="2:13" outlineLevel="1">
      <c r="B37" s="262" t="s">
        <v>270</v>
      </c>
      <c r="C37" s="196">
        <f>'Юнит 14'!AL54</f>
        <v>-13.539118965972039</v>
      </c>
      <c r="D37" s="197">
        <f t="shared" si="0"/>
        <v>-4.121249999921423E-5</v>
      </c>
      <c r="E37" s="197">
        <f t="shared" si="5"/>
        <v>1.0294312279747244</v>
      </c>
      <c r="F37" s="198" t="str">
        <f t="shared" si="3"/>
        <v>C</v>
      </c>
      <c r="G37" s="198" t="str">
        <f t="shared" si="1"/>
        <v>C</v>
      </c>
      <c r="I37" s="262" t="s">
        <v>261</v>
      </c>
      <c r="J37" s="196">
        <f>'Юнит 14'!S45</f>
        <v>1</v>
      </c>
      <c r="K37" s="197">
        <f t="shared" si="2"/>
        <v>1.0775862068965517E-3</v>
      </c>
      <c r="L37" s="197">
        <f t="shared" si="6"/>
        <v>0.98706896551724166</v>
      </c>
      <c r="M37" s="198" t="str">
        <f t="shared" si="4"/>
        <v>C</v>
      </c>
    </row>
    <row r="38" spans="2:13" outlineLevel="1">
      <c r="B38" s="99" t="s">
        <v>185</v>
      </c>
      <c r="C38" s="196">
        <f>'Юнит 14'!AL40</f>
        <v>-17.153719335267429</v>
      </c>
      <c r="D38" s="197">
        <f t="shared" si="0"/>
        <v>-5.2215189176489727E-5</v>
      </c>
      <c r="E38" s="197">
        <f t="shared" si="5"/>
        <v>1.029379012785548</v>
      </c>
      <c r="F38" s="198" t="str">
        <f t="shared" si="3"/>
        <v>C</v>
      </c>
      <c r="G38" s="198" t="str">
        <f t="shared" si="1"/>
        <v>C</v>
      </c>
      <c r="I38" s="262" t="s">
        <v>267</v>
      </c>
      <c r="J38" s="196">
        <f>'Юнит 14'!S51</f>
        <v>1</v>
      </c>
      <c r="K38" s="197">
        <f t="shared" si="2"/>
        <v>1.0775862068965517E-3</v>
      </c>
      <c r="L38" s="197">
        <f t="shared" si="6"/>
        <v>0.98814655172413823</v>
      </c>
      <c r="M38" s="198" t="str">
        <f t="shared" si="4"/>
        <v>C</v>
      </c>
    </row>
    <row r="39" spans="2:13" outlineLevel="1">
      <c r="B39" s="262" t="s">
        <v>266</v>
      </c>
      <c r="C39" s="196">
        <f>'Юнит 14'!AL50</f>
        <v>-17.407438670535477</v>
      </c>
      <c r="D39" s="197">
        <f t="shared" si="0"/>
        <v>-5.2987499998989721E-5</v>
      </c>
      <c r="E39" s="197">
        <f t="shared" si="5"/>
        <v>1.029326025285549</v>
      </c>
      <c r="F39" s="198" t="str">
        <f t="shared" si="3"/>
        <v>C</v>
      </c>
      <c r="G39" s="198" t="str">
        <f t="shared" si="1"/>
        <v>C</v>
      </c>
      <c r="I39" s="262" t="s">
        <v>268</v>
      </c>
      <c r="J39" s="196">
        <f>'Юнит 14'!S52</f>
        <v>1</v>
      </c>
      <c r="K39" s="197">
        <f t="shared" si="2"/>
        <v>1.0775862068965517E-3</v>
      </c>
      <c r="L39" s="197">
        <f t="shared" si="6"/>
        <v>0.98922413793103481</v>
      </c>
      <c r="M39" s="198" t="str">
        <f t="shared" si="4"/>
        <v>C</v>
      </c>
    </row>
    <row r="40" spans="2:13" outlineLevel="1">
      <c r="B40" s="262" t="s">
        <v>260</v>
      </c>
      <c r="C40" s="196">
        <f>'Юнит 14'!AL44</f>
        <v>-36.749037193352677</v>
      </c>
      <c r="D40" s="197">
        <f t="shared" si="0"/>
        <v>-1.118624999978672E-4</v>
      </c>
      <c r="E40" s="197">
        <f t="shared" si="5"/>
        <v>1.0292141627855511</v>
      </c>
      <c r="F40" s="198" t="str">
        <f t="shared" si="3"/>
        <v>C</v>
      </c>
      <c r="G40" s="198" t="str">
        <f t="shared" si="1"/>
        <v>C</v>
      </c>
      <c r="I40" s="262" t="s">
        <v>271</v>
      </c>
      <c r="J40" s="196">
        <f>'Юнит 14'!S55</f>
        <v>1</v>
      </c>
      <c r="K40" s="197">
        <f t="shared" si="2"/>
        <v>1.0775862068965517E-3</v>
      </c>
      <c r="L40" s="197">
        <f t="shared" si="6"/>
        <v>0.99030172413793138</v>
      </c>
      <c r="M40" s="198" t="str">
        <f t="shared" si="4"/>
        <v>C</v>
      </c>
    </row>
    <row r="41" spans="2:13" outlineLevel="1">
      <c r="B41" s="262" t="s">
        <v>264</v>
      </c>
      <c r="C41" s="196">
        <f>'Юнит 14'!AL48</f>
        <v>-36.749037193352677</v>
      </c>
      <c r="D41" s="197">
        <f t="shared" si="0"/>
        <v>-1.118624999978672E-4</v>
      </c>
      <c r="E41" s="197">
        <f t="shared" si="5"/>
        <v>1.0291023002855533</v>
      </c>
      <c r="F41" s="198" t="str">
        <f t="shared" si="3"/>
        <v>C</v>
      </c>
      <c r="G41" s="198" t="str">
        <f t="shared" si="1"/>
        <v>C</v>
      </c>
      <c r="I41" s="99" t="s">
        <v>103</v>
      </c>
      <c r="J41" s="196">
        <f>'Юнит 14'!S13</f>
        <v>0</v>
      </c>
      <c r="K41" s="197">
        <f t="shared" si="2"/>
        <v>0</v>
      </c>
      <c r="L41" s="197">
        <f t="shared" si="6"/>
        <v>0.99030172413793138</v>
      </c>
      <c r="M41" s="198" t="str">
        <f t="shared" si="4"/>
        <v>C</v>
      </c>
    </row>
    <row r="42" spans="2:13" outlineLevel="1">
      <c r="B42" s="262" t="s">
        <v>269</v>
      </c>
      <c r="C42" s="196">
        <f>'Юнит 14'!AL53</f>
        <v>-36.749037193352677</v>
      </c>
      <c r="D42" s="197">
        <f t="shared" si="0"/>
        <v>-1.118624999978672E-4</v>
      </c>
      <c r="E42" s="197">
        <f t="shared" si="5"/>
        <v>1.0289904377855554</v>
      </c>
      <c r="F42" s="198" t="str">
        <f t="shared" si="3"/>
        <v>C</v>
      </c>
      <c r="G42" s="198" t="str">
        <f t="shared" si="1"/>
        <v>C</v>
      </c>
      <c r="I42" s="99" t="s">
        <v>173</v>
      </c>
      <c r="J42" s="196">
        <f>'Юнит 14'!S22</f>
        <v>0</v>
      </c>
      <c r="K42" s="197">
        <f t="shared" si="2"/>
        <v>0</v>
      </c>
      <c r="L42" s="197">
        <f t="shared" si="6"/>
        <v>0.99030172413793138</v>
      </c>
      <c r="M42" s="198" t="str">
        <f t="shared" si="4"/>
        <v>C</v>
      </c>
    </row>
    <row r="43" spans="2:13" outlineLevel="1">
      <c r="B43" s="262" t="s">
        <v>265</v>
      </c>
      <c r="C43" s="196">
        <f>'Юнит 14'!AL49</f>
        <v>-37.716117119493532</v>
      </c>
      <c r="D43" s="197">
        <f t="shared" si="0"/>
        <v>-1.1480624999781105E-4</v>
      </c>
      <c r="E43" s="197">
        <f t="shared" si="5"/>
        <v>1.0288756315355576</v>
      </c>
      <c r="F43" s="198" t="str">
        <f t="shared" si="3"/>
        <v>C</v>
      </c>
      <c r="G43" s="198" t="str">
        <f t="shared" si="1"/>
        <v>C</v>
      </c>
      <c r="I43" s="99" t="s">
        <v>198</v>
      </c>
      <c r="J43" s="196">
        <f>'Юнит 14'!S28</f>
        <v>0</v>
      </c>
      <c r="K43" s="197">
        <f t="shared" si="2"/>
        <v>0</v>
      </c>
      <c r="L43" s="197">
        <f t="shared" si="6"/>
        <v>0.99030172413793138</v>
      </c>
      <c r="M43" s="198" t="str">
        <f t="shared" si="4"/>
        <v>C</v>
      </c>
    </row>
    <row r="44" spans="2:13" outlineLevel="1">
      <c r="B44" s="262" t="s">
        <v>272</v>
      </c>
      <c r="C44" s="196">
        <f>'Юнит 14'!AL56</f>
        <v>-37.716117119493532</v>
      </c>
      <c r="D44" s="197">
        <f t="shared" si="0"/>
        <v>-1.1480624999781105E-4</v>
      </c>
      <c r="E44" s="197">
        <f t="shared" si="5"/>
        <v>1.0287608252855598</v>
      </c>
      <c r="F44" s="198" t="str">
        <f t="shared" si="3"/>
        <v>C</v>
      </c>
      <c r="G44" s="198" t="str">
        <f t="shared" si="1"/>
        <v>C</v>
      </c>
      <c r="I44" s="99" t="s">
        <v>199</v>
      </c>
      <c r="J44" s="196">
        <f>'Юнит 14'!S29</f>
        <v>0</v>
      </c>
      <c r="K44" s="197">
        <f t="shared" si="2"/>
        <v>0</v>
      </c>
      <c r="L44" s="197">
        <f t="shared" si="6"/>
        <v>0.99030172413793138</v>
      </c>
      <c r="M44" s="198" t="str">
        <f t="shared" si="4"/>
        <v>C</v>
      </c>
    </row>
    <row r="45" spans="2:13" outlineLevel="1">
      <c r="B45" s="99" t="s">
        <v>186</v>
      </c>
      <c r="C45" s="196">
        <f>'Юнит 14'!AL41</f>
        <v>-83.908319704563425</v>
      </c>
      <c r="D45" s="197">
        <f t="shared" si="0"/>
        <v>-2.5541334221595828E-4</v>
      </c>
      <c r="E45" s="197">
        <f t="shared" si="5"/>
        <v>1.0285054119433439</v>
      </c>
      <c r="F45" s="198" t="str">
        <f t="shared" si="3"/>
        <v>C</v>
      </c>
      <c r="G45" s="198" t="str">
        <f t="shared" si="1"/>
        <v>C</v>
      </c>
      <c r="I45" s="99" t="s">
        <v>178</v>
      </c>
      <c r="J45" s="196">
        <f>'Юнит 14'!S33</f>
        <v>0</v>
      </c>
      <c r="K45" s="197">
        <f t="shared" si="2"/>
        <v>0</v>
      </c>
      <c r="L45" s="197">
        <f t="shared" si="6"/>
        <v>0.99030172413793138</v>
      </c>
      <c r="M45" s="198" t="str">
        <f t="shared" si="4"/>
        <v>C</v>
      </c>
    </row>
    <row r="46" spans="2:13" outlineLevel="1">
      <c r="B46" s="262" t="s">
        <v>263</v>
      </c>
      <c r="C46" s="196">
        <f>'Юнит 14'!AL47</f>
        <v>-118.58903719335268</v>
      </c>
      <c r="D46" s="197">
        <f t="shared" si="0"/>
        <v>-3.6097996535234498E-4</v>
      </c>
      <c r="E46" s="197">
        <f t="shared" si="5"/>
        <v>1.0281444319779915</v>
      </c>
      <c r="F46" s="198" t="str">
        <f t="shared" si="3"/>
        <v>C</v>
      </c>
      <c r="G46" s="198" t="str">
        <f t="shared" si="1"/>
        <v>C</v>
      </c>
      <c r="I46" s="99" t="s">
        <v>182</v>
      </c>
      <c r="J46" s="196">
        <f>'Юнит 14'!S37</f>
        <v>0</v>
      </c>
      <c r="K46" s="197">
        <f t="shared" si="2"/>
        <v>0</v>
      </c>
      <c r="L46" s="197">
        <f t="shared" si="6"/>
        <v>0.99030172413793138</v>
      </c>
      <c r="M46" s="198" t="str">
        <f t="shared" si="4"/>
        <v>C</v>
      </c>
    </row>
    <row r="47" spans="2:13" outlineLevel="1">
      <c r="B47" s="99" t="s">
        <v>198</v>
      </c>
      <c r="C47" s="196">
        <f>'Юнит 14'!AL28</f>
        <v>-180.84707992614085</v>
      </c>
      <c r="D47" s="197">
        <f t="shared" si="0"/>
        <v>-5.5049078895355412E-4</v>
      </c>
      <c r="E47" s="197">
        <f t="shared" si="5"/>
        <v>1.027593941189038</v>
      </c>
      <c r="F47" s="198" t="str">
        <f t="shared" si="3"/>
        <v>C</v>
      </c>
      <c r="G47" s="198" t="str">
        <f t="shared" si="1"/>
        <v>C</v>
      </c>
      <c r="I47" s="99" t="s">
        <v>186</v>
      </c>
      <c r="J47" s="196">
        <f>'Юнит 14'!S41</f>
        <v>0</v>
      </c>
      <c r="K47" s="197">
        <f t="shared" si="2"/>
        <v>0</v>
      </c>
      <c r="L47" s="197">
        <f t="shared" si="6"/>
        <v>0.99030172413793138</v>
      </c>
      <c r="M47" s="198" t="str">
        <f t="shared" si="4"/>
        <v>C</v>
      </c>
    </row>
    <row r="48" spans="2:13" outlineLevel="1">
      <c r="B48" s="262" t="s">
        <v>261</v>
      </c>
      <c r="C48" s="196">
        <f>'Юнит 14'!AL45</f>
        <v>-383.21779741492998</v>
      </c>
      <c r="D48" s="197">
        <f t="shared" si="0"/>
        <v>-1.1664986115680976E-3</v>
      </c>
      <c r="E48" s="197">
        <f t="shared" si="5"/>
        <v>1.02642744257747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187</v>
      </c>
      <c r="J48" s="196">
        <f>'Юнит 14'!S42</f>
        <v>0</v>
      </c>
      <c r="K48" s="197">
        <f t="shared" si="2"/>
        <v>0</v>
      </c>
      <c r="L48" s="197">
        <f t="shared" si="6"/>
        <v>0.99030172413793138</v>
      </c>
      <c r="M48" s="198" t="str">
        <f t="shared" si="4"/>
        <v>C</v>
      </c>
    </row>
    <row r="49" spans="2:16" outlineLevel="1">
      <c r="B49" s="262" t="s">
        <v>267</v>
      </c>
      <c r="C49" s="196">
        <f>'Юнит 14'!AL51</f>
        <v>-459.44735689791599</v>
      </c>
      <c r="D49" s="197">
        <f>C49/C$58</f>
        <v>-1.3985381355599094E-3</v>
      </c>
      <c r="E49" s="197">
        <f>E48+D49</f>
        <v>1.0250289044419101</v>
      </c>
      <c r="F49" s="198" t="str">
        <f t="shared" si="3"/>
        <v>C</v>
      </c>
      <c r="G49" s="198" t="str">
        <f t="shared" si="1"/>
        <v>C</v>
      </c>
      <c r="I49" s="99" t="s">
        <v>188</v>
      </c>
      <c r="J49" s="196">
        <f>'Юнит 14'!S43</f>
        <v>0</v>
      </c>
      <c r="K49" s="197">
        <f t="shared" si="2"/>
        <v>0</v>
      </c>
      <c r="L49" s="197">
        <f t="shared" si="6"/>
        <v>0.99030172413793138</v>
      </c>
      <c r="M49" s="198" t="str">
        <f t="shared" si="4"/>
        <v>C</v>
      </c>
    </row>
    <row r="50" spans="2:16" outlineLevel="1">
      <c r="B50" s="262" t="s">
        <v>271</v>
      </c>
      <c r="C50" s="196">
        <f>'Юнит 14'!AL55</f>
        <v>-585.16991822738044</v>
      </c>
      <c r="D50" s="197">
        <f t="shared" si="0"/>
        <v>-1.7812322437743408E-3</v>
      </c>
      <c r="E50" s="197">
        <f t="shared" si="5"/>
        <v>1.0232476721981358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14'!S44</f>
        <v>0</v>
      </c>
      <c r="K50" s="197">
        <f>J50/J$58</f>
        <v>0</v>
      </c>
      <c r="L50" s="197">
        <f t="shared" si="6"/>
        <v>0.99030172413793138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14'!AL38</f>
        <v>-623.34787918754955</v>
      </c>
      <c r="D51" s="197">
        <f t="shared" si="0"/>
        <v>-1.8974443267019989E-3</v>
      </c>
      <c r="E51" s="197">
        <f t="shared" si="5"/>
        <v>1.0213502278714339</v>
      </c>
      <c r="F51" s="198" t="str">
        <f t="shared" si="3"/>
        <v>C</v>
      </c>
      <c r="G51" s="198" t="str">
        <f t="shared" si="1"/>
        <v>C</v>
      </c>
      <c r="I51" s="262" t="s">
        <v>263</v>
      </c>
      <c r="J51" s="196">
        <f>'Юнит 14'!S47</f>
        <v>0</v>
      </c>
      <c r="K51" s="197">
        <f t="shared" si="2"/>
        <v>0</v>
      </c>
      <c r="L51" s="197">
        <f t="shared" si="6"/>
        <v>0.99030172413793138</v>
      </c>
      <c r="M51" s="198" t="str">
        <f t="shared" si="4"/>
        <v>C</v>
      </c>
    </row>
    <row r="52" spans="2:16" outlineLevel="1">
      <c r="B52" s="99" t="s">
        <v>187</v>
      </c>
      <c r="C52" s="196">
        <f>'Юнит 14'!AL42</f>
        <v>-1007.7366394091268</v>
      </c>
      <c r="D52" s="197">
        <f t="shared" si="0"/>
        <v>-3.06750729905231E-3</v>
      </c>
      <c r="E52" s="197">
        <f t="shared" si="5"/>
        <v>1.0182827205723817</v>
      </c>
      <c r="F52" s="198" t="str">
        <f t="shared" si="3"/>
        <v>C</v>
      </c>
      <c r="G52" s="198" t="str">
        <f t="shared" si="1"/>
        <v>C</v>
      </c>
      <c r="I52" s="262" t="s">
        <v>264</v>
      </c>
      <c r="J52" s="196">
        <f>'Юнит 14'!S48</f>
        <v>0</v>
      </c>
      <c r="K52" s="197">
        <f t="shared" si="2"/>
        <v>0</v>
      </c>
      <c r="L52" s="197">
        <f t="shared" si="6"/>
        <v>0.99030172413793138</v>
      </c>
      <c r="M52" s="198" t="str">
        <f t="shared" si="4"/>
        <v>C</v>
      </c>
    </row>
    <row r="53" spans="2:16" outlineLevel="1">
      <c r="B53" s="99" t="s">
        <v>182</v>
      </c>
      <c r="C53" s="196">
        <f>'Юнит 14'!AL37</f>
        <v>-1016.4403587443946</v>
      </c>
      <c r="D53" s="197">
        <f t="shared" si="0"/>
        <v>-3.094001049051805E-3</v>
      </c>
      <c r="E53" s="197">
        <f t="shared" si="5"/>
        <v>1.0151887195233298</v>
      </c>
      <c r="F53" s="198" t="str">
        <f t="shared" si="3"/>
        <v>C</v>
      </c>
      <c r="G53" s="198" t="str">
        <f t="shared" si="1"/>
        <v>C</v>
      </c>
      <c r="I53" s="262" t="s">
        <v>265</v>
      </c>
      <c r="J53" s="196">
        <f>'Юнит 14'!S49</f>
        <v>0</v>
      </c>
      <c r="K53" s="197">
        <f t="shared" si="2"/>
        <v>0</v>
      </c>
      <c r="L53" s="197">
        <f t="shared" si="6"/>
        <v>0.99030172413793138</v>
      </c>
      <c r="M53" s="198" t="str">
        <f t="shared" si="4"/>
        <v>C</v>
      </c>
    </row>
    <row r="54" spans="2:16" outlineLevel="1">
      <c r="B54" s="99" t="s">
        <v>188</v>
      </c>
      <c r="C54" s="196">
        <f>'Юнит 14'!AL43</f>
        <v>-1101.315758375099</v>
      </c>
      <c r="D54" s="197">
        <f t="shared" si="0"/>
        <v>-3.3523581412677073E-3</v>
      </c>
      <c r="E54" s="197">
        <f t="shared" si="5"/>
        <v>1.011836361382062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14'!S50</f>
        <v>0</v>
      </c>
      <c r="K54" s="197">
        <f t="shared" si="2"/>
        <v>0</v>
      </c>
      <c r="L54" s="197">
        <f t="shared" si="6"/>
        <v>0.99030172413793138</v>
      </c>
      <c r="M54" s="198" t="str">
        <f t="shared" si="4"/>
        <v>C</v>
      </c>
    </row>
    <row r="55" spans="2:16" outlineLevel="1">
      <c r="B55" s="262" t="s">
        <v>268</v>
      </c>
      <c r="C55" s="196">
        <f>'Юнит 14'!AL52</f>
        <v>-1717.3815167501975</v>
      </c>
      <c r="D55" s="197">
        <f t="shared" si="0"/>
        <v>-5.2276360031700614E-3</v>
      </c>
      <c r="E55" s="197">
        <f t="shared" si="5"/>
        <v>1.006608725378892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14'!S53</f>
        <v>0</v>
      </c>
      <c r="K55" s="197">
        <f t="shared" si="2"/>
        <v>0</v>
      </c>
      <c r="L55" s="197">
        <f t="shared" si="6"/>
        <v>0.99030172413793138</v>
      </c>
      <c r="M55" s="198" t="str">
        <f t="shared" si="4"/>
        <v>C</v>
      </c>
    </row>
    <row r="56" spans="2:16" outlineLevel="1">
      <c r="B56" s="99" t="s">
        <v>173</v>
      </c>
      <c r="C56" s="196">
        <f>'Юнит 14'!AL22</f>
        <v>-2379.8489554207331</v>
      </c>
      <c r="D56" s="197">
        <f t="shared" si="0"/>
        <v>-7.2441585984960241E-3</v>
      </c>
      <c r="E56" s="197">
        <f t="shared" si="5"/>
        <v>0.99936456678039598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14'!S54</f>
        <v>0</v>
      </c>
      <c r="K56" s="197">
        <f t="shared" si="2"/>
        <v>0</v>
      </c>
      <c r="L56" s="197">
        <f t="shared" si="6"/>
        <v>0.99030172413793138</v>
      </c>
      <c r="M56" s="198" t="str">
        <f t="shared" si="4"/>
        <v>C</v>
      </c>
    </row>
    <row r="57" spans="2:16" outlineLevel="1">
      <c r="B57" s="99" t="s">
        <v>184</v>
      </c>
      <c r="C57" s="196">
        <f>'Юнит 14'!AL39</f>
        <v>-2605.9386784489575</v>
      </c>
      <c r="D57" s="197">
        <f t="shared" si="0"/>
        <v>-7.932366061148605E-3</v>
      </c>
      <c r="E57" s="197">
        <f t="shared" si="5"/>
        <v>0.99143220071924743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14'!S56</f>
        <v>0</v>
      </c>
      <c r="K57" s="197">
        <f t="shared" si="2"/>
        <v>0</v>
      </c>
      <c r="L57" s="197">
        <f t="shared" si="6"/>
        <v>0.99030172413793138</v>
      </c>
      <c r="M57" s="198" t="str">
        <f t="shared" si="4"/>
        <v>C</v>
      </c>
    </row>
    <row r="58" spans="2:16" outlineLevel="1">
      <c r="C58" s="203">
        <f>SUM(C4:C57)</f>
        <v>328519.72013903985</v>
      </c>
      <c r="D58" s="204">
        <f>SUM(D4:D44)</f>
        <v>1.0373286245663123</v>
      </c>
      <c r="J58" s="203">
        <f>SUM(J4:J57)</f>
        <v>928</v>
      </c>
      <c r="K58" s="204">
        <f>SUM(K4:K44)</f>
        <v>1.0000000000000002</v>
      </c>
    </row>
    <row r="60" spans="2:16" ht="16" hidden="1" outlineLevel="1" thickBot="1">
      <c r="B60" s="480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2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03" priority="10" operator="equal">
      <formula>"C"</formula>
    </cfRule>
    <cfRule type="cellIs" dxfId="302" priority="11" operator="equal">
      <formula>"B"</formula>
    </cfRule>
    <cfRule type="cellIs" dxfId="301" priority="12" operator="equal">
      <formula>"A"</formula>
    </cfRule>
  </conditionalFormatting>
  <conditionalFormatting sqref="G62:G113">
    <cfRule type="cellIs" dxfId="300" priority="7" operator="equal">
      <formula>"C"</formula>
    </cfRule>
    <cfRule type="cellIs" dxfId="299" priority="8" operator="equal">
      <formula>"B"</formula>
    </cfRule>
    <cfRule type="cellIs" dxfId="298" priority="9" operator="equal">
      <formula>"A"</formula>
    </cfRule>
  </conditionalFormatting>
  <conditionalFormatting sqref="F4:F57">
    <cfRule type="cellIs" dxfId="297" priority="4" operator="equal">
      <formula>"C"</formula>
    </cfRule>
    <cfRule type="cellIs" dxfId="296" priority="5" operator="equal">
      <formula>"B"</formula>
    </cfRule>
    <cfRule type="cellIs" dxfId="295" priority="6" operator="equal">
      <formula>"A"</formula>
    </cfRule>
  </conditionalFormatting>
  <conditionalFormatting sqref="F62:F113">
    <cfRule type="cellIs" dxfId="294" priority="1" operator="equal">
      <formula>"C"</formula>
    </cfRule>
    <cfRule type="cellIs" dxfId="293" priority="2" operator="equal">
      <formula>"B"</formula>
    </cfRule>
    <cfRule type="cellIs" dxfId="292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445216.21469155396</v>
      </c>
      <c r="D4" s="197">
        <f t="shared" ref="D4:D57" si="0">C4/C$58</f>
        <v>0.3976909082936137</v>
      </c>
      <c r="E4" s="197">
        <f>D4</f>
        <v>0.3976909082936137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138481.85383780245</v>
      </c>
      <c r="D5" s="197">
        <f t="shared" si="0"/>
        <v>0.12369939013360889</v>
      </c>
      <c r="E5" s="197">
        <f>E4+D5</f>
        <v>0.52139029842722262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84230.706518549327</v>
      </c>
      <c r="D6" s="197">
        <f t="shared" si="0"/>
        <v>7.5239367022564466E-2</v>
      </c>
      <c r="E6" s="197">
        <f t="shared" ref="E6:E57" si="5">E5+D6</f>
        <v>0.59662966544978713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78445.619632610556</v>
      </c>
      <c r="D7" s="197">
        <f t="shared" si="0"/>
        <v>7.007181835226195E-2</v>
      </c>
      <c r="E7" s="197">
        <f t="shared" si="5"/>
        <v>0.66670148380204908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63715.264218081786</v>
      </c>
      <c r="D8" s="197">
        <f t="shared" si="0"/>
        <v>5.6913877938186481E-2</v>
      </c>
      <c r="E8" s="197">
        <f t="shared" si="5"/>
        <v>0.72361536174023555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60864.708071777728</v>
      </c>
      <c r="D9" s="197">
        <f t="shared" si="0"/>
        <v>5.4367608899555463E-2</v>
      </c>
      <c r="E9" s="197">
        <f t="shared" si="5"/>
        <v>0.77798297063979105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46874.767460503885</v>
      </c>
      <c r="D10" s="197">
        <f t="shared" si="0"/>
        <v>4.187104654383416E-2</v>
      </c>
      <c r="E10" s="197">
        <f t="shared" si="5"/>
        <v>0.81985401718362516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36930.110856480038</v>
      </c>
      <c r="D11" s="197">
        <f t="shared" si="0"/>
        <v>3.2987947979550548E-2</v>
      </c>
      <c r="E11" s="197">
        <f t="shared" si="5"/>
        <v>0.85284196516317567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25925.693204438368</v>
      </c>
      <c r="D12" s="197">
        <f t="shared" si="0"/>
        <v>2.3158214230265001E-2</v>
      </c>
      <c r="E12" s="197">
        <f t="shared" si="5"/>
        <v>0.87600017939344066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21810.077188898671</v>
      </c>
      <c r="D13" s="197">
        <f t="shared" si="0"/>
        <v>1.948192613158993E-2</v>
      </c>
      <c r="E13" s="197">
        <f t="shared" si="5"/>
        <v>0.8954821055250306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13212.340995486524</v>
      </c>
      <c r="D14" s="197">
        <f t="shared" si="0"/>
        <v>1.1801968836243428E-2</v>
      </c>
      <c r="E14" s="197">
        <f t="shared" si="5"/>
        <v>0.90728407436127401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12804.988857568071</v>
      </c>
      <c r="D15" s="197">
        <f t="shared" si="0"/>
        <v>1.1438100144182497E-2</v>
      </c>
      <c r="E15" s="197">
        <f t="shared" si="5"/>
        <v>0.91872217450545646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12463.807703872388</v>
      </c>
      <c r="D16" s="197">
        <f t="shared" si="0"/>
        <v>1.1133338910362875E-2</v>
      </c>
      <c r="E16" s="197">
        <f t="shared" si="5"/>
        <v>0.92985551341581929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11978.076257965658</v>
      </c>
      <c r="D17" s="197">
        <f t="shared" si="0"/>
        <v>1.0699457633053048E-2</v>
      </c>
      <c r="E17" s="197">
        <f t="shared" si="5"/>
        <v>0.94055497104887231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10426.100851871979</v>
      </c>
      <c r="D18" s="197">
        <f t="shared" si="0"/>
        <v>9.3131502872472668E-3</v>
      </c>
      <c r="E18" s="197">
        <f t="shared" si="5"/>
        <v>0.94986812133611953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10060.000531049644</v>
      </c>
      <c r="D19" s="197">
        <f t="shared" si="0"/>
        <v>8.9861299220629354E-3</v>
      </c>
      <c r="E19" s="197">
        <f t="shared" si="5"/>
        <v>0.95885425125818247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8453.502740354721</v>
      </c>
      <c r="D20" s="197">
        <f t="shared" si="0"/>
        <v>7.5511202695151937E-3</v>
      </c>
      <c r="E20" s="197">
        <f t="shared" si="5"/>
        <v>0.96640537152769768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7515.5735383464571</v>
      </c>
      <c r="D21" s="197">
        <f t="shared" si="0"/>
        <v>6.713311798140921E-3</v>
      </c>
      <c r="E21" s="197">
        <f t="shared" si="5"/>
        <v>0.97311868332583862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7237.2113329620397</v>
      </c>
      <c r="D22" s="197">
        <f t="shared" si="0"/>
        <v>6.4646638050065361E-3</v>
      </c>
      <c r="E22" s="197">
        <f t="shared" si="5"/>
        <v>0.97958334713084516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6748.1578331476503</v>
      </c>
      <c r="D23" s="197">
        <f t="shared" si="0"/>
        <v>6.0278150916682326E-3</v>
      </c>
      <c r="E23" s="197">
        <f t="shared" si="5"/>
        <v>0.98561116222251344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5751.4330833202839</v>
      </c>
      <c r="D24" s="197">
        <f t="shared" si="0"/>
        <v>5.1374872958753768E-3</v>
      </c>
      <c r="E24" s="197">
        <f t="shared" si="5"/>
        <v>0.99074864951838881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4540.4476283396352</v>
      </c>
      <c r="D25" s="197">
        <f t="shared" si="0"/>
        <v>4.0557703915275415E-3</v>
      </c>
      <c r="E25" s="197">
        <f t="shared" si="5"/>
        <v>0.9948044199099163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4489.1655671664175</v>
      </c>
      <c r="D26" s="197">
        <f t="shared" si="0"/>
        <v>4.0099625147832609E-3</v>
      </c>
      <c r="E26" s="197">
        <f t="shared" si="5"/>
        <v>0.99881438242469955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3339.2918901441544</v>
      </c>
      <c r="D27" s="197">
        <f t="shared" si="0"/>
        <v>2.9828339153572161E-3</v>
      </c>
      <c r="E27" s="197">
        <f t="shared" si="5"/>
        <v>1.0017972163400568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3290.9240371494498</v>
      </c>
      <c r="D28" s="197">
        <f t="shared" si="0"/>
        <v>2.9396291650472966E-3</v>
      </c>
      <c r="E28" s="197">
        <f>E24+D28</f>
        <v>0.99368827868343612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2717.7585853658543</v>
      </c>
      <c r="D29" s="197">
        <f t="shared" si="0"/>
        <v>2.427647162594272E-3</v>
      </c>
      <c r="E29" s="197">
        <f t="shared" si="5"/>
        <v>0.99611592584603037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2222.9087690351034</v>
      </c>
      <c r="D30" s="197">
        <f t="shared" si="0"/>
        <v>1.9856208696798381E-3</v>
      </c>
      <c r="E30" s="197">
        <f t="shared" si="5"/>
        <v>0.99810154671571016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1905.3434571297571</v>
      </c>
      <c r="D31" s="197">
        <f t="shared" si="0"/>
        <v>1.7019545674053858E-3</v>
      </c>
      <c r="E31" s="197">
        <f t="shared" si="5"/>
        <v>0.99980350128311557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1599.7448165071987</v>
      </c>
      <c r="D32" s="197">
        <f t="shared" si="0"/>
        <v>1.4289775352308556E-3</v>
      </c>
      <c r="E32" s="197">
        <f t="shared" si="5"/>
        <v>1.0012324788183464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1398.1439497586989</v>
      </c>
      <c r="D33" s="197">
        <f t="shared" si="0"/>
        <v>1.2488968706810797E-3</v>
      </c>
      <c r="E33" s="197">
        <f t="shared" si="5"/>
        <v>1.0024813756890274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1174.9312622826901</v>
      </c>
      <c r="D34" s="197">
        <f t="shared" si="0"/>
        <v>1.0495113732627251E-3</v>
      </c>
      <c r="E34" s="197">
        <f t="shared" si="5"/>
        <v>1.0035308870622901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858.31000000000006</v>
      </c>
      <c r="D35" s="197">
        <f t="shared" si="0"/>
        <v>7.6668834654634844E-4</v>
      </c>
      <c r="E35" s="197">
        <f t="shared" si="5"/>
        <v>1.0042975754088364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559.55135443047391</v>
      </c>
      <c r="D36" s="197">
        <f t="shared" si="0"/>
        <v>4.9982116337461962E-4</v>
      </c>
      <c r="E36" s="197">
        <f t="shared" si="5"/>
        <v>1.004797396572211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213.51493506837645</v>
      </c>
      <c r="D37" s="197">
        <f t="shared" si="0"/>
        <v>1.9072294687295322E-4</v>
      </c>
      <c r="E37" s="197">
        <f t="shared" si="5"/>
        <v>1.004988119519084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-8.3708243508765749E-6</v>
      </c>
      <c r="E38" s="197">
        <f t="shared" si="5"/>
        <v>1.0049797486947332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-1.1360404476189637E-5</v>
      </c>
      <c r="E39" s="197">
        <f t="shared" si="5"/>
        <v>1.0049683882902569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-2.2720808952379275E-5</v>
      </c>
      <c r="E40" s="197">
        <f t="shared" si="5"/>
        <v>1.0049456674813046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-2.3318724977441886E-5</v>
      </c>
      <c r="E41" s="197">
        <f t="shared" si="5"/>
        <v>1.0049223487563272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-2.3318724977441886E-5</v>
      </c>
      <c r="E42" s="197">
        <f t="shared" si="5"/>
        <v>1.0048990300313498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-2.3318724977441886E-5</v>
      </c>
      <c r="E43" s="197">
        <f t="shared" si="5"/>
        <v>1.0048757113063724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-2.3318724977441886E-5</v>
      </c>
      <c r="E44" s="197">
        <f t="shared" si="5"/>
        <v>1.004852392581395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-2.3318724977441886E-5</v>
      </c>
      <c r="E45" s="197">
        <f t="shared" si="5"/>
        <v>1.0048290738564176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-2.3318724977441886E-5</v>
      </c>
      <c r="E46" s="197">
        <f t="shared" si="5"/>
        <v>1.0048057551314402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-2.3318724977441886E-5</v>
      </c>
      <c r="E47" s="197">
        <f t="shared" si="5"/>
        <v>1.0047824364064628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-2.6308305102754946E-5</v>
      </c>
      <c r="E48" s="197">
        <f t="shared" si="5"/>
        <v>1.0047561281013599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-293.36728091541056</v>
      </c>
      <c r="D49" s="197">
        <f>C49/C$58</f>
        <v>-2.6205132823319574E-4</v>
      </c>
      <c r="E49" s="197">
        <f>E48+D49</f>
        <v>1.0044940767731267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-6.926826008011596E-4</v>
      </c>
      <c r="E50" s="197">
        <f t="shared" si="5"/>
        <v>1.0038013941723256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-7.7986816916211668E-4</v>
      </c>
      <c r="E51" s="197">
        <f t="shared" si="5"/>
        <v>1.0030215260031634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-989.62337686442936</v>
      </c>
      <c r="D52" s="197">
        <f t="shared" si="0"/>
        <v>-8.8398447007701549E-4</v>
      </c>
      <c r="E52" s="197">
        <f t="shared" si="5"/>
        <v>1.0021375415330864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-1.3877877575887404E-3</v>
      </c>
      <c r="E53" s="197">
        <f t="shared" si="5"/>
        <v>1.0007497537754977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-1899.4647263377333</v>
      </c>
      <c r="D54" s="197">
        <f t="shared" si="0"/>
        <v>-1.6967033709953149E-3</v>
      </c>
      <c r="E54" s="197">
        <f t="shared" si="5"/>
        <v>0.99905305040450232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-2554.2632539041156</v>
      </c>
      <c r="D55" s="197">
        <f t="shared" si="0"/>
        <v>-2.2816043979213127E-3</v>
      </c>
      <c r="E55" s="197">
        <f t="shared" si="5"/>
        <v>0.99677144600658096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-3175.5125852107244</v>
      </c>
      <c r="D56" s="197">
        <f t="shared" si="0"/>
        <v>-2.8365374904082796E-3</v>
      </c>
      <c r="E56" s="197">
        <f t="shared" si="5"/>
        <v>0.99393490851617272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-5579.0162149859443</v>
      </c>
      <c r="D57" s="197">
        <f t="shared" si="0"/>
        <v>-4.9834753378416195E-3</v>
      </c>
      <c r="E57" s="197">
        <f t="shared" si="5"/>
        <v>0.98895143317833112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1119503.1251829688</v>
      </c>
      <c r="D58" s="204">
        <f>SUM(D4:D44)</f>
        <v>1.0159009594030628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480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2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91" priority="10" operator="equal">
      <formula>"C"</formula>
    </cfRule>
    <cfRule type="cellIs" dxfId="290" priority="11" operator="equal">
      <formula>"B"</formula>
    </cfRule>
    <cfRule type="cellIs" dxfId="289" priority="12" operator="equal">
      <formula>"A"</formula>
    </cfRule>
  </conditionalFormatting>
  <conditionalFormatting sqref="G62:G113">
    <cfRule type="cellIs" dxfId="288" priority="7" operator="equal">
      <formula>"C"</formula>
    </cfRule>
    <cfRule type="cellIs" dxfId="287" priority="8" operator="equal">
      <formula>"B"</formula>
    </cfRule>
    <cfRule type="cellIs" dxfId="286" priority="9" operator="equal">
      <formula>"A"</formula>
    </cfRule>
  </conditionalFormatting>
  <conditionalFormatting sqref="F4:F57">
    <cfRule type="cellIs" dxfId="285" priority="4" operator="equal">
      <formula>"C"</formula>
    </cfRule>
    <cfRule type="cellIs" dxfId="284" priority="5" operator="equal">
      <formula>"B"</formula>
    </cfRule>
    <cfRule type="cellIs" dxfId="283" priority="6" operator="equal">
      <formula>"A"</formula>
    </cfRule>
  </conditionalFormatting>
  <conditionalFormatting sqref="F62:F113">
    <cfRule type="cellIs" dxfId="282" priority="1" operator="equal">
      <formula>"C"</formula>
    </cfRule>
    <cfRule type="cellIs" dxfId="281" priority="2" operator="equal">
      <formula>"B"</formula>
    </cfRule>
    <cfRule type="cellIs" dxfId="280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480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2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79" priority="10" operator="equal">
      <formula>"C"</formula>
    </cfRule>
    <cfRule type="cellIs" dxfId="278" priority="11" operator="equal">
      <formula>"B"</formula>
    </cfRule>
    <cfRule type="cellIs" dxfId="277" priority="12" operator="equal">
      <formula>"A"</formula>
    </cfRule>
  </conditionalFormatting>
  <conditionalFormatting sqref="G62:G113">
    <cfRule type="cellIs" dxfId="276" priority="7" operator="equal">
      <formula>"C"</formula>
    </cfRule>
    <cfRule type="cellIs" dxfId="275" priority="8" operator="equal">
      <formula>"B"</formula>
    </cfRule>
    <cfRule type="cellIs" dxfId="274" priority="9" operator="equal">
      <formula>"A"</formula>
    </cfRule>
  </conditionalFormatting>
  <conditionalFormatting sqref="F4:F57">
    <cfRule type="cellIs" dxfId="273" priority="4" operator="equal">
      <formula>"C"</formula>
    </cfRule>
    <cfRule type="cellIs" dxfId="272" priority="5" operator="equal">
      <formula>"B"</formula>
    </cfRule>
    <cfRule type="cellIs" dxfId="271" priority="6" operator="equal">
      <formula>"A"</formula>
    </cfRule>
  </conditionalFormatting>
  <conditionalFormatting sqref="F62:F113">
    <cfRule type="cellIs" dxfId="270" priority="1" operator="equal">
      <formula>"C"</formula>
    </cfRule>
    <cfRule type="cellIs" dxfId="269" priority="2" operator="equal">
      <formula>"B"</formula>
    </cfRule>
    <cfRule type="cellIs" dxfId="26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480"/>
      <c r="C60" s="481"/>
      <c r="D60" s="481"/>
      <c r="E60" s="481"/>
      <c r="F60" s="481"/>
      <c r="G60" s="481"/>
      <c r="H60" s="481"/>
      <c r="I60" s="481"/>
      <c r="J60" s="481"/>
      <c r="K60" s="481"/>
      <c r="L60" s="481"/>
      <c r="M60" s="482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67" priority="10" operator="equal">
      <formula>"C"</formula>
    </cfRule>
    <cfRule type="cellIs" dxfId="266" priority="11" operator="equal">
      <formula>"B"</formula>
    </cfRule>
    <cfRule type="cellIs" dxfId="265" priority="12" operator="equal">
      <formula>"A"</formula>
    </cfRule>
  </conditionalFormatting>
  <conditionalFormatting sqref="G62:G113">
    <cfRule type="cellIs" dxfId="264" priority="7" operator="equal">
      <formula>"C"</formula>
    </cfRule>
    <cfRule type="cellIs" dxfId="263" priority="8" operator="equal">
      <formula>"B"</formula>
    </cfRule>
    <cfRule type="cellIs" dxfId="262" priority="9" operator="equal">
      <formula>"A"</formula>
    </cfRule>
  </conditionalFormatting>
  <conditionalFormatting sqref="F4:F57">
    <cfRule type="cellIs" dxfId="261" priority="4" operator="equal">
      <formula>"C"</formula>
    </cfRule>
    <cfRule type="cellIs" dxfId="260" priority="5" operator="equal">
      <formula>"B"</formula>
    </cfRule>
    <cfRule type="cellIs" dxfId="259" priority="6" operator="equal">
      <formula>"A"</formula>
    </cfRule>
  </conditionalFormatting>
  <conditionalFormatting sqref="F62:F113">
    <cfRule type="cellIs" dxfId="258" priority="1" operator="equal">
      <formula>"C"</formula>
    </cfRule>
    <cfRule type="cellIs" dxfId="257" priority="2" operator="equal">
      <formula>"B"</formula>
    </cfRule>
    <cfRule type="cellIs" dxfId="256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9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480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2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55" priority="10" operator="equal">
      <formula>"C"</formula>
    </cfRule>
    <cfRule type="cellIs" dxfId="254" priority="11" operator="equal">
      <formula>"B"</formula>
    </cfRule>
    <cfRule type="cellIs" dxfId="253" priority="12" operator="equal">
      <formula>"A"</formula>
    </cfRule>
  </conditionalFormatting>
  <conditionalFormatting sqref="G49:G100">
    <cfRule type="cellIs" dxfId="252" priority="7" operator="equal">
      <formula>"C"</formula>
    </cfRule>
    <cfRule type="cellIs" dxfId="251" priority="8" operator="equal">
      <formula>"B"</formula>
    </cfRule>
    <cfRule type="cellIs" dxfId="250" priority="9" operator="equal">
      <formula>"A"</formula>
    </cfRule>
  </conditionalFormatting>
  <conditionalFormatting sqref="F4:F44">
    <cfRule type="cellIs" dxfId="249" priority="4" operator="equal">
      <formula>"C"</formula>
    </cfRule>
    <cfRule type="cellIs" dxfId="248" priority="5" operator="equal">
      <formula>"B"</formula>
    </cfRule>
    <cfRule type="cellIs" dxfId="247" priority="6" operator="equal">
      <formula>"A"</formula>
    </cfRule>
  </conditionalFormatting>
  <conditionalFormatting sqref="F49:F100">
    <cfRule type="cellIs" dxfId="246" priority="1" operator="equal">
      <formula>"C"</formula>
    </cfRule>
    <cfRule type="cellIs" dxfId="245" priority="2" operator="equal">
      <formula>"B"</formula>
    </cfRule>
    <cfRule type="cellIs" dxfId="24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480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2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43" priority="10" operator="equal">
      <formula>"C"</formula>
    </cfRule>
    <cfRule type="cellIs" dxfId="242" priority="11" operator="equal">
      <formula>"B"</formula>
    </cfRule>
    <cfRule type="cellIs" dxfId="241" priority="12" operator="equal">
      <formula>"A"</formula>
    </cfRule>
  </conditionalFormatting>
  <conditionalFormatting sqref="G49:G100">
    <cfRule type="cellIs" dxfId="240" priority="7" operator="equal">
      <formula>"C"</formula>
    </cfRule>
    <cfRule type="cellIs" dxfId="239" priority="8" operator="equal">
      <formula>"B"</formula>
    </cfRule>
    <cfRule type="cellIs" dxfId="238" priority="9" operator="equal">
      <formula>"A"</formula>
    </cfRule>
  </conditionalFormatting>
  <conditionalFormatting sqref="F4:F44">
    <cfRule type="cellIs" dxfId="237" priority="4" operator="equal">
      <formula>"C"</formula>
    </cfRule>
    <cfRule type="cellIs" dxfId="236" priority="5" operator="equal">
      <formula>"B"</formula>
    </cfRule>
    <cfRule type="cellIs" dxfId="235" priority="6" operator="equal">
      <formula>"A"</formula>
    </cfRule>
  </conditionalFormatting>
  <conditionalFormatting sqref="F49:F100">
    <cfRule type="cellIs" dxfId="234" priority="1" operator="equal">
      <formula>"C"</formula>
    </cfRule>
    <cfRule type="cellIs" dxfId="233" priority="2" operator="equal">
      <formula>"B"</formula>
    </cfRule>
    <cfRule type="cellIs" dxfId="232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480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2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31" priority="10" operator="equal">
      <formula>"C"</formula>
    </cfRule>
    <cfRule type="cellIs" dxfId="230" priority="11" operator="equal">
      <formula>"B"</formula>
    </cfRule>
    <cfRule type="cellIs" dxfId="229" priority="12" operator="equal">
      <formula>"A"</formula>
    </cfRule>
  </conditionalFormatting>
  <conditionalFormatting sqref="G49:G100">
    <cfRule type="cellIs" dxfId="228" priority="7" operator="equal">
      <formula>"C"</formula>
    </cfRule>
    <cfRule type="cellIs" dxfId="227" priority="8" operator="equal">
      <formula>"B"</formula>
    </cfRule>
    <cfRule type="cellIs" dxfId="226" priority="9" operator="equal">
      <formula>"A"</formula>
    </cfRule>
  </conditionalFormatting>
  <conditionalFormatting sqref="F4:F44">
    <cfRule type="cellIs" dxfId="225" priority="4" operator="equal">
      <formula>"C"</formula>
    </cfRule>
    <cfRule type="cellIs" dxfId="224" priority="5" operator="equal">
      <formula>"B"</formula>
    </cfRule>
    <cfRule type="cellIs" dxfId="223" priority="6" operator="equal">
      <formula>"A"</formula>
    </cfRule>
  </conditionalFormatting>
  <conditionalFormatting sqref="F49:F100">
    <cfRule type="cellIs" dxfId="222" priority="1" operator="equal">
      <formula>"C"</formula>
    </cfRule>
    <cfRule type="cellIs" dxfId="221" priority="2" operator="equal">
      <formula>"B"</formula>
    </cfRule>
    <cfRule type="cellIs" dxfId="220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480"/>
      <c r="C47" s="481"/>
      <c r="D47" s="481"/>
      <c r="E47" s="481"/>
      <c r="F47" s="481"/>
      <c r="G47" s="481"/>
      <c r="H47" s="481"/>
      <c r="I47" s="481"/>
      <c r="J47" s="481"/>
      <c r="K47" s="481"/>
      <c r="L47" s="481"/>
      <c r="M47" s="482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19" priority="10" operator="equal">
      <formula>"C"</formula>
    </cfRule>
    <cfRule type="cellIs" dxfId="218" priority="11" operator="equal">
      <formula>"B"</formula>
    </cfRule>
    <cfRule type="cellIs" dxfId="217" priority="12" operator="equal">
      <formula>"A"</formula>
    </cfRule>
  </conditionalFormatting>
  <conditionalFormatting sqref="G49:G100">
    <cfRule type="cellIs" dxfId="216" priority="7" operator="equal">
      <formula>"C"</formula>
    </cfRule>
    <cfRule type="cellIs" dxfId="215" priority="8" operator="equal">
      <formula>"B"</formula>
    </cfRule>
    <cfRule type="cellIs" dxfId="214" priority="9" operator="equal">
      <formula>"A"</formula>
    </cfRule>
  </conditionalFormatting>
  <conditionalFormatting sqref="F4:F44">
    <cfRule type="cellIs" dxfId="213" priority="4" operator="equal">
      <formula>"C"</formula>
    </cfRule>
    <cfRule type="cellIs" dxfId="212" priority="5" operator="equal">
      <formula>"B"</formula>
    </cfRule>
    <cfRule type="cellIs" dxfId="211" priority="6" operator="equal">
      <formula>"A"</formula>
    </cfRule>
  </conditionalFormatting>
  <conditionalFormatting sqref="F49:F100">
    <cfRule type="cellIs" dxfId="210" priority="1" operator="equal">
      <formula>"C"</formula>
    </cfRule>
    <cfRule type="cellIs" dxfId="209" priority="2" operator="equal">
      <formula>"B"</formula>
    </cfRule>
    <cfRule type="cellIs" dxfId="208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480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2"/>
      <c r="O44" s="205"/>
      <c r="P44" s="205"/>
    </row>
    <row r="45" spans="2:16" ht="23.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07" priority="10" operator="equal">
      <formula>"C"</formula>
    </cfRule>
    <cfRule type="cellIs" dxfId="206" priority="11" operator="equal">
      <formula>"B"</formula>
    </cfRule>
    <cfRule type="cellIs" dxfId="205" priority="12" operator="equal">
      <formula>"A"</formula>
    </cfRule>
  </conditionalFormatting>
  <conditionalFormatting sqref="G46:G97">
    <cfRule type="cellIs" dxfId="204" priority="7" operator="equal">
      <formula>"C"</formula>
    </cfRule>
    <cfRule type="cellIs" dxfId="203" priority="8" operator="equal">
      <formula>"B"</formula>
    </cfRule>
    <cfRule type="cellIs" dxfId="202" priority="9" operator="equal">
      <formula>"A"</formula>
    </cfRule>
  </conditionalFormatting>
  <conditionalFormatting sqref="F4:F41">
    <cfRule type="cellIs" dxfId="201" priority="4" operator="equal">
      <formula>"C"</formula>
    </cfRule>
    <cfRule type="cellIs" dxfId="200" priority="5" operator="equal">
      <formula>"B"</formula>
    </cfRule>
    <cfRule type="cellIs" dxfId="199" priority="6" operator="equal">
      <formula>"A"</formula>
    </cfRule>
  </conditionalFormatting>
  <conditionalFormatting sqref="F46:F97">
    <cfRule type="cellIs" dxfId="198" priority="1" operator="equal">
      <formula>"C"</formula>
    </cfRule>
    <cfRule type="cellIs" dxfId="197" priority="2" operator="equal">
      <formula>"B"</formula>
    </cfRule>
    <cfRule type="cellIs" dxfId="196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480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2"/>
      <c r="O38" s="205"/>
      <c r="P38" s="205"/>
    </row>
    <row r="39" spans="2:16" ht="23.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195" priority="10" operator="equal">
      <formula>"C"</formula>
    </cfRule>
    <cfRule type="cellIs" dxfId="194" priority="11" operator="equal">
      <formula>"B"</formula>
    </cfRule>
    <cfRule type="cellIs" dxfId="193" priority="12" operator="equal">
      <formula>"A"</formula>
    </cfRule>
  </conditionalFormatting>
  <conditionalFormatting sqref="G40:G91">
    <cfRule type="cellIs" dxfId="192" priority="7" operator="equal">
      <formula>"C"</formula>
    </cfRule>
    <cfRule type="cellIs" dxfId="191" priority="8" operator="equal">
      <formula>"B"</formula>
    </cfRule>
    <cfRule type="cellIs" dxfId="190" priority="9" operator="equal">
      <formula>"A"</formula>
    </cfRule>
  </conditionalFormatting>
  <conditionalFormatting sqref="F40:F91">
    <cfRule type="cellIs" dxfId="189" priority="1" operator="equal">
      <formula>"C"</formula>
    </cfRule>
    <cfRule type="cellIs" dxfId="188" priority="2" operator="equal">
      <formula>"B"</formula>
    </cfRule>
    <cfRule type="cellIs" dxfId="187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480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86" priority="10" operator="equal">
      <formula>"C"</formula>
    </cfRule>
    <cfRule type="cellIs" dxfId="185" priority="11" operator="equal">
      <formula>"B"</formula>
    </cfRule>
    <cfRule type="cellIs" dxfId="184" priority="12" operator="equal">
      <formula>"A"</formula>
    </cfRule>
  </conditionalFormatting>
  <conditionalFormatting sqref="G21:G72">
    <cfRule type="cellIs" dxfId="183" priority="7" operator="equal">
      <formula>"C"</formula>
    </cfRule>
    <cfRule type="cellIs" dxfId="182" priority="8" operator="equal">
      <formula>"B"</formula>
    </cfRule>
    <cfRule type="cellIs" dxfId="181" priority="9" operator="equal">
      <formula>"A"</formula>
    </cfRule>
  </conditionalFormatting>
  <conditionalFormatting sqref="F4:F16">
    <cfRule type="cellIs" dxfId="180" priority="4" operator="equal">
      <formula>"C"</formula>
    </cfRule>
    <cfRule type="cellIs" dxfId="179" priority="5" operator="equal">
      <formula>"B"</formula>
    </cfRule>
    <cfRule type="cellIs" dxfId="178" priority="6" operator="equal">
      <formula>"A"</formula>
    </cfRule>
  </conditionalFormatting>
  <conditionalFormatting sqref="F21:F72">
    <cfRule type="cellIs" dxfId="177" priority="1" operator="equal">
      <formula>"C"</formula>
    </cfRule>
    <cfRule type="cellIs" dxfId="176" priority="2" operator="equal">
      <formula>"B"</formula>
    </cfRule>
    <cfRule type="cellIs" dxfId="175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480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74" priority="10" operator="equal">
      <formula>"C"</formula>
    </cfRule>
    <cfRule type="cellIs" dxfId="173" priority="11" operator="equal">
      <formula>"B"</formula>
    </cfRule>
    <cfRule type="cellIs" dxfId="172" priority="12" operator="equal">
      <formula>"A"</formula>
    </cfRule>
  </conditionalFormatting>
  <conditionalFormatting sqref="G21:G72">
    <cfRule type="cellIs" dxfId="171" priority="7" operator="equal">
      <formula>"C"</formula>
    </cfRule>
    <cfRule type="cellIs" dxfId="170" priority="8" operator="equal">
      <formula>"B"</formula>
    </cfRule>
    <cfRule type="cellIs" dxfId="169" priority="9" operator="equal">
      <formula>"A"</formula>
    </cfRule>
  </conditionalFormatting>
  <conditionalFormatting sqref="F4:F16">
    <cfRule type="cellIs" dxfId="168" priority="4" operator="equal">
      <formula>"C"</formula>
    </cfRule>
    <cfRule type="cellIs" dxfId="167" priority="5" operator="equal">
      <formula>"B"</formula>
    </cfRule>
    <cfRule type="cellIs" dxfId="166" priority="6" operator="equal">
      <formula>"A"</formula>
    </cfRule>
  </conditionalFormatting>
  <conditionalFormatting sqref="F21:F72">
    <cfRule type="cellIs" dxfId="165" priority="1" operator="equal">
      <formula>"C"</formula>
    </cfRule>
    <cfRule type="cellIs" dxfId="164" priority="2" operator="equal">
      <formula>"B"</formula>
    </cfRule>
    <cfRule type="cellIs" dxfId="163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480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2" priority="10" operator="equal">
      <formula>"C"</formula>
    </cfRule>
    <cfRule type="cellIs" dxfId="161" priority="11" operator="equal">
      <formula>"B"</formula>
    </cfRule>
    <cfRule type="cellIs" dxfId="160" priority="12" operator="equal">
      <formula>"A"</formula>
    </cfRule>
  </conditionalFormatting>
  <conditionalFormatting sqref="G21:G72">
    <cfRule type="cellIs" dxfId="159" priority="7" operator="equal">
      <formula>"C"</formula>
    </cfRule>
    <cfRule type="cellIs" dxfId="158" priority="8" operator="equal">
      <formula>"B"</formula>
    </cfRule>
    <cfRule type="cellIs" dxfId="157" priority="9" operator="equal">
      <formula>"A"</formula>
    </cfRule>
  </conditionalFormatting>
  <conditionalFormatting sqref="F4:F16">
    <cfRule type="cellIs" dxfId="156" priority="4" operator="equal">
      <formula>"C"</formula>
    </cfRule>
    <cfRule type="cellIs" dxfId="155" priority="5" operator="equal">
      <formula>"B"</formula>
    </cfRule>
    <cfRule type="cellIs" dxfId="154" priority="6" operator="equal">
      <formula>"A"</formula>
    </cfRule>
  </conditionalFormatting>
  <conditionalFormatting sqref="F21:F72">
    <cfRule type="cellIs" dxfId="153" priority="1" operator="equal">
      <formula>"C"</formula>
    </cfRule>
    <cfRule type="cellIs" dxfId="152" priority="2" operator="equal">
      <formula>"B"</formula>
    </cfRule>
    <cfRule type="cellIs" dxfId="151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480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50" priority="10" operator="equal">
      <formula>"C"</formula>
    </cfRule>
    <cfRule type="cellIs" dxfId="149" priority="11" operator="equal">
      <formula>"B"</formula>
    </cfRule>
    <cfRule type="cellIs" dxfId="148" priority="12" operator="equal">
      <formula>"A"</formula>
    </cfRule>
  </conditionalFormatting>
  <conditionalFormatting sqref="G21:G72">
    <cfRule type="cellIs" dxfId="147" priority="7" operator="equal">
      <formula>"C"</formula>
    </cfRule>
    <cfRule type="cellIs" dxfId="146" priority="8" operator="equal">
      <formula>"B"</formula>
    </cfRule>
    <cfRule type="cellIs" dxfId="145" priority="9" operator="equal">
      <formula>"A"</formula>
    </cfRule>
  </conditionalFormatting>
  <conditionalFormatting sqref="F4:F16">
    <cfRule type="cellIs" dxfId="144" priority="4" operator="equal">
      <formula>"C"</formula>
    </cfRule>
    <cfRule type="cellIs" dxfId="143" priority="5" operator="equal">
      <formula>"B"</formula>
    </cfRule>
    <cfRule type="cellIs" dxfId="142" priority="6" operator="equal">
      <formula>"A"</formula>
    </cfRule>
  </conditionalFormatting>
  <conditionalFormatting sqref="F21:F72">
    <cfRule type="cellIs" dxfId="141" priority="1" operator="equal">
      <formula>"C"</formula>
    </cfRule>
    <cfRule type="cellIs" dxfId="140" priority="2" operator="equal">
      <formula>"B"</formula>
    </cfRule>
    <cfRule type="cellIs" dxfId="139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480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38" priority="10" operator="equal">
      <formula>"C"</formula>
    </cfRule>
    <cfRule type="cellIs" dxfId="137" priority="11" operator="equal">
      <formula>"B"</formula>
    </cfRule>
    <cfRule type="cellIs" dxfId="136" priority="12" operator="equal">
      <formula>"A"</formula>
    </cfRule>
  </conditionalFormatting>
  <conditionalFormatting sqref="G21:G72">
    <cfRule type="cellIs" dxfId="135" priority="7" operator="equal">
      <formula>"C"</formula>
    </cfRule>
    <cfRule type="cellIs" dxfId="134" priority="8" operator="equal">
      <formula>"B"</formula>
    </cfRule>
    <cfRule type="cellIs" dxfId="133" priority="9" operator="equal">
      <formula>"A"</formula>
    </cfRule>
  </conditionalFormatting>
  <conditionalFormatting sqref="F4:F16">
    <cfRule type="cellIs" dxfId="132" priority="4" operator="equal">
      <formula>"C"</formula>
    </cfRule>
    <cfRule type="cellIs" dxfId="131" priority="5" operator="equal">
      <formula>"B"</formula>
    </cfRule>
    <cfRule type="cellIs" dxfId="130" priority="6" operator="equal">
      <formula>"A"</formula>
    </cfRule>
  </conditionalFormatting>
  <conditionalFormatting sqref="F21:F72">
    <cfRule type="cellIs" dxfId="129" priority="1" operator="equal">
      <formula>"C"</formula>
    </cfRule>
    <cfRule type="cellIs" dxfId="128" priority="2" operator="equal">
      <formula>"B"</formula>
    </cfRule>
    <cfRule type="cellIs" dxfId="127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480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6" priority="10" operator="equal">
      <formula>"C"</formula>
    </cfRule>
    <cfRule type="cellIs" dxfId="125" priority="11" operator="equal">
      <formula>"B"</formula>
    </cfRule>
    <cfRule type="cellIs" dxfId="124" priority="12" operator="equal">
      <formula>"A"</formula>
    </cfRule>
  </conditionalFormatting>
  <conditionalFormatting sqref="G21:G72">
    <cfRule type="cellIs" dxfId="123" priority="7" operator="equal">
      <formula>"C"</formula>
    </cfRule>
    <cfRule type="cellIs" dxfId="122" priority="8" operator="equal">
      <formula>"B"</formula>
    </cfRule>
    <cfRule type="cellIs" dxfId="121" priority="9" operator="equal">
      <formula>"A"</formula>
    </cfRule>
  </conditionalFormatting>
  <conditionalFormatting sqref="F4:F16">
    <cfRule type="cellIs" dxfId="120" priority="4" operator="equal">
      <formula>"C"</formula>
    </cfRule>
    <cfRule type="cellIs" dxfId="119" priority="5" operator="equal">
      <formula>"B"</formula>
    </cfRule>
    <cfRule type="cellIs" dxfId="118" priority="6" operator="equal">
      <formula>"A"</formula>
    </cfRule>
  </conditionalFormatting>
  <conditionalFormatting sqref="F21:F72">
    <cfRule type="cellIs" dxfId="117" priority="1" operator="equal">
      <formula>"C"</formula>
    </cfRule>
    <cfRule type="cellIs" dxfId="116" priority="2" operator="equal">
      <formula>"B"</formula>
    </cfRule>
    <cfRule type="cellIs" dxfId="115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77" t="s">
        <v>111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480"/>
      <c r="C19" s="481"/>
      <c r="D19" s="481"/>
      <c r="E19" s="481"/>
      <c r="F19" s="481"/>
      <c r="G19" s="481"/>
      <c r="H19" s="481"/>
      <c r="I19" s="481"/>
      <c r="J19" s="481"/>
      <c r="K19" s="481"/>
      <c r="L19" s="481"/>
      <c r="M19" s="482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14" priority="10" operator="equal">
      <formula>"C"</formula>
    </cfRule>
    <cfRule type="cellIs" dxfId="113" priority="11" operator="equal">
      <formula>"B"</formula>
    </cfRule>
    <cfRule type="cellIs" dxfId="112" priority="12" operator="equal">
      <formula>"A"</formula>
    </cfRule>
  </conditionalFormatting>
  <conditionalFormatting sqref="G21:G72">
    <cfRule type="cellIs" dxfId="111" priority="7" operator="equal">
      <formula>"C"</formula>
    </cfRule>
    <cfRule type="cellIs" dxfId="110" priority="8" operator="equal">
      <formula>"B"</formula>
    </cfRule>
    <cfRule type="cellIs" dxfId="109" priority="9" operator="equal">
      <formula>"A"</formula>
    </cfRule>
  </conditionalFormatting>
  <conditionalFormatting sqref="F4:F16">
    <cfRule type="cellIs" dxfId="108" priority="4" operator="equal">
      <formula>"C"</formula>
    </cfRule>
    <cfRule type="cellIs" dxfId="107" priority="5" operator="equal">
      <formula>"B"</formula>
    </cfRule>
    <cfRule type="cellIs" dxfId="106" priority="6" operator="equal">
      <formula>"A"</formula>
    </cfRule>
  </conditionalFormatting>
  <conditionalFormatting sqref="F21:F72">
    <cfRule type="cellIs" dxfId="105" priority="1" operator="equal">
      <formula>"C"</formula>
    </cfRule>
    <cfRule type="cellIs" dxfId="104" priority="2" operator="equal">
      <formula>"B"</formula>
    </cfRule>
    <cfRule type="cellIs" dxfId="103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F63" activePane="bottomRight" state="frozen"/>
      <selection pane="topRight" activeCell="D1" sqref="D1"/>
      <selection pane="bottomLeft" activeCell="A3" sqref="A3"/>
      <selection pane="bottomRight" activeCell="N75" sqref="N7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486" t="s">
        <v>47</v>
      </c>
      <c r="G1" s="486"/>
      <c r="H1" s="486"/>
      <c r="K1" s="265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267"/>
      <c r="Z1" s="80"/>
      <c r="AA1" s="80"/>
      <c r="AB1" s="80"/>
      <c r="AC1" s="215"/>
      <c r="AD1" s="216"/>
      <c r="AE1" s="215"/>
      <c r="AF1" s="490"/>
      <c r="AG1" s="490"/>
      <c r="AH1" s="266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</f>
        <v>1257</v>
      </c>
      <c r="M3" s="98"/>
      <c r="N3" s="98"/>
      <c r="O3" s="189"/>
      <c r="P3" s="101"/>
      <c r="Q3" s="98">
        <f>ЯНВАРЬ!Q3+ФЕВРАЛЬ!Q3+МАРТ!Q3</f>
        <v>687</v>
      </c>
      <c r="R3" s="98">
        <f>ЯНВАРЬ!R3+ФЕВРАЛЬ!R3+МАРТ!R3</f>
        <v>-16</v>
      </c>
      <c r="S3" s="101">
        <f>Q3+R3</f>
        <v>671</v>
      </c>
      <c r="T3" s="98">
        <f>ЯНВАРЬ!T3+ФЕВРАЛЬ!T3+МАРТ!T3</f>
        <v>581123.03</v>
      </c>
      <c r="U3" s="98">
        <f>ЯНВАРЬ!U3+ФЕВРАЛЬ!U3+МАРТ!U3</f>
        <v>-13628.41</v>
      </c>
      <c r="V3" s="101">
        <f>T3+U3</f>
        <v>567494.62</v>
      </c>
      <c r="W3" s="98">
        <f>ЯНВАРЬ!W3+ФЕВРАЛЬ!W3+МАРТ!W3</f>
        <v>889326.92999999993</v>
      </c>
      <c r="X3" s="98">
        <f>ЯНВАРЬ!X3+ФЕВРАЛЬ!X3+МАРТ!X3</f>
        <v>-20929.95</v>
      </c>
      <c r="Y3" s="269">
        <f t="shared" ref="Y3:Y6" si="1">W3+X3</f>
        <v>868396.98</v>
      </c>
      <c r="Z3" s="101">
        <f>L3*M3*N3/100</f>
        <v>0</v>
      </c>
      <c r="AA3" s="103">
        <f t="shared" ref="AA3:AA43" si="2">Y3/$Y$70</f>
        <v>0.16347772394128199</v>
      </c>
      <c r="AB3" s="101">
        <f>S3*I3</f>
        <v>95939.579999999987</v>
      </c>
      <c r="AC3" s="98">
        <f>ЯНВАРЬ!AC3+ФЕВРАЛЬ!AC3+МАРТ!AC3</f>
        <v>323873.93999999994</v>
      </c>
      <c r="AD3" s="103">
        <f t="shared" ref="AD3:AD56" si="3">IF(Y3=0,0,AC3/Y3)</f>
        <v>0.37295608743365272</v>
      </c>
      <c r="AE3" s="98">
        <f>ЯНВАРЬ!AE3+ФЕВРАЛЬ!AE3+МАРТ!AE3</f>
        <v>83904.320000000051</v>
      </c>
      <c r="AF3" s="98">
        <f>ЯНВАРЬ!AF3+ФЕВРАЛЬ!AF3+МАРТ!AF3</f>
        <v>97902</v>
      </c>
      <c r="AG3" s="98">
        <f>ЯНВАРЬ!AG3+ФЕВРАЛЬ!AG3+МАРТ!AG3</f>
        <v>33774</v>
      </c>
      <c r="AH3" s="98">
        <f>ЯНВАРЬ!AH3+ФЕВРАЛЬ!AH3+МАРТ!AH3</f>
        <v>0</v>
      </c>
      <c r="AI3" s="98">
        <f>ЯНВАРЬ!AI3+ФЕВРАЛЬ!AI3+МАРТ!AI3</f>
        <v>3655.9621539766918</v>
      </c>
      <c r="AJ3" s="98">
        <f>ЯНВАРЬ!AJ3+ФЕВРАЛЬ!AJ3+МАРТ!AJ3</f>
        <v>40</v>
      </c>
      <c r="AK3" s="98">
        <f>ЯНВАРЬ!AK3+ФЕВРАЛЬ!AK3+МАРТ!AK3</f>
        <v>5725.6203234004461</v>
      </c>
      <c r="AL3" s="105">
        <f>Y3-AB3-AC3-AE3-AF3-AG3-AH3-AI3-AK3-AJ3</f>
        <v>223581.55752262287</v>
      </c>
      <c r="AM3" s="106"/>
      <c r="AN3" s="107">
        <f t="shared" ref="AN3:AN43" si="4">IF(S3=0,0,Y3/S3)</f>
        <v>1294.1832786885245</v>
      </c>
      <c r="AO3" s="108">
        <f t="shared" ref="AO3:AO43" si="5">I3</f>
        <v>142.97999999999999</v>
      </c>
      <c r="AP3" s="108">
        <f t="shared" ref="AP3:AP43" si="6">IF(S3=0,0,AC3/S3)</f>
        <v>482.67353204172866</v>
      </c>
      <c r="AQ3" s="108">
        <f>IF(Q3=0,AE3/1,AE3/Q3)</f>
        <v>122.13147016011652</v>
      </c>
      <c r="AR3" s="108">
        <f>IF(Q3=0,0,(AF3+AG3)/Q3)</f>
        <v>191.66812227074234</v>
      </c>
      <c r="AS3" s="108">
        <f>_xlfn.IFS(S3=0,AL3,S3&lt;0,AL3/-S3,S3&gt;0,AL3/S3)</f>
        <v>333.20649407246327</v>
      </c>
      <c r="AT3" s="103">
        <f t="shared" ref="AT3" si="7">IF(AN3=0,0,AS3/AN3)</f>
        <v>0.2574646880078082</v>
      </c>
      <c r="AU3" s="103">
        <f t="shared" ref="AU3" si="8">IF(AO3=0,0,AS3/AO3)</f>
        <v>2.3304412790072968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</f>
        <v>2751</v>
      </c>
      <c r="M4" s="98"/>
      <c r="N4" s="98"/>
      <c r="O4" s="189"/>
      <c r="P4" s="101"/>
      <c r="Q4" s="98">
        <f>ЯНВАРЬ!Q4+ФЕВРАЛЬ!Q4+МАРТ!Q4</f>
        <v>1504</v>
      </c>
      <c r="R4" s="98">
        <f>ЯНВАРЬ!R4+ФЕВРАЛЬ!R4+МАРТ!R4</f>
        <v>-26</v>
      </c>
      <c r="S4" s="101">
        <f t="shared" ref="S4:S56" si="10">Q4+R4</f>
        <v>1478</v>
      </c>
      <c r="T4" s="98">
        <f>ЯНВАРЬ!T4+ФЕВРАЛЬ!T4+МАРТ!T4</f>
        <v>1150416.93</v>
      </c>
      <c r="U4" s="98">
        <f>ЯНВАРЬ!U4+ФЕВРАЛЬ!U4+МАРТ!U4</f>
        <v>-20348.5</v>
      </c>
      <c r="V4" s="101">
        <f t="shared" ref="V4:V6" si="11">T4+U4</f>
        <v>1130068.43</v>
      </c>
      <c r="W4" s="98">
        <f>ЯНВАРЬ!W4+ФЕВРАЛЬ!W4+МАРТ!W4</f>
        <v>1726432.0000000012</v>
      </c>
      <c r="X4" s="98">
        <f>ЯНВАРЬ!X4+ФЕВРАЛЬ!X4+МАРТ!X4</f>
        <v>-30141.97</v>
      </c>
      <c r="Y4" s="269">
        <f t="shared" si="1"/>
        <v>1696290.0300000012</v>
      </c>
      <c r="Z4" s="101">
        <f t="shared" ref="Z4:Z43" si="12">L4*M4*N4/100</f>
        <v>0</v>
      </c>
      <c r="AA4" s="103">
        <f t="shared" si="2"/>
        <v>0.31933049012755566</v>
      </c>
      <c r="AB4" s="101">
        <f t="shared" ref="AB4:AB43" si="13">S4*I4</f>
        <v>181927.02000000002</v>
      </c>
      <c r="AC4" s="98">
        <f>ЯНВАРЬ!AC4+ФЕВРАЛЬ!AC4+МАРТ!AC4</f>
        <v>638121.62000000058</v>
      </c>
      <c r="AD4" s="103">
        <f t="shared" si="3"/>
        <v>0.37618662417063203</v>
      </c>
      <c r="AE4" s="98">
        <f>ЯНВАРЬ!AE4+ФЕВРАЛЬ!AE4+МАРТ!AE4</f>
        <v>165448.43999999994</v>
      </c>
      <c r="AF4" s="98">
        <f>ЯНВАРЬ!AF4+ФЕВРАЛЬ!AF4+МАРТ!AF4</f>
        <v>119392</v>
      </c>
      <c r="AG4" s="98">
        <f>ЯНВАРЬ!AG4+ФЕВРАЛЬ!AG4+МАРТ!AG4</f>
        <v>27966</v>
      </c>
      <c r="AH4" s="98">
        <f>ЯНВАРЬ!AH4+ФЕВРАЛЬ!AH4+МАРТ!AH4</f>
        <v>0</v>
      </c>
      <c r="AI4" s="98">
        <f>ЯНВАРЬ!AI4+ФЕВРАЛЬ!AI4+МАРТ!AI4</f>
        <v>4370.1967371798037</v>
      </c>
      <c r="AJ4" s="98">
        <f>ЯНВАРЬ!AJ4+ФЕВРАЛЬ!AJ4+МАРТ!AJ4</f>
        <v>0</v>
      </c>
      <c r="AK4" s="98">
        <f>ЯНВАРЬ!AK4+ФЕВРАЛЬ!AK4+МАРТ!AK4</f>
        <v>11266.874156465718</v>
      </c>
      <c r="AL4" s="105">
        <f t="shared" ref="AL4:AL56" si="14">Y4-AB4-AC4-AE4-AF4-AG4-AH4-AI4-AK4-AJ4</f>
        <v>547797.87910635513</v>
      </c>
      <c r="AM4" s="106"/>
      <c r="AN4" s="107">
        <f t="shared" si="4"/>
        <v>1147.6928484438438</v>
      </c>
      <c r="AO4" s="108">
        <f t="shared" si="5"/>
        <v>123.09</v>
      </c>
      <c r="AP4" s="108">
        <f t="shared" si="6"/>
        <v>431.74669824086641</v>
      </c>
      <c r="AQ4" s="108">
        <f t="shared" ref="AQ4:AQ43" si="15">IF(Q4=0,AE4/1,AE4/Q4)</f>
        <v>110.00561170212762</v>
      </c>
      <c r="AR4" s="108">
        <f t="shared" ref="AR4:AR43" si="16">IF(Q4=0,0,(AF4+AG4)/Q4)</f>
        <v>97.977393617021278</v>
      </c>
      <c r="AS4" s="108">
        <f t="array" ref="AS4">_xlfn.IFS(S4=0,AL4,S4&lt;0,AL4/-S4,S4&gt;0,AL4/S4)</f>
        <v>370.63455961187765</v>
      </c>
      <c r="AT4" s="103">
        <f>IF(AN4=0,0,AS4/AN4)</f>
        <v>0.32293880729013941</v>
      </c>
      <c r="AU4" s="103">
        <f>IF(AO4=0,0,AS4/AO4)</f>
        <v>3.0110858689729274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</f>
        <v>354</v>
      </c>
      <c r="M5" s="98"/>
      <c r="N5" s="98"/>
      <c r="O5" s="189"/>
      <c r="P5" s="101"/>
      <c r="Q5" s="98">
        <f>ЯНВАРЬ!Q5+ФЕВРАЛЬ!Q5+МАРТ!Q5</f>
        <v>202</v>
      </c>
      <c r="R5" s="98">
        <f>ЯНВАРЬ!R5+ФЕВРАЛЬ!R5+МАРТ!R5</f>
        <v>-2</v>
      </c>
      <c r="S5" s="101">
        <f t="shared" si="10"/>
        <v>200</v>
      </c>
      <c r="T5" s="98">
        <f>ЯНВАРЬ!T5+ФЕВРАЛЬ!T5+МАРТ!T5</f>
        <v>151665.80000000002</v>
      </c>
      <c r="U5" s="98">
        <f>ЯНВАРЬ!U5+ФЕВРАЛЬ!U5+МАРТ!U5</f>
        <v>-1441</v>
      </c>
      <c r="V5" s="101">
        <f t="shared" si="11"/>
        <v>150224.80000000002</v>
      </c>
      <c r="W5" s="98">
        <f>ЯНВАРЬ!W5+ФЕВРАЛЬ!W5+МАРТ!W5</f>
        <v>233835.53000000003</v>
      </c>
      <c r="X5" s="98">
        <f>ЯНВАРЬ!X5+ФЕВРАЛЬ!X5+МАРТ!X5</f>
        <v>-2228</v>
      </c>
      <c r="Y5" s="269">
        <f t="shared" si="1"/>
        <v>231607.53000000003</v>
      </c>
      <c r="Z5" s="101">
        <f t="shared" si="12"/>
        <v>0</v>
      </c>
      <c r="AA5" s="103">
        <f t="shared" si="2"/>
        <v>4.3600648924484044E-2</v>
      </c>
      <c r="AB5" s="101">
        <f t="shared" si="13"/>
        <v>24618</v>
      </c>
      <c r="AC5" s="98">
        <f>ЯНВАРЬ!AC5+ФЕВРАЛЬ!AC5+МАРТ!AC5</f>
        <v>86412.149999999965</v>
      </c>
      <c r="AD5" s="103">
        <f t="shared" si="3"/>
        <v>0.3730973254626046</v>
      </c>
      <c r="AE5" s="98">
        <f>ЯНВАРЬ!AE5+ФЕВРАЛЬ!AE5+МАРТ!AE5</f>
        <v>22224.87</v>
      </c>
      <c r="AF5" s="98">
        <f>ЯНВАРЬ!AF5+ФЕВРАЛЬ!AF5+МАРТ!AF5</f>
        <v>37691</v>
      </c>
      <c r="AG5" s="98">
        <f>ЯНВАРЬ!AG5+ФЕВРАЛЬ!AG5+МАРТ!AG5</f>
        <v>5557</v>
      </c>
      <c r="AH5" s="98">
        <f>ЯНВАРЬ!AH5+ФЕВРАЛЬ!AH5+МАРТ!AH5</f>
        <v>0</v>
      </c>
      <c r="AI5" s="98">
        <f>ЯНВАРЬ!AI5+ФЕВРАЛЬ!AI5+МАРТ!AI5</f>
        <v>3258.264549827154</v>
      </c>
      <c r="AJ5" s="98">
        <f>ЯНВАРЬ!AJ5+ФЕВРАЛЬ!AJ5+МАРТ!AJ5</f>
        <v>0</v>
      </c>
      <c r="AK5" s="98">
        <f>ЯНВАРЬ!AK5+ФЕВРАЛЬ!AK5+МАРТ!AK5</f>
        <v>1513.3179350005389</v>
      </c>
      <c r="AL5" s="105">
        <f t="shared" si="14"/>
        <v>50332.927515172378</v>
      </c>
      <c r="AM5" s="106"/>
      <c r="AN5" s="107">
        <f t="shared" si="4"/>
        <v>1158.0376500000002</v>
      </c>
      <c r="AO5" s="108">
        <f t="shared" si="5"/>
        <v>123.09</v>
      </c>
      <c r="AP5" s="108">
        <f t="shared" si="6"/>
        <v>432.06074999999981</v>
      </c>
      <c r="AQ5" s="108">
        <f t="shared" si="15"/>
        <v>110.02410891089109</v>
      </c>
      <c r="AR5" s="108">
        <f t="shared" si="16"/>
        <v>214.0990099009901</v>
      </c>
      <c r="AS5" s="108">
        <f t="array" ref="AS5">_xlfn.IFS(S5=0,AL5,S5&lt;0,AL5/-S5,S5&gt;0,AL5/S5)</f>
        <v>251.66463757586189</v>
      </c>
      <c r="AT5" s="103">
        <f>IF(AN5=0,0,AS5/AN5)</f>
        <v>0.21731990974202078</v>
      </c>
      <c r="AU5" s="103">
        <f>IF(AO5=0,0,AS5/AO5)</f>
        <v>2.0445579460221128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</f>
        <v>428</v>
      </c>
      <c r="M6" s="98"/>
      <c r="N6" s="98"/>
      <c r="O6" s="189"/>
      <c r="P6" s="101"/>
      <c r="Q6" s="98">
        <f>ЯНВАРЬ!Q6+ФЕВРАЛЬ!Q6+МАРТ!Q6</f>
        <v>276</v>
      </c>
      <c r="R6" s="98">
        <f>ЯНВАРЬ!R6+ФЕВРАЛЬ!R6+МАРТ!R6</f>
        <v>-5</v>
      </c>
      <c r="S6" s="101">
        <f t="shared" si="10"/>
        <v>271</v>
      </c>
      <c r="T6" s="98">
        <f>ЯНВАРЬ!T6+ФЕВРАЛЬ!T6+МАРТ!T6</f>
        <v>216476.2</v>
      </c>
      <c r="U6" s="98">
        <f>ЯНВАРЬ!U6+ФЕВРАЛЬ!U6+МАРТ!U6</f>
        <v>-3846</v>
      </c>
      <c r="V6" s="101">
        <f t="shared" si="11"/>
        <v>212630.2</v>
      </c>
      <c r="W6" s="98">
        <f>ЯНВАРЬ!W6+ФЕВРАЛЬ!W6+МАРТ!W6</f>
        <v>333263.67</v>
      </c>
      <c r="X6" s="98">
        <f>ЯНВАРЬ!X6+ФЕВРАЛЬ!X6+МАРТ!X6</f>
        <v>-6066</v>
      </c>
      <c r="Y6" s="269">
        <f t="shared" si="1"/>
        <v>327197.67</v>
      </c>
      <c r="Z6" s="101">
        <f t="shared" si="12"/>
        <v>0</v>
      </c>
      <c r="AA6" s="103">
        <f t="shared" si="2"/>
        <v>6.1595712102189344E-2</v>
      </c>
      <c r="AB6" s="101">
        <f t="shared" si="13"/>
        <v>33357.39</v>
      </c>
      <c r="AC6" s="98">
        <f>ЯНВАРЬ!AC6+ФЕВРАЛЬ!AC6+МАРТ!AC6</f>
        <v>121152.79000000001</v>
      </c>
      <c r="AD6" s="103">
        <f t="shared" si="3"/>
        <v>0.37027399981179576</v>
      </c>
      <c r="AE6" s="98">
        <f>ЯНВАРЬ!AE6+ФЕВРАЛЬ!AE6+МАРТ!AE6</f>
        <v>23746.410000000011</v>
      </c>
      <c r="AF6" s="98">
        <f>ЯНВАРЬ!AF6+ФЕВРАЛЬ!AF6+МАРТ!AF6</f>
        <v>23000</v>
      </c>
      <c r="AG6" s="98">
        <f>ЯНВАРЬ!AG6+ФЕВРАЛЬ!AG6+МАРТ!AG6</f>
        <v>14379</v>
      </c>
      <c r="AH6" s="98">
        <f>ЯНВАРЬ!AH6+ФЕВРАЛЬ!AH6+МАРТ!AH6</f>
        <v>0</v>
      </c>
      <c r="AI6" s="98">
        <f>ЯНВАРЬ!AI6+ФЕВРАЛЬ!AI6+МАРТ!AI6</f>
        <v>2997.8193409164915</v>
      </c>
      <c r="AJ6" s="98">
        <f>ЯНВАРЬ!AJ6+ФЕВРАЛЬ!AJ6+МАРТ!AJ6</f>
        <v>30</v>
      </c>
      <c r="AK6" s="98">
        <f>ЯНВАРЬ!AK6+ФЕВРАЛЬ!AK6+МАРТ!AK6</f>
        <v>2140.6110015299018</v>
      </c>
      <c r="AL6" s="105">
        <f t="shared" si="14"/>
        <v>106393.64965755356</v>
      </c>
      <c r="AM6" s="106"/>
      <c r="AN6" s="107">
        <f t="shared" si="4"/>
        <v>1207.37147601476</v>
      </c>
      <c r="AO6" s="108">
        <f t="shared" si="5"/>
        <v>123.09</v>
      </c>
      <c r="AP6" s="108">
        <f t="shared" si="6"/>
        <v>447.05826568265684</v>
      </c>
      <c r="AQ6" s="108">
        <f t="shared" si="15"/>
        <v>86.037717391304383</v>
      </c>
      <c r="AR6" s="108">
        <f t="shared" si="16"/>
        <v>135.43115942028984</v>
      </c>
      <c r="AS6" s="108">
        <f t="array" ref="AS6">_xlfn.IFS(S6=0,AL6,S6&lt;0,AL6/-S6,S6&gt;0,AL6/S6)</f>
        <v>392.59649320130461</v>
      </c>
      <c r="AT6" s="103">
        <f t="shared" ref="AT6:AT43" si="17">IF(AN6=0,0,AS6/AN6)</f>
        <v>0.32516628146390397</v>
      </c>
      <c r="AU6" s="103">
        <f t="shared" ref="AU6:AU43" si="18">IF(AO6=0,0,AS6/AO6)</f>
        <v>3.1895076220757543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</f>
        <v>281</v>
      </c>
      <c r="M7" s="98"/>
      <c r="N7" s="98"/>
      <c r="O7" s="189"/>
      <c r="P7" s="101"/>
      <c r="Q7" s="98">
        <f>ЯНВАРЬ!Q7+ФЕВРАЛЬ!Q7+МАРТ!Q7</f>
        <v>128</v>
      </c>
      <c r="R7" s="98">
        <f>ЯНВАРЬ!R7+ФЕВРАЛЬ!R7+МАРТ!R7</f>
        <v>-1</v>
      </c>
      <c r="S7" s="101">
        <f t="shared" si="10"/>
        <v>127</v>
      </c>
      <c r="T7" s="98">
        <f>ЯНВАРЬ!T7+ФЕВРАЛЬ!T7+МАРТ!T7</f>
        <v>97596.760000000009</v>
      </c>
      <c r="U7" s="98">
        <f>ЯНВАРЬ!U7+ФЕВРАЛЬ!U7+МАРТ!U7</f>
        <v>-802</v>
      </c>
      <c r="V7" s="101">
        <f>T7+U7</f>
        <v>96794.760000000009</v>
      </c>
      <c r="W7" s="98">
        <f>ЯНВАРЬ!W7+ФЕВРАЛЬ!W7+МАРТ!W7</f>
        <v>153404.13</v>
      </c>
      <c r="X7" s="98">
        <f>ЯНВАРЬ!X7+ФЕВРАЛЬ!X7+МАРТ!X7</f>
        <v>-1294</v>
      </c>
      <c r="Y7" s="269">
        <f>W7+X7</f>
        <v>152110.13</v>
      </c>
      <c r="Z7" s="101">
        <f t="shared" si="12"/>
        <v>0</v>
      </c>
      <c r="AA7" s="103">
        <f t="shared" si="2"/>
        <v>2.8635080975077224E-2</v>
      </c>
      <c r="AB7" s="101">
        <f t="shared" si="13"/>
        <v>15632.43</v>
      </c>
      <c r="AC7" s="98">
        <f>ЯНВАРЬ!AC7+ФЕВРАЛЬ!AC7+МАРТ!AC7</f>
        <v>56736.350000000006</v>
      </c>
      <c r="AD7" s="103">
        <f t="shared" si="3"/>
        <v>0.37299521077261588</v>
      </c>
      <c r="AE7" s="98">
        <f>ЯНВАРЬ!AE7+ФЕВРАЛЬ!AE7+МАРТ!AE7</f>
        <v>19045.93</v>
      </c>
      <c r="AF7" s="98">
        <f>ЯНВАРЬ!AF7+ФЕВРАЛЬ!AF7+МАРТ!AF7</f>
        <v>23000</v>
      </c>
      <c r="AG7" s="98">
        <f>ЯНВАРЬ!AG7+ФЕВРАЛЬ!AG7+МАРТ!AG7</f>
        <v>13296</v>
      </c>
      <c r="AH7" s="98">
        <f>ЯНВАРЬ!AH7+ФЕВРАЛЬ!AH7+МАРТ!AH7</f>
        <v>0</v>
      </c>
      <c r="AI7" s="98">
        <f>ЯНВАРЬ!AI7+ФЕВРАЛЬ!AI7+МАРТ!AI7</f>
        <v>2401.5979450175078</v>
      </c>
      <c r="AJ7" s="98">
        <f>ЯНВАРЬ!AJ7+ФЕВРАЛЬ!AJ7+МАРТ!AJ7</f>
        <v>0</v>
      </c>
      <c r="AK7" s="98">
        <f>ЯНВАРЬ!AK7+ФЕВРАЛЬ!AK7+МАРТ!AK7</f>
        <v>982.28998997166764</v>
      </c>
      <c r="AL7" s="105">
        <f t="shared" si="14"/>
        <v>21015.53206501083</v>
      </c>
      <c r="AM7" s="106"/>
      <c r="AN7" s="107">
        <f t="shared" si="4"/>
        <v>1197.717559055118</v>
      </c>
      <c r="AO7" s="108">
        <f t="shared" si="5"/>
        <v>123.09</v>
      </c>
      <c r="AP7" s="108">
        <f t="shared" si="6"/>
        <v>446.7429133858268</v>
      </c>
      <c r="AQ7" s="108">
        <f t="shared" si="15"/>
        <v>148.796328125</v>
      </c>
      <c r="AR7" s="108">
        <f t="shared" si="16"/>
        <v>283.5625</v>
      </c>
      <c r="AS7" s="108">
        <f t="array" ref="AS7">_xlfn.IFS(S7=0,AL7,S7&lt;0,AL7/-S7,S7&gt;0,AL7/S7)</f>
        <v>165.47663043315615</v>
      </c>
      <c r="AT7" s="103">
        <f t="shared" si="17"/>
        <v>0.13815997701803839</v>
      </c>
      <c r="AU7" s="103">
        <f t="shared" si="18"/>
        <v>1.3443547845735326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</f>
        <v>676</v>
      </c>
      <c r="M8" s="98"/>
      <c r="N8" s="98"/>
      <c r="O8" s="189"/>
      <c r="P8" s="101"/>
      <c r="Q8" s="98">
        <f>ЯНВАРЬ!Q8+ФЕВРАЛЬ!Q8+МАРТ!Q8</f>
        <v>453</v>
      </c>
      <c r="R8" s="98">
        <f>ЯНВАРЬ!R8+ФЕВРАЛЬ!R8+МАРТ!R8</f>
        <v>-6</v>
      </c>
      <c r="S8" s="101">
        <f t="shared" si="10"/>
        <v>447</v>
      </c>
      <c r="T8" s="98">
        <f>ЯНВАРЬ!T8+ФЕВРАЛЬ!T8+МАРТ!T8</f>
        <v>368373.53</v>
      </c>
      <c r="U8" s="98">
        <f>ЯНВАРЬ!U8+ФЕВРАЛЬ!U8+МАРТ!U8</f>
        <v>-4496</v>
      </c>
      <c r="V8" s="101">
        <f t="shared" ref="V8:V56" si="19">T8+U8</f>
        <v>363877.53</v>
      </c>
      <c r="W8" s="98">
        <f>ЯНВАРЬ!W8+ФЕВРАЛЬ!W8+МАРТ!W8</f>
        <v>539403.21</v>
      </c>
      <c r="X8" s="98">
        <f>ЯНВАРЬ!X8+ФЕВРАЛЬ!X8+МАРТ!X8</f>
        <v>-7188</v>
      </c>
      <c r="Y8" s="269">
        <f t="shared" ref="Y8:Y43" si="20">W8+X8</f>
        <v>532215.21</v>
      </c>
      <c r="Z8" s="101">
        <f t="shared" si="12"/>
        <v>0</v>
      </c>
      <c r="AA8" s="103">
        <f t="shared" si="2"/>
        <v>0.10019073440090892</v>
      </c>
      <c r="AB8" s="101">
        <f t="shared" si="13"/>
        <v>55021.23</v>
      </c>
      <c r="AC8" s="98">
        <f>ЯНВАРЬ!AC8+ФЕВРАЛЬ!AC8+МАРТ!AC8</f>
        <v>196730.03000000003</v>
      </c>
      <c r="AD8" s="103">
        <f t="shared" si="3"/>
        <v>0.36964375745668759</v>
      </c>
      <c r="AE8" s="98">
        <f>ЯНВАРЬ!AE8+ФЕВРАЛЬ!AE8+МАРТ!AE8</f>
        <v>44925.700000000012</v>
      </c>
      <c r="AF8" s="98">
        <f>ЯНВАРЬ!AF8+ФЕВРАЛЬ!AF8+МАРТ!AF8</f>
        <v>37362</v>
      </c>
      <c r="AG8" s="98">
        <f>ЯНВАРЬ!AG8+ФЕВРАЛЬ!AG8+МАРТ!AG8</f>
        <v>25225</v>
      </c>
      <c r="AH8" s="98">
        <f>ЯНВАРЬ!AH8+ФЕВРАЛЬ!AH8+МАРТ!AH8</f>
        <v>0</v>
      </c>
      <c r="AI8" s="98">
        <f>ЯНВАРЬ!AI8+ФЕВРАЛЬ!AI8+МАРТ!AI8</f>
        <v>2105.034350404756</v>
      </c>
      <c r="AJ8" s="98">
        <f>ЯНВАРЬ!AJ8+ФЕВРАЛЬ!AJ8+МАРТ!AJ8</f>
        <v>0</v>
      </c>
      <c r="AK8" s="98">
        <f>ЯНВАРЬ!AK8+ФЕВРАЛЬ!AK8+МАРТ!AK8</f>
        <v>3604.2413762826504</v>
      </c>
      <c r="AL8" s="105">
        <f t="shared" si="14"/>
        <v>167241.97427331255</v>
      </c>
      <c r="AM8" s="106"/>
      <c r="AN8" s="107">
        <f t="shared" si="4"/>
        <v>1190.638053691275</v>
      </c>
      <c r="AO8" s="108">
        <f t="shared" si="5"/>
        <v>123.09</v>
      </c>
      <c r="AP8" s="108">
        <f t="shared" si="6"/>
        <v>440.11192393736025</v>
      </c>
      <c r="AQ8" s="108">
        <f t="shared" si="15"/>
        <v>99.173730684326742</v>
      </c>
      <c r="AR8" s="108">
        <f t="shared" si="16"/>
        <v>138.16114790286974</v>
      </c>
      <c r="AS8" s="108">
        <f t="array" ref="AS8">_xlfn.IFS(S8=0,AL8,S8&lt;0,AL8/-S8,S8&gt;0,AL8/S8)</f>
        <v>374.14311917967012</v>
      </c>
      <c r="AT8" s="103">
        <f t="shared" si="17"/>
        <v>0.31423749477831076</v>
      </c>
      <c r="AU8" s="103">
        <f t="shared" si="18"/>
        <v>3.0395898869093356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</f>
        <v>430</v>
      </c>
      <c r="M9" s="98"/>
      <c r="N9" s="98"/>
      <c r="O9" s="189"/>
      <c r="P9" s="101"/>
      <c r="Q9" s="98">
        <f>ЯНВАРЬ!Q9+ФЕВРАЛЬ!Q9+МАРТ!Q9</f>
        <v>223</v>
      </c>
      <c r="R9" s="98">
        <f>ЯНВАРЬ!R9+ФЕВРАЛЬ!R9+МАРТ!R9</f>
        <v>-5</v>
      </c>
      <c r="S9" s="101">
        <f t="shared" si="10"/>
        <v>218</v>
      </c>
      <c r="T9" s="98">
        <f>ЯНВАРЬ!T9+ФЕВРАЛЬ!T9+МАРТ!T9</f>
        <v>186447.08</v>
      </c>
      <c r="U9" s="98">
        <f>ЯНВАРЬ!U9+ФЕВРАЛЬ!U9+МАРТ!U9</f>
        <v>-4150</v>
      </c>
      <c r="V9" s="101">
        <f t="shared" si="19"/>
        <v>182297.08</v>
      </c>
      <c r="W9" s="98">
        <f>ЯНВАРЬ!W9+ФЕВРАЛЬ!W9+МАРТ!W9</f>
        <v>285596.33999999997</v>
      </c>
      <c r="X9" s="98">
        <f>ЯНВАРЬ!X9+ФЕВРАЛЬ!X9+МАРТ!X9</f>
        <v>-6150</v>
      </c>
      <c r="Y9" s="269">
        <f t="shared" si="20"/>
        <v>279446.33999999997</v>
      </c>
      <c r="Z9" s="101">
        <f t="shared" si="12"/>
        <v>0</v>
      </c>
      <c r="AA9" s="103">
        <f t="shared" si="2"/>
        <v>5.2606414668694056E-2</v>
      </c>
      <c r="AB9" s="101">
        <f t="shared" si="13"/>
        <v>37036.019999999997</v>
      </c>
      <c r="AC9" s="98">
        <f>ЯНВАРЬ!AC9+ФЕВРАЛЬ!AC9+МАРТ!AC9</f>
        <v>104172.54999999999</v>
      </c>
      <c r="AD9" s="103">
        <f t="shared" si="3"/>
        <v>0.37278194446919577</v>
      </c>
      <c r="AE9" s="98">
        <f>ЯНВАРЬ!AE9+ФЕВРАЛЬ!AE9+МАРТ!AE9</f>
        <v>30854.560000000005</v>
      </c>
      <c r="AF9" s="98">
        <f>ЯНВАРЬ!AF9+ФЕВРАЛЬ!AF9+МАРТ!AF9</f>
        <v>7000</v>
      </c>
      <c r="AG9" s="98">
        <f>ЯНВАРЬ!AG9+ФЕВРАЛЬ!AG9+МАРТ!AG9</f>
        <v>9842</v>
      </c>
      <c r="AH9" s="98">
        <f>ЯНВАРЬ!AH9+ФЕВРАЛЬ!AH9+МАРТ!AH9</f>
        <v>0</v>
      </c>
      <c r="AI9" s="98">
        <f>ЯНВАРЬ!AI9+ФЕВРАЛЬ!AI9+МАРТ!AI9</f>
        <v>1348.781998469583</v>
      </c>
      <c r="AJ9" s="98">
        <f>ЯНВАРЬ!AJ9+ФЕВРАЛЬ!AJ9+МАРТ!AJ9</f>
        <v>10</v>
      </c>
      <c r="AK9" s="98">
        <f>ЯНВАРЬ!AK9+ФЕВРАЛЬ!AK9+МАРТ!AK9</f>
        <v>1845.4590873370505</v>
      </c>
      <c r="AL9" s="105">
        <f t="shared" si="14"/>
        <v>87336.968914193363</v>
      </c>
      <c r="AM9" s="106"/>
      <c r="AN9" s="107">
        <f t="shared" si="4"/>
        <v>1281.8639449541283</v>
      </c>
      <c r="AO9" s="108">
        <f t="shared" si="5"/>
        <v>169.89</v>
      </c>
      <c r="AP9" s="108">
        <f t="shared" si="6"/>
        <v>477.85573394495407</v>
      </c>
      <c r="AQ9" s="108">
        <f t="shared" si="15"/>
        <v>138.36125560538119</v>
      </c>
      <c r="AR9" s="108">
        <f t="shared" si="16"/>
        <v>75.52466367713005</v>
      </c>
      <c r="AS9" s="108">
        <f t="array" ref="AS9">_xlfn.IFS(S9=0,AL9,S9&lt;0,AL9/-S9,S9&gt;0,AL9/S9)</f>
        <v>400.62829777152916</v>
      </c>
      <c r="AT9" s="103">
        <f t="shared" si="17"/>
        <v>0.31253574090178948</v>
      </c>
      <c r="AU9" s="103">
        <f t="shared" si="18"/>
        <v>2.3581629158368895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</f>
        <v>58</v>
      </c>
      <c r="M10" s="98"/>
      <c r="N10" s="98"/>
      <c r="O10" s="189"/>
      <c r="P10" s="101"/>
      <c r="Q10" s="98">
        <f>ЯНВАРЬ!Q10+ФЕВРАЛЬ!Q10+МАРТ!Q10</f>
        <v>25</v>
      </c>
      <c r="R10" s="98">
        <f>ЯНВАРЬ!R10+ФЕВРАЛЬ!R10+МАРТ!R10</f>
        <v>-1</v>
      </c>
      <c r="S10" s="101">
        <f t="shared" si="10"/>
        <v>24</v>
      </c>
      <c r="T10" s="98">
        <f>ЯНВАРЬ!T10+ФЕВРАЛЬ!T10+МАРТ!T10</f>
        <v>19904.16</v>
      </c>
      <c r="U10" s="98">
        <f>ЯНВАРЬ!U10+ФЕВРАЛЬ!U10+МАРТ!U10</f>
        <v>-931</v>
      </c>
      <c r="V10" s="101">
        <f t="shared" si="19"/>
        <v>18973.16</v>
      </c>
      <c r="W10" s="98">
        <f>ЯНВАРЬ!W10+ФЕВРАЛЬ!W10+МАРТ!W10</f>
        <v>29872.53</v>
      </c>
      <c r="X10" s="98">
        <f>ЯНВАРЬ!X10+ФЕВРАЛЬ!X10+МАРТ!X10</f>
        <v>-1199</v>
      </c>
      <c r="Y10" s="269">
        <f t="shared" si="20"/>
        <v>28673.53</v>
      </c>
      <c r="Z10" s="101">
        <f t="shared" si="12"/>
        <v>0</v>
      </c>
      <c r="AA10" s="103">
        <f t="shared" si="2"/>
        <v>5.3978578112536353E-3</v>
      </c>
      <c r="AB10" s="101">
        <f t="shared" si="13"/>
        <v>4077.3599999999997</v>
      </c>
      <c r="AC10" s="98">
        <f>ЯНВАРЬ!AC10+ФЕВРАЛЬ!AC10+МАРТ!AC10</f>
        <v>10679.580000000002</v>
      </c>
      <c r="AD10" s="103">
        <f t="shared" si="3"/>
        <v>0.37245431587948891</v>
      </c>
      <c r="AE10" s="98">
        <f>ЯНВАРЬ!AE10+ФЕВРАЛЬ!AE10+МАРТ!AE10</f>
        <v>4136.0199999999995</v>
      </c>
      <c r="AF10" s="98">
        <f>ЯНВАРЬ!AF10+ФЕВРАЛЬ!AF10+МАРТ!AF10</f>
        <v>4000</v>
      </c>
      <c r="AG10" s="98">
        <f>ЯНВАРЬ!AG10+ФЕВРАЛЬ!AG10+МАРТ!AG10</f>
        <v>3000</v>
      </c>
      <c r="AH10" s="98">
        <f>ЯНВАРЬ!AH10+ФЕВРАЛЬ!AH10+МАРТ!AH10</f>
        <v>0</v>
      </c>
      <c r="AI10" s="98">
        <f>ЯНВАРЬ!AI10+ФЕВРАЛЬ!AI10+МАРТ!AI10</f>
        <v>230.18508196882675</v>
      </c>
      <c r="AJ10" s="98">
        <f>ЯНВАРЬ!AJ10+ФЕВРАЛЬ!AJ10+МАРТ!AJ10</f>
        <v>0</v>
      </c>
      <c r="AK10" s="98">
        <f>ЯНВАРЬ!AK10+ФЕВРАЛЬ!AK10+МАРТ!AK10</f>
        <v>189.50908179210714</v>
      </c>
      <c r="AL10" s="105">
        <f t="shared" si="14"/>
        <v>2360.8758362390622</v>
      </c>
      <c r="AM10" s="106"/>
      <c r="AN10" s="107">
        <f t="shared" si="4"/>
        <v>1194.7304166666665</v>
      </c>
      <c r="AO10" s="108">
        <f t="shared" si="5"/>
        <v>169.89</v>
      </c>
      <c r="AP10" s="108">
        <f t="shared" si="6"/>
        <v>444.98250000000007</v>
      </c>
      <c r="AQ10" s="108">
        <f t="shared" si="15"/>
        <v>165.44079999999997</v>
      </c>
      <c r="AR10" s="108">
        <f t="shared" si="16"/>
        <v>280</v>
      </c>
      <c r="AS10" s="108">
        <f t="array" ref="AS10">_xlfn.IFS(S10=0,AL10,S10&lt;0,AL10/-S10,S10&gt;0,AL10/S10)</f>
        <v>98.36982650996093</v>
      </c>
      <c r="AT10" s="103">
        <f t="shared" si="17"/>
        <v>8.2336420951276759E-2</v>
      </c>
      <c r="AU10" s="103">
        <f t="shared" si="18"/>
        <v>0.57902069874601769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</f>
        <v>47</v>
      </c>
      <c r="M11" s="98"/>
      <c r="N11" s="98"/>
      <c r="O11" s="189"/>
      <c r="P11" s="101"/>
      <c r="Q11" s="98">
        <f>ЯНВАРЬ!Q11+ФЕВРАЛЬ!Q11+МАРТ!Q11</f>
        <v>26</v>
      </c>
      <c r="R11" s="98">
        <f>ЯНВАРЬ!R11+ФЕВРАЛЬ!R11+МАРТ!R11</f>
        <v>0</v>
      </c>
      <c r="S11" s="101">
        <f t="shared" si="10"/>
        <v>26</v>
      </c>
      <c r="T11" s="98">
        <f>ЯНВАРЬ!T11+ФЕВРАЛЬ!T11+МАРТ!T11</f>
        <v>18208.919999999998</v>
      </c>
      <c r="U11" s="98">
        <f>ЯНВАРЬ!U11+ФЕВРАЛЬ!U11+МАРТ!U11</f>
        <v>0</v>
      </c>
      <c r="V11" s="101">
        <f t="shared" si="19"/>
        <v>18208.919999999998</v>
      </c>
      <c r="W11" s="98">
        <f>ЯНВАРЬ!W11+ФЕВРАЛЬ!W11+МАРТ!W11</f>
        <v>27805.46</v>
      </c>
      <c r="X11" s="98">
        <f>ЯНВАРЬ!X11+ФЕВРАЛЬ!X11+МАРТ!X11</f>
        <v>0</v>
      </c>
      <c r="Y11" s="269">
        <f t="shared" si="20"/>
        <v>27805.46</v>
      </c>
      <c r="Z11" s="101">
        <f t="shared" si="12"/>
        <v>0</v>
      </c>
      <c r="AA11" s="103">
        <f t="shared" si="2"/>
        <v>5.2344416420475786E-3</v>
      </c>
      <c r="AB11" s="101">
        <f t="shared" si="13"/>
        <v>4417.1399999999994</v>
      </c>
      <c r="AC11" s="98">
        <f>ЯНВАРЬ!AC11+ФЕВРАЛЬ!AC11+МАРТ!AC11</f>
        <v>10405.17</v>
      </c>
      <c r="AD11" s="103">
        <f t="shared" si="3"/>
        <v>0.37421319409928844</v>
      </c>
      <c r="AE11" s="98">
        <f>ЯНВАРЬ!AE11+ФЕВРАЛЬ!AE11+МАРТ!AE11</f>
        <v>3297.4799999999996</v>
      </c>
      <c r="AF11" s="98">
        <f>ЯНВАРЬ!AF11+ФЕВРАЛЬ!AF11+МАРТ!AF11</f>
        <v>0</v>
      </c>
      <c r="AG11" s="98">
        <f>ЯНВАРЬ!AG11+ФЕВРАЛЬ!AG11+МАРТ!AG11</f>
        <v>0</v>
      </c>
      <c r="AH11" s="98">
        <f>ЯНВАРЬ!AH11+ФЕВРАЛЬ!AH11+МАРТ!AH11</f>
        <v>0</v>
      </c>
      <c r="AI11" s="98">
        <f>ЯНВАРЬ!AI11+ФЕВРАЛЬ!AI11+МАРТ!AI11</f>
        <v>267.01919965631544</v>
      </c>
      <c r="AJ11" s="98">
        <f>ЯНВАРЬ!AJ11+ФЕВРАЛЬ!AJ11+МАРТ!AJ11</f>
        <v>0</v>
      </c>
      <c r="AK11" s="98">
        <f>ЯНВАРЬ!AK11+ФЕВРАЛЬ!AK11+МАРТ!AK11</f>
        <v>184.18684919354479</v>
      </c>
      <c r="AL11" s="105">
        <f t="shared" si="14"/>
        <v>9234.4639511501391</v>
      </c>
      <c r="AM11" s="106"/>
      <c r="AN11" s="107">
        <f t="shared" si="4"/>
        <v>1069.4407692307691</v>
      </c>
      <c r="AO11" s="108">
        <f t="shared" si="5"/>
        <v>169.89</v>
      </c>
      <c r="AP11" s="108">
        <f t="shared" si="6"/>
        <v>400.19884615384615</v>
      </c>
      <c r="AQ11" s="108">
        <f t="shared" si="15"/>
        <v>126.82615384615383</v>
      </c>
      <c r="AR11" s="108">
        <f t="shared" si="16"/>
        <v>0</v>
      </c>
      <c r="AS11" s="108">
        <f t="array" ref="AS11">_xlfn.IFS(S11=0,AL11,S11&lt;0,AL11/-S11,S11&gt;0,AL11/S11)</f>
        <v>355.17169042885149</v>
      </c>
      <c r="AT11" s="103">
        <f t="shared" si="17"/>
        <v>0.33210973496392937</v>
      </c>
      <c r="AU11" s="103">
        <f t="shared" si="18"/>
        <v>2.0905979776846872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</f>
        <v>85</v>
      </c>
      <c r="M12" s="98"/>
      <c r="N12" s="98"/>
      <c r="O12" s="189"/>
      <c r="P12" s="101"/>
      <c r="Q12" s="98">
        <f>ЯНВАРЬ!Q12+ФЕВРАЛЬ!Q12+МАРТ!Q12</f>
        <v>45</v>
      </c>
      <c r="R12" s="98">
        <f>ЯНВАРЬ!R12+ФЕВРАЛЬ!R12+МАРТ!R12</f>
        <v>-1</v>
      </c>
      <c r="S12" s="101">
        <f t="shared" si="10"/>
        <v>44</v>
      </c>
      <c r="T12" s="98">
        <f>ЯНВАРЬ!T12+ФЕВРАЛЬ!T12+МАРТ!T12</f>
        <v>33269.69</v>
      </c>
      <c r="U12" s="98">
        <f>ЯНВАРЬ!U12+ФЕВРАЛЬ!U12+МАРТ!U12</f>
        <v>-693</v>
      </c>
      <c r="V12" s="101">
        <f t="shared" si="19"/>
        <v>32576.690000000002</v>
      </c>
      <c r="W12" s="98">
        <f>ЯНВАРЬ!W12+ФЕВРАЛЬ!W12+МАРТ!W12</f>
        <v>51128.57</v>
      </c>
      <c r="X12" s="98">
        <f>ЯНВАРЬ!X12+ФЕВРАЛЬ!X12+МАРТ!X12</f>
        <v>-1110</v>
      </c>
      <c r="Y12" s="269">
        <f t="shared" si="20"/>
        <v>50018.57</v>
      </c>
      <c r="Z12" s="101">
        <f t="shared" si="12"/>
        <v>0</v>
      </c>
      <c r="AA12" s="103">
        <f t="shared" si="2"/>
        <v>9.4161105654670622E-3</v>
      </c>
      <c r="AB12" s="101">
        <f t="shared" si="13"/>
        <v>7475.16</v>
      </c>
      <c r="AC12" s="98">
        <f>ЯНВАРЬ!AC12+ФЕВРАЛЬ!AC12+МАРТ!AC12</f>
        <v>18639.32</v>
      </c>
      <c r="AD12" s="103">
        <f t="shared" si="3"/>
        <v>0.37264799853334474</v>
      </c>
      <c r="AE12" s="98">
        <f>ЯНВАРЬ!AE12+ФЕВРАЛЬ!AE12+МАРТ!AE12</f>
        <v>6921.2000000000007</v>
      </c>
      <c r="AF12" s="98">
        <f>ЯНВАРЬ!AF12+ФЕВРАЛЬ!AF12+МАРТ!AF12</f>
        <v>0</v>
      </c>
      <c r="AG12" s="98">
        <f>ЯНВАРЬ!AG12+ФЕВРАЛЬ!AG12+МАРТ!AG12</f>
        <v>0</v>
      </c>
      <c r="AH12" s="98">
        <f>ЯНВАРЬ!AH12+ФЕВРАЛЬ!AH12+МАРТ!AH12</f>
        <v>0</v>
      </c>
      <c r="AI12" s="98">
        <f>ЯНВАРЬ!AI12+ФЕВРАЛЬ!AI12+МАРТ!AI12</f>
        <v>202.07628822294421</v>
      </c>
      <c r="AJ12" s="98">
        <f>ЯНВАРЬ!AJ12+ФЕВРАЛЬ!AJ12+МАРТ!AJ12</f>
        <v>20</v>
      </c>
      <c r="AK12" s="98">
        <f>ЯНВАРЬ!AK12+ФЕВРАЛЬ!AK12+МАРТ!AK12</f>
        <v>327.75755032238317</v>
      </c>
      <c r="AL12" s="105">
        <f t="shared" si="14"/>
        <v>16433.056161454679</v>
      </c>
      <c r="AM12" s="106"/>
      <c r="AN12" s="107">
        <f t="shared" si="4"/>
        <v>1136.7856818181817</v>
      </c>
      <c r="AO12" s="108">
        <f t="shared" si="5"/>
        <v>169.89</v>
      </c>
      <c r="AP12" s="108">
        <f t="shared" si="6"/>
        <v>423.62090909090909</v>
      </c>
      <c r="AQ12" s="108">
        <f t="shared" si="15"/>
        <v>153.80444444444447</v>
      </c>
      <c r="AR12" s="108">
        <f t="shared" si="16"/>
        <v>0</v>
      </c>
      <c r="AS12" s="108">
        <f t="array" ref="AS12">_xlfn.IFS(S12=0,AL12,S12&lt;0,AL12/-S12,S12&gt;0,AL12/S12)</f>
        <v>373.47854912396997</v>
      </c>
      <c r="AT12" s="103">
        <f t="shared" si="17"/>
        <v>0.32853910380594009</v>
      </c>
      <c r="AU12" s="103">
        <f t="shared" si="18"/>
        <v>2.1983551069749248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</f>
        <v>15</v>
      </c>
      <c r="M13" s="98"/>
      <c r="N13" s="98"/>
      <c r="O13" s="189"/>
      <c r="P13" s="101"/>
      <c r="Q13" s="98">
        <f>ЯНВАРЬ!Q13+ФЕВРАЛЬ!Q13+МАРТ!Q13</f>
        <v>12</v>
      </c>
      <c r="R13" s="98">
        <f>ЯНВАРЬ!R13+ФЕВРАЛЬ!R13+МАРТ!R13</f>
        <v>0</v>
      </c>
      <c r="S13" s="101">
        <f t="shared" si="10"/>
        <v>12</v>
      </c>
      <c r="T13" s="98">
        <f>ЯНВАРЬ!T13+ФЕВРАЛЬ!T13+МАРТ!T13</f>
        <v>9608</v>
      </c>
      <c r="U13" s="98">
        <f>ЯНВАРЬ!U13+ФЕВРАЛЬ!U13+МАРТ!U13</f>
        <v>0</v>
      </c>
      <c r="V13" s="101">
        <f t="shared" si="19"/>
        <v>9608</v>
      </c>
      <c r="W13" s="98">
        <f>ЯНВАРЬ!W13+ФЕВРАЛЬ!W13+МАРТ!W13</f>
        <v>14100</v>
      </c>
      <c r="X13" s="98">
        <f>ЯНВАРЬ!X13+ФЕВРАЛЬ!X13+МАРТ!X13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2.6543573511414974E-3</v>
      </c>
      <c r="AB13" s="101">
        <f t="shared" si="13"/>
        <v>2038.6799999999998</v>
      </c>
      <c r="AC13" s="98">
        <f>ЯНВАРЬ!AC13+ФЕВРАЛЬ!AC13+МАРТ!AC13</f>
        <v>5174.5999999999995</v>
      </c>
      <c r="AD13" s="103">
        <f t="shared" si="3"/>
        <v>0.36699290780141841</v>
      </c>
      <c r="AE13" s="98">
        <f>ЯНВАРЬ!AE13+ФЕВРАЛЬ!AE13+МАРТ!AE13</f>
        <v>1101.95</v>
      </c>
      <c r="AF13" s="98">
        <f>ЯНВАРЬ!AF13+ФЕВРАЛЬ!AF13+МАРТ!AF13</f>
        <v>0</v>
      </c>
      <c r="AG13" s="98">
        <f>ЯНВАРЬ!AG13+ФЕВРАЛЬ!AG13+МАРТ!AG13</f>
        <v>0</v>
      </c>
      <c r="AH13" s="98">
        <f>ЯНВАРЬ!AH13+ФЕВРАЛЬ!AH13+МАРТ!AH13</f>
        <v>0</v>
      </c>
      <c r="AI13" s="98">
        <f>ЯНВАРЬ!AI13+ФЕВРАЛЬ!AI13+МАРТ!AI13</f>
        <v>37.82446445373197</v>
      </c>
      <c r="AJ13" s="98">
        <f>ЯНВАРЬ!AJ13+ФЕВРАЛЬ!AJ13+МАРТ!AJ13</f>
        <v>0</v>
      </c>
      <c r="AK13" s="98">
        <f>ЯНВАРЬ!AK13+ФЕВРАЛЬ!AK13+МАРТ!AK13</f>
        <v>96.710639208294566</v>
      </c>
      <c r="AL13" s="105">
        <f t="shared" si="14"/>
        <v>5650.2348963379745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470.85290802816456</v>
      </c>
      <c r="AT13" s="103">
        <f t="shared" si="17"/>
        <v>0.40072587917290603</v>
      </c>
      <c r="AU13" s="103">
        <f t="shared" si="18"/>
        <v>2.7715163224919923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</f>
        <v>66</v>
      </c>
      <c r="M14" s="98"/>
      <c r="N14" s="98"/>
      <c r="O14" s="189"/>
      <c r="P14" s="101"/>
      <c r="Q14" s="98">
        <f>ЯНВАРЬ!Q14+ФЕВРАЛЬ!Q14+МАРТ!Q14</f>
        <v>33</v>
      </c>
      <c r="R14" s="98">
        <f>ЯНВАРЬ!R14+ФЕВРАЛЬ!R14+МАРТ!R14</f>
        <v>-1</v>
      </c>
      <c r="S14" s="101">
        <f t="shared" si="10"/>
        <v>32</v>
      </c>
      <c r="T14" s="98">
        <f>ЯНВАРЬ!T14+ФЕВРАЛЬ!T14+МАРТ!T14</f>
        <v>26283.510000000002</v>
      </c>
      <c r="U14" s="98">
        <f>ЯНВАРЬ!U14+ФЕВРАЛЬ!U14+МАРТ!U14</f>
        <v>-813</v>
      </c>
      <c r="V14" s="101">
        <f t="shared" si="19"/>
        <v>25470.510000000002</v>
      </c>
      <c r="W14" s="98">
        <f>ЯНВАРЬ!W14+ФЕВРАЛЬ!W14+МАРТ!W14</f>
        <v>39704.07</v>
      </c>
      <c r="X14" s="98">
        <f>ЯНВАРЬ!X14+ФЕВРАЛЬ!X14+МАРТ!X14</f>
        <v>-1232</v>
      </c>
      <c r="Y14" s="269">
        <f t="shared" si="20"/>
        <v>38472.07</v>
      </c>
      <c r="Z14" s="101">
        <f t="shared" si="12"/>
        <v>0</v>
      </c>
      <c r="AA14" s="103">
        <f t="shared" si="2"/>
        <v>7.2424554480943456E-3</v>
      </c>
      <c r="AB14" s="101">
        <f t="shared" si="13"/>
        <v>5436.48</v>
      </c>
      <c r="AC14" s="98">
        <f>ЯНВАРЬ!AC14+ФЕВРАЛЬ!AC14+МАРТ!AC14</f>
        <v>14217.300000000003</v>
      </c>
      <c r="AD14" s="103">
        <f t="shared" si="3"/>
        <v>0.36954861019955526</v>
      </c>
      <c r="AE14" s="98">
        <f>ЯНВАРЬ!AE14+ФЕВРАЛЬ!AE14+МАРТ!AE14</f>
        <v>5412.9599999999991</v>
      </c>
      <c r="AF14" s="98">
        <f>ЯНВАРЬ!AF14+ФЕВРАЛЬ!AF14+МАРТ!AF14</f>
        <v>1000</v>
      </c>
      <c r="AG14" s="98">
        <f>ЯНВАРЬ!AG14+ФЕВРАЛЬ!AG14+МАРТ!AG14</f>
        <v>0</v>
      </c>
      <c r="AH14" s="98">
        <f>ЯНВАРЬ!AH14+ФЕВРАЛЬ!AH14+МАРТ!AH14</f>
        <v>0</v>
      </c>
      <c r="AI14" s="98">
        <f>ЯНВАРЬ!AI14+ФЕВРАЛЬ!AI14+МАРТ!AI14</f>
        <v>407.26484224543782</v>
      </c>
      <c r="AJ14" s="98">
        <f>ЯНВАРЬ!AJ14+ФЕВРАЛЬ!AJ14+МАРТ!AJ14</f>
        <v>0</v>
      </c>
      <c r="AK14" s="98">
        <f>ЯНВАРЬ!AK14+ФЕВРАЛЬ!AK14+МАРТ!AK14</f>
        <v>262.02004647970375</v>
      </c>
      <c r="AL14" s="105">
        <f t="shared" si="14"/>
        <v>11736.045111274852</v>
      </c>
      <c r="AM14" s="106"/>
      <c r="AN14" s="107">
        <f t="shared" si="4"/>
        <v>1202.2521875</v>
      </c>
      <c r="AO14" s="108">
        <f t="shared" si="5"/>
        <v>169.89</v>
      </c>
      <c r="AP14" s="108">
        <f t="shared" si="6"/>
        <v>444.29062500000009</v>
      </c>
      <c r="AQ14" s="108">
        <f t="shared" si="15"/>
        <v>164.02909090909088</v>
      </c>
      <c r="AR14" s="108">
        <f t="shared" si="16"/>
        <v>30.303030303030305</v>
      </c>
      <c r="AS14" s="108">
        <f t="array" ref="AS14">_xlfn.IFS(S14=0,AL14,S14&lt;0,AL14/-S14,S14&gt;0,AL14/S14)</f>
        <v>366.75140972733914</v>
      </c>
      <c r="AT14" s="103">
        <f t="shared" si="17"/>
        <v>0.30505364310459127</v>
      </c>
      <c r="AU14" s="103">
        <f t="shared" si="18"/>
        <v>2.158758077151917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</f>
        <v>58</v>
      </c>
      <c r="M15" s="98"/>
      <c r="N15" s="98"/>
      <c r="O15" s="189"/>
      <c r="P15" s="101"/>
      <c r="Q15" s="98">
        <f>ЯНВАРЬ!Q15+ФЕВРАЛЬ!Q15+МАРТ!Q15</f>
        <v>27</v>
      </c>
      <c r="R15" s="98">
        <f>ЯНВАРЬ!R15+ФЕВРАЛЬ!R15+МАРТ!R15</f>
        <v>0</v>
      </c>
      <c r="S15" s="101">
        <f t="shared" si="10"/>
        <v>27</v>
      </c>
      <c r="T15" s="98">
        <f>ЯНВАРЬ!T15+ФЕВРАЛЬ!T15+МАРТ!T15</f>
        <v>20632.57</v>
      </c>
      <c r="U15" s="98">
        <f>ЯНВАРЬ!U15+ФЕВРАЛЬ!U15+МАРТ!U15</f>
        <v>0</v>
      </c>
      <c r="V15" s="101">
        <f t="shared" si="19"/>
        <v>20632.57</v>
      </c>
      <c r="W15" s="98">
        <f>ЯНВАРЬ!W15+ФЕВРАЛЬ!W15+МАРТ!W15</f>
        <v>31079.91</v>
      </c>
      <c r="X15" s="98">
        <f>ЯНВАРЬ!X15+ФЕВРАЛЬ!X15+МАРТ!X15</f>
        <v>0</v>
      </c>
      <c r="Y15" s="269">
        <f t="shared" si="20"/>
        <v>31079.91</v>
      </c>
      <c r="Z15" s="101">
        <f t="shared" si="12"/>
        <v>0</v>
      </c>
      <c r="AA15" s="103">
        <f t="shared" si="2"/>
        <v>5.8508643674692294E-3</v>
      </c>
      <c r="AB15" s="101">
        <f t="shared" si="13"/>
        <v>4587.03</v>
      </c>
      <c r="AC15" s="98">
        <f>ЯНВАРЬ!AC15+ФЕВРАЛЬ!AC15+МАРТ!AC15</f>
        <v>11653.68</v>
      </c>
      <c r="AD15" s="103">
        <f t="shared" si="3"/>
        <v>0.3749586147450234</v>
      </c>
      <c r="AE15" s="98">
        <f>ЯНВАРЬ!AE15+ФЕВРАЛЬ!AE15+МАРТ!AE15</f>
        <v>4594.6000000000004</v>
      </c>
      <c r="AF15" s="98">
        <f>ЯНВАРЬ!AF15+ФЕВРАЛЬ!AF15+МАРТ!AF15</f>
        <v>0</v>
      </c>
      <c r="AG15" s="98">
        <f>ЯНВАРЬ!AG15+ФЕВРАЛЬ!AG15+МАРТ!AG15</f>
        <v>0</v>
      </c>
      <c r="AH15" s="98">
        <f>ЯНВАРЬ!AH15+ФЕВРАЛЬ!AH15+МАРТ!AH15</f>
        <v>0</v>
      </c>
      <c r="AI15" s="98">
        <f>ЯНВАРЬ!AI15+ФЕВРАЛЬ!AI15+МАРТ!AI15</f>
        <v>195.78665554967051</v>
      </c>
      <c r="AJ15" s="98">
        <f>ЯНВАРЬ!AJ15+ФЕВРАЛЬ!AJ15+МАРТ!AJ15</f>
        <v>0</v>
      </c>
      <c r="AK15" s="98">
        <f>ЯНВАРЬ!AK15+ФЕВРАЛЬ!AK15+МАРТ!AK15</f>
        <v>206.03644290315219</v>
      </c>
      <c r="AL15" s="105">
        <f t="shared" si="14"/>
        <v>9842.7769015471767</v>
      </c>
      <c r="AM15" s="106"/>
      <c r="AN15" s="107">
        <f t="shared" si="4"/>
        <v>1151.1077777777778</v>
      </c>
      <c r="AO15" s="108">
        <f t="shared" si="5"/>
        <v>169.89</v>
      </c>
      <c r="AP15" s="108">
        <f t="shared" si="6"/>
        <v>431.6177777777778</v>
      </c>
      <c r="AQ15" s="108">
        <f t="shared" si="15"/>
        <v>170.17037037037039</v>
      </c>
      <c r="AR15" s="108">
        <f t="shared" si="16"/>
        <v>0</v>
      </c>
      <c r="AS15" s="108">
        <f t="array" ref="AS15">_xlfn.IFS(S15=0,AL15,S15&lt;0,AL15/-S15,S15&gt;0,AL15/S15)</f>
        <v>364.54729264989544</v>
      </c>
      <c r="AT15" s="103">
        <f t="shared" si="17"/>
        <v>0.31669258056240113</v>
      </c>
      <c r="AU15" s="103">
        <f t="shared" si="18"/>
        <v>2.1457842877738269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</f>
        <v>169</v>
      </c>
      <c r="M16" s="98"/>
      <c r="N16" s="98"/>
      <c r="O16" s="189"/>
      <c r="P16" s="101"/>
      <c r="Q16" s="278">
        <f>ФЕВРАЛЬ!Q16+МАРТ!Q16</f>
        <v>73</v>
      </c>
      <c r="R16" s="278">
        <f>ФЕВРАЛЬ!R16+МАРТ!R16</f>
        <v>-1</v>
      </c>
      <c r="S16" s="101">
        <f t="shared" si="10"/>
        <v>72</v>
      </c>
      <c r="T16" s="278">
        <f>ФЕВРАЛЬ!T16+МАРТ!T16</f>
        <v>61456.55</v>
      </c>
      <c r="U16" s="278">
        <f>ФЕВРАЛЬ!U16+МАРТ!U16</f>
        <v>-782</v>
      </c>
      <c r="V16" s="101">
        <f t="shared" si="19"/>
        <v>60674.55</v>
      </c>
      <c r="W16" s="278">
        <f>ФЕВРАЛЬ!W16+МАРТ!W16</f>
        <v>89807.959999999992</v>
      </c>
      <c r="X16" s="278">
        <f>ФЕВРАЛЬ!X16+МАРТ!X16</f>
        <v>-1224</v>
      </c>
      <c r="Y16" s="269">
        <f t="shared" si="20"/>
        <v>88583.959999999992</v>
      </c>
      <c r="Z16" s="101">
        <f t="shared" si="12"/>
        <v>0</v>
      </c>
      <c r="AA16" s="103">
        <f t="shared" si="2"/>
        <v>1.6676133717675484E-2</v>
      </c>
      <c r="AB16" s="101">
        <f t="shared" si="13"/>
        <v>12232.079999999998</v>
      </c>
      <c r="AC16" s="278">
        <f>ФЕВРАЛЬ!AC16+МАРТ!AC16</f>
        <v>33462.990000000005</v>
      </c>
      <c r="AD16" s="103">
        <f t="shared" si="3"/>
        <v>0.37775450544319772</v>
      </c>
      <c r="AE16" s="278">
        <f>ФЕВРАЛЬ!AE16+МАРТ!AE16</f>
        <v>10682.610000000004</v>
      </c>
      <c r="AF16" s="278">
        <f>ФЕВРАЛЬ!AF16+МАРТ!AF16</f>
        <v>22145</v>
      </c>
      <c r="AG16" s="278">
        <f>ФЕВРАЛЬ!AG16+МАРТ!AG16</f>
        <v>0</v>
      </c>
      <c r="AH16" s="278">
        <f>ФЕВРАЛЬ!AH16+МАРТ!AH16</f>
        <v>0</v>
      </c>
      <c r="AI16" s="278">
        <f>ФЕВРАЛЬ!AI16+МАРТ!AI16</f>
        <v>124.12218536204162</v>
      </c>
      <c r="AJ16" s="278">
        <f>ФЕВРАЛЬ!AJ16+МАРТ!AJ16</f>
        <v>0</v>
      </c>
      <c r="AK16" s="278">
        <f>ФЕВРАЛЬ!AK16+МАРТ!AK16</f>
        <v>606.74549999999999</v>
      </c>
      <c r="AL16" s="105">
        <f>Y16-AB16-AC16-AE16-AF16-AG16-AH16-AI16-AK16-AJ16</f>
        <v>9330.4123146379388</v>
      </c>
      <c r="AM16" s="106"/>
      <c r="AN16" s="107">
        <f t="shared" si="4"/>
        <v>1230.3327777777777</v>
      </c>
      <c r="AO16" s="108">
        <f t="shared" si="5"/>
        <v>169.89</v>
      </c>
      <c r="AP16" s="108">
        <f t="shared" si="6"/>
        <v>464.76375000000007</v>
      </c>
      <c r="AQ16" s="108">
        <f t="shared" si="15"/>
        <v>146.33712328767129</v>
      </c>
      <c r="AR16" s="108">
        <f t="shared" si="16"/>
        <v>303.35616438356163</v>
      </c>
      <c r="AS16" s="108">
        <f t="array" ref="AS16">_xlfn.IFS(S16=0,AL16,S16&lt;0,AL16/-S16,S16&gt;0,AL16/S16)</f>
        <v>129.58905992552693</v>
      </c>
      <c r="AT16" s="103">
        <f t="shared" si="17"/>
        <v>0.10532846256407977</v>
      </c>
      <c r="AU16" s="103">
        <f t="shared" si="18"/>
        <v>0.76278215271956518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</f>
        <v>104</v>
      </c>
      <c r="M17" s="98"/>
      <c r="N17" s="98"/>
      <c r="O17" s="189"/>
      <c r="P17" s="101"/>
      <c r="Q17" s="278">
        <f>ФЕВРАЛЬ!Q17+МАРТ!Q17</f>
        <v>49</v>
      </c>
      <c r="R17" s="278">
        <f>ФЕВРАЛЬ!R17+МАРТ!R17</f>
        <v>-3</v>
      </c>
      <c r="S17" s="101">
        <f t="shared" si="10"/>
        <v>46</v>
      </c>
      <c r="T17" s="278">
        <f>ФЕВРАЛЬ!T17+МАРТ!T17</f>
        <v>39016.240000000005</v>
      </c>
      <c r="U17" s="278">
        <f>ФЕВРАЛЬ!U17+МАРТ!U17</f>
        <v>-2448</v>
      </c>
      <c r="V17" s="101">
        <f t="shared" si="19"/>
        <v>36568.240000000005</v>
      </c>
      <c r="W17" s="278">
        <f>ФЕВРАЛЬ!W17+МАРТ!W17</f>
        <v>58832.93</v>
      </c>
      <c r="X17" s="278">
        <f>ФЕВРАЛЬ!X17+МАРТ!X17</f>
        <v>-3726</v>
      </c>
      <c r="Y17" s="269">
        <f t="shared" si="20"/>
        <v>55106.93</v>
      </c>
      <c r="Z17" s="101">
        <f t="shared" si="12"/>
        <v>0</v>
      </c>
      <c r="AA17" s="103">
        <f t="shared" si="2"/>
        <v>1.0374006010236874E-2</v>
      </c>
      <c r="AB17" s="101">
        <f t="shared" si="13"/>
        <v>7814.94</v>
      </c>
      <c r="AC17" s="278">
        <f>ФЕВРАЛЬ!AC17+МАРТ!AC17</f>
        <v>20867.36</v>
      </c>
      <c r="AD17" s="103">
        <f t="shared" si="3"/>
        <v>0.37867034146159112</v>
      </c>
      <c r="AE17" s="278">
        <f>ФЕВРАЛЬ!AE17+МАРТ!AE17</f>
        <v>6539.5300000000007</v>
      </c>
      <c r="AF17" s="278">
        <f>ФЕВРАЛЬ!AF17+МАРТ!AF17</f>
        <v>14000</v>
      </c>
      <c r="AG17" s="278">
        <f>ФЕВРАЛЬ!AG17+МАРТ!AG17</f>
        <v>0</v>
      </c>
      <c r="AH17" s="278">
        <f>ФЕВРАЛЬ!AH17+МАРТ!AH17</f>
        <v>0</v>
      </c>
      <c r="AI17" s="278">
        <f>ФЕВРАЛЬ!AI17+МАРТ!AI17</f>
        <v>107.76451667972123</v>
      </c>
      <c r="AJ17" s="278">
        <f>ФЕВРАЛЬ!AJ17+МАРТ!AJ17</f>
        <v>0</v>
      </c>
      <c r="AK17" s="278">
        <f>ФЕВРАЛЬ!AK17+МАРТ!AK17</f>
        <v>365.68240000000009</v>
      </c>
      <c r="AL17" s="105">
        <f t="shared" si="14"/>
        <v>5411.6530833202778</v>
      </c>
      <c r="AM17" s="106"/>
      <c r="AN17" s="107">
        <f t="shared" si="4"/>
        <v>1197.9767391304347</v>
      </c>
      <c r="AO17" s="108">
        <f t="shared" si="5"/>
        <v>169.89</v>
      </c>
      <c r="AP17" s="108">
        <f t="shared" si="6"/>
        <v>453.63826086956522</v>
      </c>
      <c r="AQ17" s="108">
        <f t="shared" si="15"/>
        <v>133.45979591836735</v>
      </c>
      <c r="AR17" s="108">
        <f t="shared" si="16"/>
        <v>285.71428571428572</v>
      </c>
      <c r="AS17" s="108">
        <f t="array" ref="AS17">_xlfn.IFS(S17=0,AL17,S17&lt;0,AL17/-S17,S17&gt;0,AL17/S17)</f>
        <v>117.644632246093</v>
      </c>
      <c r="AT17" s="103">
        <f t="shared" si="17"/>
        <v>9.8202768387211523E-2</v>
      </c>
      <c r="AU17" s="103">
        <f t="shared" si="18"/>
        <v>0.69247532077281182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</f>
        <v>93</v>
      </c>
      <c r="M18" s="98"/>
      <c r="N18" s="98"/>
      <c r="O18" s="189"/>
      <c r="P18" s="101"/>
      <c r="Q18" s="278">
        <f>ФЕВРАЛЬ!Q18+МАРТ!Q18</f>
        <v>36</v>
      </c>
      <c r="R18" s="278">
        <f>ФЕВРАЛЬ!R18+МАРТ!R18</f>
        <v>0</v>
      </c>
      <c r="S18" s="101">
        <f t="shared" si="10"/>
        <v>36</v>
      </c>
      <c r="T18" s="278">
        <f>ФЕВРАЛЬ!T18+МАРТ!T18</f>
        <v>31188.54</v>
      </c>
      <c r="U18" s="278">
        <f>ФЕВРАЛЬ!U18+МАРТ!U18</f>
        <v>0</v>
      </c>
      <c r="V18" s="101">
        <f t="shared" si="19"/>
        <v>31188.54</v>
      </c>
      <c r="W18" s="278">
        <f>ФЕВРАЛЬ!W18+МАРТ!W18</f>
        <v>47701.919999999998</v>
      </c>
      <c r="X18" s="278">
        <f>ФЕВРАЛЬ!X18+МАРТ!X18</f>
        <v>0</v>
      </c>
      <c r="Y18" s="269">
        <f t="shared" si="20"/>
        <v>47701.919999999998</v>
      </c>
      <c r="Z18" s="101">
        <f t="shared" si="12"/>
        <v>0</v>
      </c>
      <c r="AA18" s="103">
        <f t="shared" si="2"/>
        <v>8.9799958876286244E-3</v>
      </c>
      <c r="AB18" s="101">
        <f t="shared" si="13"/>
        <v>6116.0399999999991</v>
      </c>
      <c r="AC18" s="278">
        <f>ФЕВРАЛЬ!AC18+МАРТ!AC18</f>
        <v>18044.52</v>
      </c>
      <c r="AD18" s="103">
        <f t="shared" si="3"/>
        <v>0.37827659767154032</v>
      </c>
      <c r="AE18" s="278">
        <f>ФЕВРАЛЬ!AE18+МАРТ!AE18</f>
        <v>3612.329999999999</v>
      </c>
      <c r="AF18" s="278">
        <f>ФЕВРАЛЬ!AF18+МАРТ!AF18</f>
        <v>7000</v>
      </c>
      <c r="AG18" s="278">
        <f>ФЕВРАЛЬ!AG18+МАРТ!AG18</f>
        <v>0</v>
      </c>
      <c r="AH18" s="278">
        <f>ФЕВРАЛЬ!AH18+МАРТ!AH18</f>
        <v>0</v>
      </c>
      <c r="AI18" s="278">
        <f>ФЕВРАЛЬ!AI18+МАРТ!AI18</f>
        <v>167.04061953186672</v>
      </c>
      <c r="AJ18" s="278">
        <f>ФЕВРАЛЬ!AJ18+МАРТ!AJ18</f>
        <v>0</v>
      </c>
      <c r="AK18" s="278">
        <f>ФЕВРАЛЬ!AK18+МАРТ!AK18</f>
        <v>311.8854</v>
      </c>
      <c r="AL18" s="105">
        <f t="shared" si="14"/>
        <v>12450.103980468133</v>
      </c>
      <c r="AM18" s="106"/>
      <c r="AN18" s="107">
        <f t="shared" si="4"/>
        <v>1325.0533333333333</v>
      </c>
      <c r="AO18" s="108">
        <f t="shared" si="5"/>
        <v>169.89</v>
      </c>
      <c r="AP18" s="108">
        <f t="shared" si="6"/>
        <v>501.23666666666668</v>
      </c>
      <c r="AQ18" s="108">
        <f t="shared" si="15"/>
        <v>100.34249999999997</v>
      </c>
      <c r="AR18" s="108">
        <f t="shared" si="16"/>
        <v>194.44444444444446</v>
      </c>
      <c r="AS18" s="108">
        <f t="array" ref="AS18">_xlfn.IFS(S18=0,AL18,S18&lt;0,AL18/-S18,S18&gt;0,AL18/S18)</f>
        <v>345.83622167967036</v>
      </c>
      <c r="AT18" s="103">
        <f t="shared" si="17"/>
        <v>0.26099796361379446</v>
      </c>
      <c r="AU18" s="103">
        <f t="shared" si="18"/>
        <v>2.0356478996978655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</f>
        <v>170</v>
      </c>
      <c r="M19" s="98"/>
      <c r="N19" s="98"/>
      <c r="O19" s="189"/>
      <c r="P19" s="101"/>
      <c r="Q19" s="278">
        <f>ФЕВРАЛЬ!Q19+МАРТ!Q19</f>
        <v>86</v>
      </c>
      <c r="R19" s="278">
        <f>ФЕВРАЛЬ!R19+МАРТ!R19</f>
        <v>-1</v>
      </c>
      <c r="S19" s="101">
        <f t="shared" si="10"/>
        <v>85</v>
      </c>
      <c r="T19" s="278">
        <f>ФЕВРАЛЬ!T19+МАРТ!T19</f>
        <v>73172.070000000007</v>
      </c>
      <c r="U19" s="278">
        <f>ФЕВРАЛЬ!U19+МАРТ!U19</f>
        <v>-812</v>
      </c>
      <c r="V19" s="101">
        <f t="shared" si="19"/>
        <v>72360.070000000007</v>
      </c>
      <c r="W19" s="278">
        <f>ФЕВРАЛЬ!W19+МАРТ!W19</f>
        <v>110701.38</v>
      </c>
      <c r="X19" s="278">
        <f>ФЕВРАЛЬ!X19+МАРТ!X19</f>
        <v>-1260</v>
      </c>
      <c r="Y19" s="269">
        <f t="shared" si="20"/>
        <v>109441.38</v>
      </c>
      <c r="Z19" s="101">
        <f t="shared" si="12"/>
        <v>0</v>
      </c>
      <c r="AA19" s="103">
        <f t="shared" si="2"/>
        <v>2.0602590888090074E-2</v>
      </c>
      <c r="AB19" s="101">
        <f t="shared" si="13"/>
        <v>11004.1</v>
      </c>
      <c r="AC19" s="278">
        <f>ФЕВРАЛЬ!AC19+МАРТ!AC19</f>
        <v>41453.019999999997</v>
      </c>
      <c r="AD19" s="103">
        <f t="shared" si="3"/>
        <v>0.37876916391222404</v>
      </c>
      <c r="AE19" s="278">
        <f>ФЕВРАЛЬ!AE19+МАРТ!AE19</f>
        <v>12853.719999999998</v>
      </c>
      <c r="AF19" s="278">
        <f>ФЕВРАЛЬ!AF19+МАРТ!AF19</f>
        <v>4000</v>
      </c>
      <c r="AG19" s="278">
        <f>ФЕВРАЛЬ!AG19+МАРТ!AG19</f>
        <v>6000</v>
      </c>
      <c r="AH19" s="278">
        <f>ФЕВРАЛЬ!AH19+МАРТ!AH19</f>
        <v>0</v>
      </c>
      <c r="AI19" s="278">
        <f>ФЕВРАЛЬ!AI19+МАРТ!AI19</f>
        <v>65.544731971657583</v>
      </c>
      <c r="AJ19" s="278">
        <f>ФЕВРАЛЬ!AJ19+МАРТ!AJ19</f>
        <v>0</v>
      </c>
      <c r="AK19" s="278">
        <f>ФЕВРАЛЬ!AK19+МАРТ!AK19</f>
        <v>726.07326290353114</v>
      </c>
      <c r="AL19" s="105">
        <f t="shared" si="14"/>
        <v>33338.922005124819</v>
      </c>
      <c r="AM19" s="106"/>
      <c r="AN19" s="107">
        <f t="shared" si="4"/>
        <v>1287.5456470588235</v>
      </c>
      <c r="AO19" s="108">
        <f t="shared" si="5"/>
        <v>129.46</v>
      </c>
      <c r="AP19" s="108">
        <f t="shared" si="6"/>
        <v>487.68258823529408</v>
      </c>
      <c r="AQ19" s="108">
        <f t="shared" si="15"/>
        <v>149.46186046511625</v>
      </c>
      <c r="AR19" s="108">
        <f t="shared" si="16"/>
        <v>116.27906976744185</v>
      </c>
      <c r="AS19" s="108">
        <f t="array" ref="AS19">_xlfn.IFS(S19=0,AL19,S19&lt;0,AL19/-S19,S19&gt;0,AL19/S19)</f>
        <v>392.2226118249979</v>
      </c>
      <c r="AT19" s="103">
        <f t="shared" si="17"/>
        <v>0.30462812151240071</v>
      </c>
      <c r="AU19" s="103">
        <f t="shared" si="18"/>
        <v>3.0296818463231721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</f>
        <v>326</v>
      </c>
      <c r="M20" s="98"/>
      <c r="N20" s="98"/>
      <c r="O20" s="189"/>
      <c r="P20" s="101"/>
      <c r="Q20" s="278">
        <f>ФЕВРАЛЬ!Q20+МАРТ!Q20</f>
        <v>148</v>
      </c>
      <c r="R20" s="278">
        <f>ФЕВРАЛЬ!R20+МАРТ!R20</f>
        <v>-3</v>
      </c>
      <c r="S20" s="101">
        <f t="shared" si="10"/>
        <v>145</v>
      </c>
      <c r="T20" s="278">
        <f>ФЕВРАЛЬ!T20+МАРТ!T20</f>
        <v>132078.26999999999</v>
      </c>
      <c r="U20" s="278">
        <f>ФЕВРАЛЬ!U20+МАРТ!U20</f>
        <v>-2563</v>
      </c>
      <c r="V20" s="101">
        <f t="shared" si="19"/>
        <v>129515.26999999999</v>
      </c>
      <c r="W20" s="278">
        <f>ФЕВРАЛЬ!W20+МАРТ!W20</f>
        <v>200340.20999999996</v>
      </c>
      <c r="X20" s="278">
        <f>ФЕВРАЛЬ!X20+МАРТ!X20</f>
        <v>-4080</v>
      </c>
      <c r="Y20" s="269">
        <f t="shared" si="20"/>
        <v>196260.20999999996</v>
      </c>
      <c r="Z20" s="101">
        <f t="shared" si="12"/>
        <v>0</v>
      </c>
      <c r="AA20" s="103">
        <f t="shared" si="2"/>
        <v>3.6946434833338579E-2</v>
      </c>
      <c r="AB20" s="101">
        <f t="shared" si="13"/>
        <v>17075.2</v>
      </c>
      <c r="AC20" s="278">
        <f>ФЕВРАЛЬ!AC20+МАРТ!AC20</f>
        <v>74525.73</v>
      </c>
      <c r="AD20" s="103">
        <f t="shared" si="3"/>
        <v>0.37972918708280201</v>
      </c>
      <c r="AE20" s="278">
        <f>ФЕВРАЛЬ!AE20+МАРТ!AE20</f>
        <v>22397.740000000005</v>
      </c>
      <c r="AF20" s="278">
        <f>ФЕВРАЛЬ!AF20+МАРТ!AF20</f>
        <v>13395</v>
      </c>
      <c r="AG20" s="278">
        <f>ФЕВРАЛЬ!AG20+МАРТ!AG20</f>
        <v>8000</v>
      </c>
      <c r="AH20" s="278">
        <f>ФЕВРАЛЬ!AH20+МАРТ!AH20</f>
        <v>0</v>
      </c>
      <c r="AI20" s="278">
        <f>ФЕВРАЛЬ!AI20+МАРТ!AI20</f>
        <v>188.29384197969603</v>
      </c>
      <c r="AJ20" s="278">
        <f>ФЕВРАЛЬ!AJ20+МАРТ!AJ20</f>
        <v>0</v>
      </c>
      <c r="AK20" s="278">
        <f>ФЕВРАЛЬ!AK20+МАРТ!AK20</f>
        <v>1298.7240173966404</v>
      </c>
      <c r="AL20" s="105">
        <f t="shared" si="14"/>
        <v>59379.522140623609</v>
      </c>
      <c r="AM20" s="106"/>
      <c r="AN20" s="107">
        <f t="shared" si="4"/>
        <v>1353.5186896551722</v>
      </c>
      <c r="AO20" s="108">
        <f t="shared" si="5"/>
        <v>117.76</v>
      </c>
      <c r="AP20" s="108">
        <f t="shared" si="6"/>
        <v>513.97055172413786</v>
      </c>
      <c r="AQ20" s="108">
        <f t="shared" si="15"/>
        <v>151.33608108108112</v>
      </c>
      <c r="AR20" s="108">
        <f t="shared" si="16"/>
        <v>144.56081081081081</v>
      </c>
      <c r="AS20" s="108">
        <f t="array" ref="AS20">_xlfn.IFS(S20=0,AL20,S20&lt;0,AL20/-S20,S20&gt;0,AL20/S20)</f>
        <v>409.51394579740418</v>
      </c>
      <c r="AT20" s="103">
        <f t="shared" si="17"/>
        <v>0.30255507288320754</v>
      </c>
      <c r="AU20" s="103">
        <f t="shared" si="18"/>
        <v>3.4775301103719785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</f>
        <v>34</v>
      </c>
      <c r="M21" s="98"/>
      <c r="N21" s="98"/>
      <c r="O21" s="189"/>
      <c r="P21" s="101"/>
      <c r="Q21" s="278">
        <f>ФЕВРАЛЬ!Q21+МАРТ!Q21</f>
        <v>19</v>
      </c>
      <c r="R21" s="278">
        <f>ФЕВРАЛЬ!R21+МАРТ!R21</f>
        <v>0</v>
      </c>
      <c r="S21" s="101">
        <f t="shared" si="10"/>
        <v>19</v>
      </c>
      <c r="T21" s="278">
        <f>ФЕВРАЛЬ!T21+МАРТ!T21</f>
        <v>14347.78</v>
      </c>
      <c r="U21" s="278">
        <f>ФЕВРАЛЬ!U21+МАРТ!U21</f>
        <v>0</v>
      </c>
      <c r="V21" s="101">
        <f t="shared" si="19"/>
        <v>14347.78</v>
      </c>
      <c r="W21" s="278">
        <f>ФЕВРАЛЬ!W21+МАРТ!W21</f>
        <v>22260.059999999998</v>
      </c>
      <c r="X21" s="278">
        <f>ФЕВРАЛЬ!X21+МАРТ!X21</f>
        <v>0</v>
      </c>
      <c r="Y21" s="269">
        <f t="shared" si="20"/>
        <v>22260.059999999998</v>
      </c>
      <c r="Z21" s="101">
        <f t="shared" si="12"/>
        <v>0</v>
      </c>
      <c r="AA21" s="103">
        <f t="shared" si="2"/>
        <v>4.1905073686419004E-3</v>
      </c>
      <c r="AB21" s="101">
        <f t="shared" si="13"/>
        <v>2459.7400000000002</v>
      </c>
      <c r="AC21" s="278">
        <f>ФЕВРАЛЬ!AC21+МАРТ!AC21</f>
        <v>8442.01</v>
      </c>
      <c r="AD21" s="103">
        <f t="shared" si="3"/>
        <v>0.37924471003222815</v>
      </c>
      <c r="AE21" s="278">
        <f>ФЕВРАЛЬ!AE21+МАРТ!AE21</f>
        <v>2178.1299999999997</v>
      </c>
      <c r="AF21" s="278">
        <f>ФЕВРАЛЬ!AF21+МАРТ!AF21</f>
        <v>0</v>
      </c>
      <c r="AG21" s="278">
        <f>ФЕВРАЛЬ!AG21+МАРТ!AG21</f>
        <v>0</v>
      </c>
      <c r="AH21" s="278">
        <f>ФЕВРАЛЬ!AH21+МАРТ!AH21</f>
        <v>0</v>
      </c>
      <c r="AI21" s="278">
        <f>ФЕВРАЛЬ!AI21+МАРТ!AI21</f>
        <v>100.95945964527648</v>
      </c>
      <c r="AJ21" s="278">
        <f>ФЕВРАЛЬ!AJ21+МАРТ!AJ21</f>
        <v>0</v>
      </c>
      <c r="AK21" s="278">
        <f>ФЕВРАЛЬ!AK21+МАРТ!AK21</f>
        <v>143.84655449310938</v>
      </c>
      <c r="AL21" s="105">
        <f t="shared" si="14"/>
        <v>8935.37398586161</v>
      </c>
      <c r="AM21" s="106"/>
      <c r="AN21" s="107">
        <f t="shared" si="4"/>
        <v>1171.5821052631577</v>
      </c>
      <c r="AO21" s="108">
        <f t="shared" si="5"/>
        <v>129.46</v>
      </c>
      <c r="AP21" s="108">
        <f t="shared" si="6"/>
        <v>444.31631578947372</v>
      </c>
      <c r="AQ21" s="108">
        <f t="shared" si="15"/>
        <v>114.63842105263156</v>
      </c>
      <c r="AR21" s="108">
        <f t="shared" si="16"/>
        <v>0</v>
      </c>
      <c r="AS21" s="108">
        <f t="array" ref="AS21">_xlfn.IFS(S21=0,AL21,S21&lt;0,AL21/-S21,S21&gt;0,AL21/S21)</f>
        <v>470.28284136113734</v>
      </c>
      <c r="AT21" s="103">
        <f t="shared" si="17"/>
        <v>0.40140835136390518</v>
      </c>
      <c r="AU21" s="103">
        <f t="shared" si="18"/>
        <v>3.632649786506545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</f>
        <v>35</v>
      </c>
      <c r="M22" s="98"/>
      <c r="N22" s="98"/>
      <c r="O22" s="189"/>
      <c r="P22" s="101"/>
      <c r="Q22" s="278">
        <f>ФЕВРАЛЬ!Q22+МАРТ!Q22</f>
        <v>15</v>
      </c>
      <c r="R22" s="278">
        <f>ФЕВРАЛЬ!R22+МАРТ!R22</f>
        <v>0</v>
      </c>
      <c r="S22" s="101">
        <f t="shared" si="10"/>
        <v>15</v>
      </c>
      <c r="T22" s="278">
        <f>ФЕВРАЛЬ!T22+МАРТ!T22</f>
        <v>12366</v>
      </c>
      <c r="U22" s="278">
        <f>ФЕВРАЛЬ!U22+МАРТ!U22</f>
        <v>0</v>
      </c>
      <c r="V22" s="101">
        <f t="shared" si="19"/>
        <v>12366</v>
      </c>
      <c r="W22" s="278">
        <f>ФЕВРАЛЬ!W22+МАРТ!W22</f>
        <v>19440</v>
      </c>
      <c r="X22" s="278">
        <f>ФЕВРАЛЬ!X22+МАРТ!X22</f>
        <v>0</v>
      </c>
      <c r="Y22" s="269">
        <f t="shared" si="20"/>
        <v>19440</v>
      </c>
      <c r="Z22" s="101">
        <f t="shared" si="12"/>
        <v>0</v>
      </c>
      <c r="AA22" s="103">
        <f t="shared" si="2"/>
        <v>3.6596246032759368E-3</v>
      </c>
      <c r="AB22" s="101">
        <f t="shared" si="13"/>
        <v>1941.9</v>
      </c>
      <c r="AC22" s="278">
        <f>ФЕВРАЛЬ!AC22+МАРТ!AC22</f>
        <v>7480.03</v>
      </c>
      <c r="AD22" s="103">
        <f t="shared" si="3"/>
        <v>0.38477520576131685</v>
      </c>
      <c r="AE22" s="278">
        <f>ФЕВРАЛЬ!AE22+МАРТ!AE22</f>
        <v>2472.9499999999998</v>
      </c>
      <c r="AF22" s="278">
        <f>ФЕВРАЛЬ!AF22+МАРТ!AF22</f>
        <v>0</v>
      </c>
      <c r="AG22" s="278">
        <f>ФЕВРАЛЬ!AG22+МАРТ!AG22</f>
        <v>0</v>
      </c>
      <c r="AH22" s="278">
        <f>ФЕВРАЛЬ!AH22+МАРТ!AH22</f>
        <v>0</v>
      </c>
      <c r="AI22" s="278">
        <f>ФЕВРАЛЬ!AI22+МАРТ!AI22</f>
        <v>123.63237166036444</v>
      </c>
      <c r="AJ22" s="278">
        <f>ФЕВРАЛЬ!AJ22+МАРТ!AJ22</f>
        <v>0</v>
      </c>
      <c r="AK22" s="278">
        <f>ФЕВРАЛЬ!AK22+МАРТ!AK22</f>
        <v>125.38912790984769</v>
      </c>
      <c r="AL22" s="105">
        <f t="shared" si="14"/>
        <v>7296.0985004297872</v>
      </c>
      <c r="AM22" s="106"/>
      <c r="AN22" s="107">
        <f t="shared" si="4"/>
        <v>1296</v>
      </c>
      <c r="AO22" s="108">
        <f t="shared" si="5"/>
        <v>129.46</v>
      </c>
      <c r="AP22" s="108">
        <f t="shared" si="6"/>
        <v>498.66866666666664</v>
      </c>
      <c r="AQ22" s="108">
        <f t="shared" si="15"/>
        <v>164.86333333333332</v>
      </c>
      <c r="AR22" s="108">
        <f t="shared" si="16"/>
        <v>0</v>
      </c>
      <c r="AS22" s="108">
        <f t="array" ref="AS22">_xlfn.IFS(S22=0,AL22,S22&lt;0,AL22/-S22,S22&gt;0,AL22/S22)</f>
        <v>486.40656669531916</v>
      </c>
      <c r="AT22" s="103">
        <f t="shared" si="17"/>
        <v>0.37531370886984505</v>
      </c>
      <c r="AU22" s="103">
        <f t="shared" si="18"/>
        <v>3.7571957878519937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</f>
        <v>124</v>
      </c>
      <c r="M23" s="98"/>
      <c r="N23" s="98"/>
      <c r="O23" s="189"/>
      <c r="P23" s="101"/>
      <c r="Q23" s="278">
        <f>ФЕВРАЛЬ!Q23+МАРТ!Q23</f>
        <v>51</v>
      </c>
      <c r="R23" s="278">
        <f>ФЕВРАЛЬ!R23+МАРТ!R23</f>
        <v>-2</v>
      </c>
      <c r="S23" s="101">
        <f t="shared" si="10"/>
        <v>49</v>
      </c>
      <c r="T23" s="278">
        <f>ФЕВРАЛЬ!T23+МАРТ!T23</f>
        <v>40724.910000000003</v>
      </c>
      <c r="U23" s="278">
        <f>ФЕВРАЛЬ!U23+МАРТ!U23</f>
        <v>-1540</v>
      </c>
      <c r="V23" s="101">
        <f t="shared" si="19"/>
        <v>39184.910000000003</v>
      </c>
      <c r="W23" s="278">
        <f>ФЕВРАЛЬ!W23+МАРТ!W23</f>
        <v>62760.05</v>
      </c>
      <c r="X23" s="278">
        <f>ФЕВРАЛЬ!X23+МАРТ!X23</f>
        <v>-2400</v>
      </c>
      <c r="Y23" s="269">
        <f t="shared" si="20"/>
        <v>60360.05</v>
      </c>
      <c r="Z23" s="101">
        <f t="shared" si="12"/>
        <v>0</v>
      </c>
      <c r="AA23" s="103">
        <f t="shared" si="2"/>
        <v>1.1362917903033216E-2</v>
      </c>
      <c r="AB23" s="101">
        <f t="shared" si="13"/>
        <v>6343.54</v>
      </c>
      <c r="AC23" s="278">
        <f>ФЕВРАЛЬ!AC23+МАРТ!AC23</f>
        <v>22895.850000000006</v>
      </c>
      <c r="AD23" s="103">
        <f t="shared" si="3"/>
        <v>0.37932125636078839</v>
      </c>
      <c r="AE23" s="278">
        <f>ФЕВРАЛЬ!AE23+МАРТ!AE23</f>
        <v>7743.420000000001</v>
      </c>
      <c r="AF23" s="278">
        <f>ФЕВРАЛЬ!AF23+МАРТ!AF23</f>
        <v>0</v>
      </c>
      <c r="AG23" s="278">
        <f>ФЕВРАЛЬ!AG23+МАРТ!AG23</f>
        <v>0</v>
      </c>
      <c r="AH23" s="278">
        <f>ФЕВРАЛЬ!AH23+МАРТ!AH23</f>
        <v>0</v>
      </c>
      <c r="AI23" s="278">
        <f>ФЕВРАЛЬ!AI23+МАРТ!AI23</f>
        <v>86.377157973923147</v>
      </c>
      <c r="AJ23" s="278">
        <f>ФЕВРАЛЬ!AJ23+МАРТ!AJ23</f>
        <v>0</v>
      </c>
      <c r="AK23" s="278">
        <f>ФЕВРАЛЬ!AK23+МАРТ!AK23</f>
        <v>392.64536347932813</v>
      </c>
      <c r="AL23" s="105">
        <f t="shared" si="14"/>
        <v>22898.217478546743</v>
      </c>
      <c r="AM23" s="106"/>
      <c r="AN23" s="107">
        <f t="shared" si="4"/>
        <v>1231.8377551020408</v>
      </c>
      <c r="AO23" s="108">
        <f t="shared" si="5"/>
        <v>129.46</v>
      </c>
      <c r="AP23" s="108">
        <f t="shared" si="6"/>
        <v>467.26224489795931</v>
      </c>
      <c r="AQ23" s="108">
        <f t="shared" si="15"/>
        <v>151.83176470588236</v>
      </c>
      <c r="AR23" s="108">
        <f t="shared" si="16"/>
        <v>0</v>
      </c>
      <c r="AS23" s="108">
        <f t="array" ref="AS23">_xlfn.IFS(S23=0,AL23,S23&lt;0,AL23/-S23,S23&gt;0,AL23/S23)</f>
        <v>467.31056078666825</v>
      </c>
      <c r="AT23" s="103">
        <f t="shared" si="17"/>
        <v>0.37936047896823716</v>
      </c>
      <c r="AU23" s="103">
        <f t="shared" si="18"/>
        <v>3.6096907213553857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</f>
        <v>102</v>
      </c>
      <c r="M24" s="98"/>
      <c r="N24" s="98"/>
      <c r="O24" s="189"/>
      <c r="P24" s="101"/>
      <c r="Q24" s="278">
        <f>ФЕВРАЛЬ!Q24+МАРТ!Q24</f>
        <v>41</v>
      </c>
      <c r="R24" s="278">
        <f>ФЕВРАЛЬ!R24+МАРТ!R24</f>
        <v>-1</v>
      </c>
      <c r="S24" s="101">
        <f t="shared" ref="S24:S26" si="22">Q24+R24</f>
        <v>40</v>
      </c>
      <c r="T24" s="278">
        <f>ФЕВРАЛЬ!T24+МАРТ!T24</f>
        <v>36340.289999999994</v>
      </c>
      <c r="U24" s="278">
        <f>ФЕВРАЛЬ!U24+МАРТ!U24</f>
        <v>-851</v>
      </c>
      <c r="V24" s="101">
        <f t="shared" ref="V24:V26" si="23">T24+U24</f>
        <v>35489.289999999994</v>
      </c>
      <c r="W24" s="278">
        <f>ФЕВРАЛЬ!W24+МАРТ!W24</f>
        <v>54436.03</v>
      </c>
      <c r="X24" s="278">
        <f>ФЕВРАЛЬ!X24+МАРТ!X24</f>
        <v>-1302</v>
      </c>
      <c r="Y24" s="269">
        <f t="shared" ref="Y24:Y26" si="24">W24+X24</f>
        <v>53134.03</v>
      </c>
      <c r="Z24" s="101">
        <f t="shared" ref="Z24:Z26" si="25">L24*M24*N24/100</f>
        <v>0</v>
      </c>
      <c r="AA24" s="103">
        <f t="shared" si="2"/>
        <v>1.0002603058600911E-2</v>
      </c>
      <c r="AB24" s="101">
        <f t="shared" ref="AB24:AB26" si="26">S24*I24</f>
        <v>4944.3999999999996</v>
      </c>
      <c r="AC24" s="278">
        <f>ФЕВРАЛЬ!AC24+МАРТ!AC24</f>
        <v>20264.739999999998</v>
      </c>
      <c r="AD24" s="103">
        <f t="shared" ref="AD24:AD26" si="27">IF(Y24=0,0,AC24/Y24)</f>
        <v>0.3813891022382454</v>
      </c>
      <c r="AE24" s="278">
        <f>ФЕВРАЛЬ!AE24+МАРТ!AE24</f>
        <v>6312.74</v>
      </c>
      <c r="AF24" s="278">
        <f>ФЕВРАЛЬ!AF24+МАРТ!AF24</f>
        <v>18000</v>
      </c>
      <c r="AG24" s="278">
        <f>ФЕВРАЛЬ!AG24+МАРТ!AG24</f>
        <v>2000</v>
      </c>
      <c r="AH24" s="278">
        <f>ФЕВРАЛЬ!AH24+МАРТ!AH24</f>
        <v>0</v>
      </c>
      <c r="AI24" s="278">
        <f>ФЕВРАЛЬ!AI24+МАРТ!AI24</f>
        <v>34.348330964898032</v>
      </c>
      <c r="AJ24" s="278">
        <f>ФЕВРАЛЬ!AJ24+МАРТ!AJ24</f>
        <v>0</v>
      </c>
      <c r="AK24" s="278">
        <f>ФЕВРАЛЬ!AK24+МАРТ!AK24</f>
        <v>354.89289999999994</v>
      </c>
      <c r="AL24" s="105">
        <f t="shared" si="14"/>
        <v>1222.9087690351034</v>
      </c>
      <c r="AM24" s="106"/>
      <c r="AN24" s="107">
        <f t="shared" ref="AN24:AN26" si="28">IF(S24=0,0,Y24/S24)</f>
        <v>1328.3507500000001</v>
      </c>
      <c r="AO24" s="108">
        <f t="shared" ref="AO24:AO26" si="29">I24</f>
        <v>123.61</v>
      </c>
      <c r="AP24" s="108">
        <f t="shared" ref="AP24:AP26" si="30">IF(S24=0,0,AC24/S24)</f>
        <v>506.61849999999993</v>
      </c>
      <c r="AQ24" s="108">
        <f t="shared" ref="AQ24:AQ26" si="31">IF(Q24=0,AE24/1,AE24/Q24)</f>
        <v>153.96926829268293</v>
      </c>
      <c r="AR24" s="108">
        <f t="shared" ref="AR24:AR26" si="32">IF(Q24=0,0,(AF24+AG24)/Q24)</f>
        <v>487.80487804878049</v>
      </c>
      <c r="AS24" s="108">
        <f t="array" ref="AS24">_xlfn.IFS(S24=0,AL24,S24&lt;0,AL24/-S24,S24&gt;0,AL24/S24)</f>
        <v>30.572719225877584</v>
      </c>
      <c r="AT24" s="103">
        <f t="shared" ref="AT24:AT26" si="33">IF(AN24=0,0,AS24/AN24)</f>
        <v>2.301554708037586E-2</v>
      </c>
      <c r="AU24" s="103">
        <f t="shared" ref="AU24:AU26" si="34">IF(AO24=0,0,AS24/AO24)</f>
        <v>0.24733208661012526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</f>
        <v>31</v>
      </c>
      <c r="M25" s="98"/>
      <c r="N25" s="98"/>
      <c r="O25" s="189"/>
      <c r="P25" s="101"/>
      <c r="Q25" s="278">
        <f>ФЕВРАЛЬ!Q25+МАРТ!Q25</f>
        <v>14</v>
      </c>
      <c r="R25" s="278">
        <f>ФЕВРАЛЬ!R25+МАРТ!R25</f>
        <v>-2</v>
      </c>
      <c r="S25" s="101">
        <f t="shared" si="22"/>
        <v>12</v>
      </c>
      <c r="T25" s="278">
        <f>ФЕВРАЛЬ!T25+МАРТ!T25</f>
        <v>12686.41</v>
      </c>
      <c r="U25" s="278">
        <f>ФЕВРАЛЬ!U25+МАРТ!U25</f>
        <v>-1663</v>
      </c>
      <c r="V25" s="101">
        <f t="shared" si="23"/>
        <v>11023.41</v>
      </c>
      <c r="W25" s="278">
        <f>ФЕВРАЛЬ!W25+МАРТ!W25</f>
        <v>19350.09</v>
      </c>
      <c r="X25" s="278">
        <f>ФЕВРАЛЬ!X25+МАРТ!X25</f>
        <v>-2580</v>
      </c>
      <c r="Y25" s="269">
        <f t="shared" si="24"/>
        <v>16770.09</v>
      </c>
      <c r="Z25" s="101">
        <f t="shared" si="25"/>
        <v>0</v>
      </c>
      <c r="AA25" s="103">
        <f t="shared" si="2"/>
        <v>3.1570079199152138E-3</v>
      </c>
      <c r="AB25" s="101">
        <f t="shared" si="26"/>
        <v>1483.32</v>
      </c>
      <c r="AC25" s="278">
        <f>ФЕВРАЛЬ!AC25+МАРТ!AC25</f>
        <v>6606.18</v>
      </c>
      <c r="AD25" s="103">
        <f t="shared" si="27"/>
        <v>0.39392632955458201</v>
      </c>
      <c r="AE25" s="278">
        <f>ФЕВРАЛЬ!AE25+МАРТ!AE25</f>
        <v>2173.3100000000004</v>
      </c>
      <c r="AF25" s="278">
        <f>ФЕВРАЛЬ!AF25+МАРТ!AF25</f>
        <v>3017</v>
      </c>
      <c r="AG25" s="278">
        <f>ФЕВРАЛЬ!AG25+МАРТ!AG25</f>
        <v>0</v>
      </c>
      <c r="AH25" s="278">
        <f>ФЕВРАЛЬ!AH25+МАРТ!AH25</f>
        <v>0</v>
      </c>
      <c r="AI25" s="278">
        <f>ФЕВРАЛЬ!AI25+МАРТ!AI25</f>
        <v>106.12186285054987</v>
      </c>
      <c r="AJ25" s="278">
        <f>ФЕВРАЛЬ!AJ25+МАРТ!AJ25</f>
        <v>0</v>
      </c>
      <c r="AK25" s="278">
        <f>ФЕВРАЛЬ!AK25+МАРТ!AK25</f>
        <v>110.2341</v>
      </c>
      <c r="AL25" s="105">
        <f t="shared" si="14"/>
        <v>3273.9240371494498</v>
      </c>
      <c r="AM25" s="106"/>
      <c r="AN25" s="107">
        <f t="shared" si="28"/>
        <v>1397.5074999999999</v>
      </c>
      <c r="AO25" s="108">
        <f t="shared" si="29"/>
        <v>123.61</v>
      </c>
      <c r="AP25" s="108">
        <f t="shared" si="30"/>
        <v>550.51499999999999</v>
      </c>
      <c r="AQ25" s="108">
        <f t="shared" si="31"/>
        <v>155.2364285714286</v>
      </c>
      <c r="AR25" s="108">
        <f t="shared" si="32"/>
        <v>215.5</v>
      </c>
      <c r="AS25" s="108">
        <f t="array" ref="AS25">_xlfn.IFS(S25=0,AL25,S25&lt;0,AL25/-S25,S25&gt;0,AL25/S25)</f>
        <v>272.82700309578746</v>
      </c>
      <c r="AT25" s="103">
        <f t="shared" si="33"/>
        <v>0.19522399922418124</v>
      </c>
      <c r="AU25" s="103">
        <f t="shared" si="34"/>
        <v>2.2071596399626849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</f>
        <v>35</v>
      </c>
      <c r="M26" s="98"/>
      <c r="N26" s="98"/>
      <c r="O26" s="189"/>
      <c r="P26" s="101"/>
      <c r="Q26" s="278">
        <f>ФЕВРАЛЬ!Q26+МАРТ!Q26</f>
        <v>12</v>
      </c>
      <c r="R26" s="278">
        <f>ФЕВРАЛЬ!R26+МАРТ!R26</f>
        <v>-1</v>
      </c>
      <c r="S26" s="101">
        <f t="shared" si="22"/>
        <v>11</v>
      </c>
      <c r="T26" s="278">
        <f>ФЕВРАЛЬ!T26+МАРТ!T26</f>
        <v>10077</v>
      </c>
      <c r="U26" s="278">
        <f>ФЕВРАЛЬ!U26+МАРТ!U26</f>
        <v>-936</v>
      </c>
      <c r="V26" s="101">
        <f t="shared" si="23"/>
        <v>9141</v>
      </c>
      <c r="W26" s="278">
        <f>ФЕВРАЛЬ!W26+МАРТ!W26</f>
        <v>15930</v>
      </c>
      <c r="X26" s="278">
        <f>ФЕВРАЛЬ!X26+МАРТ!X26</f>
        <v>-1440</v>
      </c>
      <c r="Y26" s="269">
        <f t="shared" si="24"/>
        <v>14490</v>
      </c>
      <c r="Z26" s="101">
        <f t="shared" si="25"/>
        <v>0</v>
      </c>
      <c r="AA26" s="103">
        <f t="shared" si="2"/>
        <v>2.7277757459603048E-3</v>
      </c>
      <c r="AB26" s="101">
        <f t="shared" si="26"/>
        <v>1359.71</v>
      </c>
      <c r="AC26" s="278">
        <f>ФЕВРАЛЬ!AC26+МАРТ!AC26</f>
        <v>5688.1999999999989</v>
      </c>
      <c r="AD26" s="103">
        <f t="shared" si="27"/>
        <v>0.39256038647342989</v>
      </c>
      <c r="AE26" s="278">
        <f>ФЕВРАЛЬ!AE26+МАРТ!AE26</f>
        <v>2579.6099999999997</v>
      </c>
      <c r="AF26" s="278">
        <f>ФЕВРАЛЬ!AF26+МАРТ!AF26</f>
        <v>5044</v>
      </c>
      <c r="AG26" s="278">
        <f>ФЕВРАЛЬ!AG26+МАРТ!AG26</f>
        <v>902</v>
      </c>
      <c r="AH26" s="278">
        <f>ФЕВРАЛЬ!AH26+МАРТ!AH26</f>
        <v>0</v>
      </c>
      <c r="AI26" s="278">
        <f>ФЕВРАЛЬ!AI26+МАРТ!AI26</f>
        <v>100.69337686443171</v>
      </c>
      <c r="AJ26" s="278">
        <f>ФЕВРАЛЬ!AJ26+МАРТ!AJ26</f>
        <v>0</v>
      </c>
      <c r="AK26" s="278">
        <f>ФЕВРАЛЬ!AK26+МАРТ!AK26</f>
        <v>91.41</v>
      </c>
      <c r="AL26" s="105">
        <f t="shared" si="14"/>
        <v>-1275.6233768644295</v>
      </c>
      <c r="AM26" s="106"/>
      <c r="AN26" s="107">
        <f t="shared" si="28"/>
        <v>1317.2727272727273</v>
      </c>
      <c r="AO26" s="108">
        <f t="shared" si="29"/>
        <v>123.61</v>
      </c>
      <c r="AP26" s="108">
        <f t="shared" si="30"/>
        <v>517.10909090909081</v>
      </c>
      <c r="AQ26" s="108">
        <f t="shared" si="31"/>
        <v>214.96749999999997</v>
      </c>
      <c r="AR26" s="108">
        <f t="shared" si="32"/>
        <v>495.5</v>
      </c>
      <c r="AS26" s="108">
        <f t="array" ref="AS26">_xlfn.IFS(S26=0,AL26,S26&lt;0,AL26/-S26,S26&gt;0,AL26/S26)</f>
        <v>-115.96576153312995</v>
      </c>
      <c r="AT26" s="103">
        <f t="shared" si="33"/>
        <v>-8.8034739604170423E-2</v>
      </c>
      <c r="AU26" s="103">
        <f t="shared" si="34"/>
        <v>-0.93815841382679355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</f>
        <v>24</v>
      </c>
      <c r="M27" s="98"/>
      <c r="N27" s="98"/>
      <c r="O27" s="189"/>
      <c r="P27" s="101"/>
      <c r="Q27" s="278">
        <f>ФЕВРАЛЬ!Q27+МАРТ!Q27</f>
        <v>13</v>
      </c>
      <c r="R27" s="278">
        <f>ФЕВРАЛЬ!R27+МАРТ!R27</f>
        <v>0</v>
      </c>
      <c r="S27" s="101">
        <f t="shared" si="10"/>
        <v>13</v>
      </c>
      <c r="T27" s="278">
        <f>ФЕВРАЛЬ!T27+МАРТ!T27</f>
        <v>9317</v>
      </c>
      <c r="U27" s="278">
        <f>ФЕВРАЛЬ!U27+МАРТ!U27</f>
        <v>0</v>
      </c>
      <c r="V27" s="101">
        <f t="shared" si="19"/>
        <v>9317</v>
      </c>
      <c r="W27" s="278">
        <f>ФЕВРАЛЬ!W27+МАРТ!W27</f>
        <v>14754</v>
      </c>
      <c r="X27" s="278">
        <f>ФЕВРАЛЬ!X27+МАРТ!X27</f>
        <v>0</v>
      </c>
      <c r="Y27" s="269">
        <f t="shared" si="20"/>
        <v>14754</v>
      </c>
      <c r="Z27" s="101">
        <f t="shared" si="12"/>
        <v>0</v>
      </c>
      <c r="AA27" s="103">
        <f t="shared" si="2"/>
        <v>2.7774743516838052E-3</v>
      </c>
      <c r="AB27" s="101">
        <f t="shared" si="13"/>
        <v>1530.88</v>
      </c>
      <c r="AC27" s="278">
        <f>ФЕВРАЛЬ!AC27+МАРТ!AC27</f>
        <v>6106.67</v>
      </c>
      <c r="AD27" s="103">
        <f t="shared" si="3"/>
        <v>0.41389928155076589</v>
      </c>
      <c r="AE27" s="278">
        <f>ФЕВРАЛЬ!AE27+МАРТ!AE27</f>
        <v>2768.4900000000002</v>
      </c>
      <c r="AF27" s="278">
        <f>ФЕВРАЛЬ!AF27+МАРТ!AF27</f>
        <v>0</v>
      </c>
      <c r="AG27" s="278">
        <f>ФЕВРАЛЬ!AG27+МАРТ!AG27</f>
        <v>0</v>
      </c>
      <c r="AH27" s="278">
        <f>ФЕВРАЛЬ!AH27+МАРТ!AH27</f>
        <v>0</v>
      </c>
      <c r="AI27" s="278">
        <f>ФЕВРАЛЬ!AI27+МАРТ!AI27</f>
        <v>3.568109855844837</v>
      </c>
      <c r="AJ27" s="278">
        <f>ФЕВРАЛЬ!AJ27+МАРТ!AJ27</f>
        <v>0</v>
      </c>
      <c r="AK27" s="278">
        <f>ФЕВРАЛЬ!AK27+МАРТ!AK27</f>
        <v>92.76677722150437</v>
      </c>
      <c r="AL27" s="105">
        <f t="shared" si="14"/>
        <v>4251.6251129226494</v>
      </c>
      <c r="AM27" s="106"/>
      <c r="AN27" s="107">
        <f t="shared" si="4"/>
        <v>1134.9230769230769</v>
      </c>
      <c r="AO27" s="108">
        <f t="shared" si="5"/>
        <v>117.76</v>
      </c>
      <c r="AP27" s="108">
        <f t="shared" si="6"/>
        <v>469.74384615384616</v>
      </c>
      <c r="AQ27" s="108">
        <f t="shared" si="15"/>
        <v>212.96076923076924</v>
      </c>
      <c r="AR27" s="108">
        <f t="shared" si="16"/>
        <v>0</v>
      </c>
      <c r="AS27" s="108">
        <f t="array" ref="AS27">_xlfn.IFS(S27=0,AL27,S27&lt;0,AL27/-S27,S27&gt;0,AL27/S27)</f>
        <v>327.04808560943457</v>
      </c>
      <c r="AT27" s="103">
        <f t="shared" si="17"/>
        <v>0.28816762321557876</v>
      </c>
      <c r="AU27" s="103">
        <f t="shared" si="18"/>
        <v>2.7772425748083776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</f>
        <v>18</v>
      </c>
      <c r="M28" s="98"/>
      <c r="N28" s="98"/>
      <c r="O28" s="189"/>
      <c r="P28" s="101"/>
      <c r="Q28" s="278">
        <f>ФЕВРАЛЬ!Q28+МАРТ!Q28</f>
        <v>24</v>
      </c>
      <c r="R28" s="278">
        <f>ФЕВРАЛЬ!R28+МАРТ!R28</f>
        <v>0</v>
      </c>
      <c r="S28" s="101">
        <f t="shared" si="10"/>
        <v>24</v>
      </c>
      <c r="T28" s="278">
        <f>ФЕВРАЛЬ!T28+МАРТ!T28</f>
        <v>15817.58</v>
      </c>
      <c r="U28" s="278">
        <f>ФЕВРАЛЬ!U28+МАРТ!U28</f>
        <v>0</v>
      </c>
      <c r="V28" s="101">
        <f t="shared" si="19"/>
        <v>15817.58</v>
      </c>
      <c r="W28" s="278">
        <f>ФЕВРАЛЬ!W28+МАРТ!W28</f>
        <v>24784</v>
      </c>
      <c r="X28" s="278">
        <f>ФЕВРАЛЬ!X28+МАРТ!X28</f>
        <v>0</v>
      </c>
      <c r="Y28" s="269">
        <f t="shared" si="20"/>
        <v>24784</v>
      </c>
      <c r="Z28" s="101">
        <f t="shared" si="12"/>
        <v>0</v>
      </c>
      <c r="AA28" s="103">
        <f t="shared" si="2"/>
        <v>4.6656448645880054E-3</v>
      </c>
      <c r="AB28" s="101">
        <f t="shared" si="13"/>
        <v>2826.2400000000002</v>
      </c>
      <c r="AC28" s="278">
        <f>ФЕВРАЛЬ!AC28+МАРТ!AC28</f>
        <v>9863.4900000000016</v>
      </c>
      <c r="AD28" s="103">
        <f t="shared" si="3"/>
        <v>0.39797813105229185</v>
      </c>
      <c r="AE28" s="278">
        <f>ФЕВРАЛЬ!AE28+МАРТ!AE28</f>
        <v>3160.4300000000007</v>
      </c>
      <c r="AF28" s="278">
        <f>ФЕВРАЛЬ!AF28+МАРТ!AF28</f>
        <v>0</v>
      </c>
      <c r="AG28" s="278">
        <f>ФЕВРАЛЬ!AG28+МАРТ!AG28</f>
        <v>0</v>
      </c>
      <c r="AH28" s="278">
        <f>ФЕВРАЛЬ!AH28+МАРТ!AH28</f>
        <v>0</v>
      </c>
      <c r="AI28" s="278">
        <f>ФЕВРАЛЬ!AI28+МАРТ!AI28</f>
        <v>1.3387377173091459</v>
      </c>
      <c r="AJ28" s="278">
        <f>ФЕВРАЛЬ!AJ28+МАРТ!AJ28</f>
        <v>0</v>
      </c>
      <c r="AK28" s="278">
        <f>ФЕВРАЛЬ!AK28+МАРТ!AK28</f>
        <v>160.52560554014698</v>
      </c>
      <c r="AL28" s="105">
        <f t="shared" si="14"/>
        <v>8771.9756567425393</v>
      </c>
      <c r="AM28" s="106"/>
      <c r="AN28" s="107">
        <f t="shared" si="4"/>
        <v>1032.6666666666667</v>
      </c>
      <c r="AO28" s="108">
        <f t="shared" si="5"/>
        <v>117.76</v>
      </c>
      <c r="AP28" s="108">
        <f t="shared" si="6"/>
        <v>410.97875000000005</v>
      </c>
      <c r="AQ28" s="108">
        <f t="shared" si="15"/>
        <v>131.68458333333336</v>
      </c>
      <c r="AR28" s="108">
        <f t="shared" si="16"/>
        <v>0</v>
      </c>
      <c r="AS28" s="108">
        <f t="array" ref="AS28">_xlfn.IFS(S28=0,AL28,S28&lt;0,AL28/-S28,S28&gt;0,AL28/S28)</f>
        <v>365.4989856976058</v>
      </c>
      <c r="AT28" s="103">
        <f t="shared" si="17"/>
        <v>0.35393704231530576</v>
      </c>
      <c r="AU28" s="103">
        <f t="shared" si="18"/>
        <v>3.1037617671332014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</f>
        <v>4</v>
      </c>
      <c r="M29" s="98"/>
      <c r="N29" s="98"/>
      <c r="O29" s="189"/>
      <c r="P29" s="101"/>
      <c r="Q29" s="278">
        <f>ФЕВРАЛЬ!Q29+МАРТ!Q29</f>
        <v>3</v>
      </c>
      <c r="R29" s="278">
        <f>ФЕВРАЛЬ!R29+МАРТ!R29</f>
        <v>0</v>
      </c>
      <c r="S29" s="101">
        <f t="shared" si="10"/>
        <v>3</v>
      </c>
      <c r="T29" s="278">
        <f>ФЕВРАЛЬ!T29+МАРТ!T29</f>
        <v>1711</v>
      </c>
      <c r="U29" s="278">
        <f>ФЕВРАЛЬ!U29+МАРТ!U29</f>
        <v>0</v>
      </c>
      <c r="V29" s="101">
        <f t="shared" si="19"/>
        <v>1711</v>
      </c>
      <c r="W29" s="278">
        <f>ФЕВРАЛЬ!W29+МАРТ!W29</f>
        <v>2600</v>
      </c>
      <c r="X29" s="278">
        <f>ФЕВРАЛЬ!X29+МАРТ!X29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4.8945596545871587E-4</v>
      </c>
      <c r="AB29" s="101">
        <f t="shared" si="13"/>
        <v>353.28000000000003</v>
      </c>
      <c r="AC29" s="278">
        <f>ФЕВРАЛЬ!AC29+МАРТ!AC29</f>
        <v>1149.6399999999999</v>
      </c>
      <c r="AD29" s="103">
        <f t="shared" si="3"/>
        <v>0.4421692307692307</v>
      </c>
      <c r="AE29" s="278">
        <f>ФЕВРАЛЬ!AE29+МАРТ!AE29</f>
        <v>780.98</v>
      </c>
      <c r="AF29" s="278">
        <f>ФЕВРАЛЬ!AF29+МАРТ!AF29</f>
        <v>0</v>
      </c>
      <c r="AG29" s="278">
        <f>ФЕВРАЛЬ!AG29+МАРТ!AG29</f>
        <v>0</v>
      </c>
      <c r="AH29" s="278">
        <f>ФЕВРАЛЬ!AH29+МАРТ!AH29</f>
        <v>0</v>
      </c>
      <c r="AI29" s="278">
        <f>ФЕВРАЛЬ!AI29+МАРТ!AI29</f>
        <v>0</v>
      </c>
      <c r="AJ29" s="278">
        <f>ФЕВРАЛЬ!AJ29+МАРТ!AJ29</f>
        <v>0</v>
      </c>
      <c r="AK29" s="278">
        <f>ФЕВРАЛЬ!AK29+МАРТ!AK29</f>
        <v>17.11</v>
      </c>
      <c r="AL29" s="105">
        <f t="shared" si="14"/>
        <v>298.9899999999999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260.32666666666665</v>
      </c>
      <c r="AR29" s="108">
        <f t="shared" si="16"/>
        <v>0</v>
      </c>
      <c r="AS29" s="108">
        <f t="array" ref="AS29">_xlfn.IFS(S29=0,AL29,S29&lt;0,AL29/-S29,S29&gt;0,AL29/S29)</f>
        <v>99.663333333333298</v>
      </c>
      <c r="AT29" s="103">
        <f t="shared" si="17"/>
        <v>0.11499615384615382</v>
      </c>
      <c r="AU29" s="103">
        <f t="shared" si="18"/>
        <v>0.84632586050724601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</f>
        <v>111</v>
      </c>
      <c r="M30" s="98"/>
      <c r="N30" s="98"/>
      <c r="O30" s="189"/>
      <c r="P30" s="101"/>
      <c r="Q30" s="278">
        <f>ФЕВРАЛЬ!Q30+МАРТ!Q30</f>
        <v>40</v>
      </c>
      <c r="R30" s="278">
        <f>ФЕВРАЛЬ!R30+МАРТ!R30</f>
        <v>0</v>
      </c>
      <c r="S30" s="101">
        <f t="shared" si="10"/>
        <v>40</v>
      </c>
      <c r="T30" s="278">
        <f>ФЕВРАЛЬ!T30+МАРТ!T30</f>
        <v>34023.939999999995</v>
      </c>
      <c r="U30" s="278">
        <f>ФЕВРАЛЬ!U30+МАРТ!U30</f>
        <v>0</v>
      </c>
      <c r="V30" s="101">
        <f t="shared" si="19"/>
        <v>34023.939999999995</v>
      </c>
      <c r="W30" s="278">
        <f>ФЕВРАЛЬ!W30+МАРТ!W30</f>
        <v>52040.070000000007</v>
      </c>
      <c r="X30" s="278">
        <f>ФЕВРАЛЬ!X30+МАРТ!X30</f>
        <v>0</v>
      </c>
      <c r="Y30" s="269">
        <f t="shared" si="20"/>
        <v>52040.070000000007</v>
      </c>
      <c r="Z30" s="101">
        <f t="shared" si="12"/>
        <v>0</v>
      </c>
      <c r="AA30" s="103">
        <f t="shared" si="2"/>
        <v>9.7966625786112139E-3</v>
      </c>
      <c r="AB30" s="101">
        <f t="shared" si="13"/>
        <v>5412.4</v>
      </c>
      <c r="AC30" s="278">
        <f>ФЕВРАЛЬ!AC30+МАРТ!AC30</f>
        <v>19697.760000000002</v>
      </c>
      <c r="AD30" s="103">
        <f t="shared" si="3"/>
        <v>0.37851140476944017</v>
      </c>
      <c r="AE30" s="278">
        <f>ФЕВРАЛЬ!AE30+МАРТ!AE30</f>
        <v>7555.6399999999985</v>
      </c>
      <c r="AF30" s="278">
        <f>ФЕВРАЛЬ!AF30+МАРТ!AF30</f>
        <v>5000</v>
      </c>
      <c r="AG30" s="278">
        <f>ФЕВРАЛЬ!AG30+МАРТ!AG30</f>
        <v>0</v>
      </c>
      <c r="AH30" s="278">
        <f>ФЕВРАЛЬ!AH30+МАРТ!AH30</f>
        <v>0</v>
      </c>
      <c r="AI30" s="278">
        <f>ФЕВРАЛЬ!AI30+МАРТ!AI30</f>
        <v>75.83851408795131</v>
      </c>
      <c r="AJ30" s="278">
        <f>ФЕВРАЛЬ!AJ30+МАРТ!AJ30</f>
        <v>0</v>
      </c>
      <c r="AK30" s="278">
        <f>ФЕВРАЛЬ!AK30+МАРТ!AK30</f>
        <v>340.33323315810117</v>
      </c>
      <c r="AL30" s="105">
        <f t="shared" si="14"/>
        <v>13958.098252753953</v>
      </c>
      <c r="AM30" s="106"/>
      <c r="AN30" s="107">
        <f t="shared" si="4"/>
        <v>1301.0017500000001</v>
      </c>
      <c r="AO30" s="108">
        <f t="shared" si="5"/>
        <v>135.31</v>
      </c>
      <c r="AP30" s="108">
        <f t="shared" si="6"/>
        <v>492.44400000000007</v>
      </c>
      <c r="AQ30" s="108">
        <f t="shared" si="15"/>
        <v>188.89099999999996</v>
      </c>
      <c r="AR30" s="108">
        <f t="shared" si="16"/>
        <v>125</v>
      </c>
      <c r="AS30" s="108">
        <f t="array" ref="AS30">_xlfn.IFS(S30=0,AL30,S30&lt;0,AL30/-S30,S30&gt;0,AL30/S30)</f>
        <v>348.95245631884882</v>
      </c>
      <c r="AT30" s="103">
        <f t="shared" si="17"/>
        <v>0.26821828357944083</v>
      </c>
      <c r="AU30" s="103">
        <f t="shared" si="18"/>
        <v>2.5789110658402841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</f>
        <v>160</v>
      </c>
      <c r="M31" s="98"/>
      <c r="N31" s="98"/>
      <c r="O31" s="189"/>
      <c r="P31" s="101"/>
      <c r="Q31" s="278">
        <f>ФЕВРАЛЬ!Q31+МАРТ!Q31</f>
        <v>64</v>
      </c>
      <c r="R31" s="278">
        <f>ФЕВРАЛЬ!R31+МАРТ!R31</f>
        <v>-2</v>
      </c>
      <c r="S31" s="101">
        <f t="shared" si="10"/>
        <v>62</v>
      </c>
      <c r="T31" s="278">
        <f>ФЕВРАЛЬ!T31+МАРТ!T31</f>
        <v>52517.03</v>
      </c>
      <c r="U31" s="278">
        <f>ФЕВРАЛЬ!U31+МАРТ!U31</f>
        <v>-1341</v>
      </c>
      <c r="V31" s="101">
        <f t="shared" si="19"/>
        <v>51176.03</v>
      </c>
      <c r="W31" s="278">
        <f>ФЕВРАЛЬ!W31+МАРТ!W31</f>
        <v>80899.98</v>
      </c>
      <c r="X31" s="278">
        <f>ФЕВРАЛЬ!X31+МАРТ!X31</f>
        <v>-2100</v>
      </c>
      <c r="Y31" s="269">
        <f t="shared" si="20"/>
        <v>78799.98</v>
      </c>
      <c r="Z31" s="101">
        <f t="shared" si="12"/>
        <v>0</v>
      </c>
      <c r="AA31" s="103">
        <f t="shared" si="2"/>
        <v>1.4834277034241346E-2</v>
      </c>
      <c r="AB31" s="101">
        <f t="shared" si="13"/>
        <v>8389.2199999999993</v>
      </c>
      <c r="AC31" s="278">
        <f>ФЕВРАЛЬ!AC31+МАРТ!AC31</f>
        <v>29981.149999999998</v>
      </c>
      <c r="AD31" s="103">
        <f t="shared" si="3"/>
        <v>0.38047154326688915</v>
      </c>
      <c r="AE31" s="278">
        <f>ФЕВРАЛЬ!AE31+МАРТ!AE31</f>
        <v>10096.210000000001</v>
      </c>
      <c r="AF31" s="278">
        <f>ФЕВРАЛЬ!AF31+МАРТ!AF31</f>
        <v>2000</v>
      </c>
      <c r="AG31" s="278">
        <f>ФЕВРАЛЬ!AG31+МАРТ!AG31</f>
        <v>9000</v>
      </c>
      <c r="AH31" s="278">
        <f>ФЕВРАЛЬ!AH31+МАРТ!AH31</f>
        <v>0</v>
      </c>
      <c r="AI31" s="278">
        <f>ФЕВРАЛЬ!AI31+МАРТ!AI31</f>
        <v>124.56356137808373</v>
      </c>
      <c r="AJ31" s="278">
        <f>ФЕВРАЛЬ!AJ31+МАРТ!AJ31</f>
        <v>0</v>
      </c>
      <c r="AK31" s="278">
        <f>ФЕВРАЛЬ!AK31+МАРТ!AK31</f>
        <v>513.72942790984769</v>
      </c>
      <c r="AL31" s="105">
        <f t="shared" si="14"/>
        <v>18695.107010712072</v>
      </c>
      <c r="AM31" s="106"/>
      <c r="AN31" s="107">
        <f t="shared" si="4"/>
        <v>1270.9674193548387</v>
      </c>
      <c r="AO31" s="108">
        <f t="shared" si="5"/>
        <v>135.31</v>
      </c>
      <c r="AP31" s="108">
        <f t="shared" si="6"/>
        <v>483.56693548387091</v>
      </c>
      <c r="AQ31" s="108">
        <f t="shared" si="15"/>
        <v>157.75328125000001</v>
      </c>
      <c r="AR31" s="108">
        <f t="shared" si="16"/>
        <v>171.875</v>
      </c>
      <c r="AS31" s="108">
        <f t="array" ref="AS31">_xlfn.IFS(S31=0,AL31,S31&lt;0,AL31/-S31,S31&gt;0,AL31/S31)</f>
        <v>301.53398404374309</v>
      </c>
      <c r="AT31" s="103">
        <f t="shared" si="17"/>
        <v>0.23724761111249104</v>
      </c>
      <c r="AU31" s="103">
        <f t="shared" si="18"/>
        <v>2.2284678445328732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</f>
        <v>98</v>
      </c>
      <c r="M32" s="98"/>
      <c r="N32" s="98"/>
      <c r="O32" s="189"/>
      <c r="P32" s="101"/>
      <c r="Q32" s="278">
        <f>ФЕВРАЛЬ!Q32+МАРТ!Q32</f>
        <v>24</v>
      </c>
      <c r="R32" s="278">
        <f>ФЕВРАЛЬ!R32+МАРТ!R32</f>
        <v>0</v>
      </c>
      <c r="S32" s="101">
        <f t="shared" si="10"/>
        <v>24</v>
      </c>
      <c r="T32" s="278">
        <f>ФЕВРАЛЬ!T32+МАРТ!T32</f>
        <v>21289.1</v>
      </c>
      <c r="U32" s="278">
        <f>ФЕВРАЛЬ!U32+МАРТ!U32</f>
        <v>0</v>
      </c>
      <c r="V32" s="101">
        <f t="shared" si="19"/>
        <v>21289.1</v>
      </c>
      <c r="W32" s="278">
        <f>ФЕВРАЛЬ!W32+МАРТ!W32</f>
        <v>32730.190000000002</v>
      </c>
      <c r="X32" s="278">
        <f>ФЕВРАЛЬ!X32+МАРТ!X32</f>
        <v>0</v>
      </c>
      <c r="Y32" s="269">
        <f t="shared" si="20"/>
        <v>32730.190000000002</v>
      </c>
      <c r="Z32" s="101">
        <f t="shared" si="12"/>
        <v>0</v>
      </c>
      <c r="AA32" s="103">
        <f t="shared" si="2"/>
        <v>6.1615333638835416E-3</v>
      </c>
      <c r="AB32" s="101">
        <f t="shared" si="13"/>
        <v>3247.44</v>
      </c>
      <c r="AC32" s="278">
        <f>ФЕВРАЛЬ!AC32+МАРТ!AC32</f>
        <v>12424.32</v>
      </c>
      <c r="AD32" s="103">
        <f t="shared" si="3"/>
        <v>0.37959816304152216</v>
      </c>
      <c r="AE32" s="278">
        <f>ФЕВРАЛЬ!AE32+МАРТ!AE32</f>
        <v>7177.8100000000013</v>
      </c>
      <c r="AF32" s="278">
        <f>ФЕВРАЛЬ!AF32+МАРТ!AF32</f>
        <v>10009</v>
      </c>
      <c r="AG32" s="278">
        <f>ФЕВРАЛЬ!AG32+МАРТ!AG32</f>
        <v>4000</v>
      </c>
      <c r="AH32" s="278">
        <f>ФЕВРАЛЬ!AH32+МАРТ!AH32</f>
        <v>0</v>
      </c>
      <c r="AI32" s="278">
        <f>ФЕВРАЛЬ!AI32+МАРТ!AI32</f>
        <v>250.31203733838524</v>
      </c>
      <c r="AJ32" s="278">
        <f>ФЕВРАЛЬ!AJ32+МАРТ!AJ32</f>
        <v>0</v>
      </c>
      <c r="AK32" s="278">
        <f>ФЕВРАЛЬ!AK32+МАРТ!AK32</f>
        <v>213.22303409259248</v>
      </c>
      <c r="AL32" s="105">
        <f t="shared" si="14"/>
        <v>-4591.9150714309753</v>
      </c>
      <c r="AM32" s="106"/>
      <c r="AN32" s="107">
        <f t="shared" si="4"/>
        <v>1363.7579166666667</v>
      </c>
      <c r="AO32" s="108">
        <f t="shared" si="5"/>
        <v>135.31</v>
      </c>
      <c r="AP32" s="108">
        <f t="shared" si="6"/>
        <v>517.67999999999995</v>
      </c>
      <c r="AQ32" s="108">
        <f t="shared" si="15"/>
        <v>299.07541666666674</v>
      </c>
      <c r="AR32" s="108">
        <f t="shared" si="16"/>
        <v>583.70833333333337</v>
      </c>
      <c r="AS32" s="108">
        <f t="array" ref="AS32">_xlfn.IFS(S32=0,AL32,S32&lt;0,AL32/-S32,S32&gt;0,AL32/S32)</f>
        <v>-191.3297946429573</v>
      </c>
      <c r="AT32" s="103">
        <f t="shared" si="17"/>
        <v>-0.14029601024103358</v>
      </c>
      <c r="AU32" s="103">
        <f t="shared" si="18"/>
        <v>-1.4140107504468058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</f>
        <v>7</v>
      </c>
      <c r="M33" s="98"/>
      <c r="N33" s="98"/>
      <c r="O33" s="189"/>
      <c r="P33" s="101"/>
      <c r="Q33" s="278">
        <f>ФЕВРАЛЬ!Q33+МАРТ!Q33</f>
        <v>5</v>
      </c>
      <c r="R33" s="278">
        <f>ФЕВРАЛЬ!R33+МАРТ!R33</f>
        <v>0</v>
      </c>
      <c r="S33" s="101">
        <f t="shared" si="10"/>
        <v>5</v>
      </c>
      <c r="T33" s="278">
        <f>ФЕВРАЛЬ!T33+МАРТ!T33</f>
        <v>3349.05</v>
      </c>
      <c r="U33" s="278">
        <f>ФЕВРАЛЬ!U33+МАРТ!U33</f>
        <v>0</v>
      </c>
      <c r="V33" s="101">
        <f t="shared" si="19"/>
        <v>3349.05</v>
      </c>
      <c r="W33" s="278">
        <f>ФЕВРАЛЬ!W33+МАРТ!W33</f>
        <v>4899.9799999999996</v>
      </c>
      <c r="X33" s="278">
        <f>ФЕВРАЛЬ!X33+МАРТ!X33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9.2243247754938398E-4</v>
      </c>
      <c r="AB33" s="101">
        <f t="shared" si="13"/>
        <v>647.30000000000007</v>
      </c>
      <c r="AC33" s="278">
        <f>ФЕВРАЛЬ!AC33+МАРТ!AC33</f>
        <v>1914.65</v>
      </c>
      <c r="AD33" s="103">
        <f t="shared" si="3"/>
        <v>0.39074649284282797</v>
      </c>
      <c r="AE33" s="278">
        <f>ФЕВРАЛЬ!AE33+МАРТ!AE33</f>
        <v>743.53</v>
      </c>
      <c r="AF33" s="278">
        <f>ФЕВРАЛЬ!AF33+МАРТ!AF33</f>
        <v>1000</v>
      </c>
      <c r="AG33" s="278">
        <f>ФЕВРАЛЬ!AG33+МАРТ!AG33</f>
        <v>1212</v>
      </c>
      <c r="AH33" s="278">
        <f>ФЕВРАЛЬ!AH33+МАРТ!AH33</f>
        <v>0</v>
      </c>
      <c r="AI33" s="278">
        <f>ФЕВРАЛЬ!AI33+МАРТ!AI33</f>
        <v>3.1730552080802275</v>
      </c>
      <c r="AJ33" s="278">
        <f>ФЕВРАЛЬ!AJ33+МАРТ!AJ33</f>
        <v>0</v>
      </c>
      <c r="AK33" s="278">
        <f>ФЕВРАЛЬ!AK33+МАРТ!AK33</f>
        <v>33.491131255718187</v>
      </c>
      <c r="AL33" s="105">
        <f t="shared" si="14"/>
        <v>-654.16418646379907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-130.83283729275982</v>
      </c>
      <c r="AT33" s="103">
        <f t="shared" si="17"/>
        <v>-0.13350344010869417</v>
      </c>
      <c r="AU33" s="103">
        <f t="shared" si="18"/>
        <v>-1.0106043356462213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</f>
        <v>92</v>
      </c>
      <c r="M34" s="98"/>
      <c r="N34" s="98"/>
      <c r="O34" s="189"/>
      <c r="P34" s="101"/>
      <c r="Q34" s="278">
        <f>ФЕВРАЛЬ!Q34+МАРТ!Q34</f>
        <v>42</v>
      </c>
      <c r="R34" s="278">
        <f>ФЕВРАЛЬ!R34+МАРТ!R34</f>
        <v>-3</v>
      </c>
      <c r="S34" s="101">
        <f t="shared" si="10"/>
        <v>39</v>
      </c>
      <c r="T34" s="278">
        <f>ФЕВРАЛЬ!T34+МАРТ!T34</f>
        <v>32895.15</v>
      </c>
      <c r="U34" s="278">
        <f>ФЕВРАЛЬ!U34+МАРТ!U34</f>
        <v>-2305</v>
      </c>
      <c r="V34" s="101">
        <f t="shared" si="19"/>
        <v>30590.15</v>
      </c>
      <c r="W34" s="278">
        <f>ФЕВРАЛЬ!W34+МАРТ!W34</f>
        <v>50909.979999999996</v>
      </c>
      <c r="X34" s="278">
        <f>ФЕВРАЛЬ!X34+МАРТ!X34</f>
        <v>-3690</v>
      </c>
      <c r="Y34" s="269">
        <f t="shared" si="20"/>
        <v>47219.979999999996</v>
      </c>
      <c r="Z34" s="101">
        <f t="shared" si="12"/>
        <v>0</v>
      </c>
      <c r="AA34" s="103">
        <f t="shared" si="2"/>
        <v>8.8892695768620199E-3</v>
      </c>
      <c r="AB34" s="101">
        <f t="shared" si="13"/>
        <v>4592.6400000000003</v>
      </c>
      <c r="AC34" s="278">
        <f>ФЕВРАЛЬ!AC34+МАРТ!AC34</f>
        <v>18279.009999999998</v>
      </c>
      <c r="AD34" s="103">
        <f t="shared" si="3"/>
        <v>0.38710329822248973</v>
      </c>
      <c r="AE34" s="278">
        <f>ФЕВРАЛЬ!AE34+МАРТ!AE34</f>
        <v>5807.51</v>
      </c>
      <c r="AF34" s="278">
        <f>ФЕВРАЛЬ!AF34+МАРТ!AF34</f>
        <v>6505</v>
      </c>
      <c r="AG34" s="278">
        <f>ФЕВРАЛЬ!AG34+МАРТ!AG34</f>
        <v>4000</v>
      </c>
      <c r="AH34" s="278">
        <f>ФЕВРАЛЬ!AH34+МАРТ!AH34</f>
        <v>0</v>
      </c>
      <c r="AI34" s="278">
        <f>ФЕВРАЛЬ!AI34+МАРТ!AI34</f>
        <v>60.852242034338822</v>
      </c>
      <c r="AJ34" s="278">
        <f>ФЕВРАЛЬ!AJ34+МАРТ!AJ34</f>
        <v>294</v>
      </c>
      <c r="AK34" s="278">
        <f>ФЕВРАЛЬ!AK34+МАРТ!AK34</f>
        <v>305.88499762202127</v>
      </c>
      <c r="AL34" s="105">
        <f t="shared" si="14"/>
        <v>7375.0827603436392</v>
      </c>
      <c r="AM34" s="106"/>
      <c r="AN34" s="107">
        <f t="shared" si="4"/>
        <v>1210.7687179487179</v>
      </c>
      <c r="AO34" s="108">
        <f t="shared" si="5"/>
        <v>117.76</v>
      </c>
      <c r="AP34" s="108">
        <f t="shared" si="6"/>
        <v>468.69256410256406</v>
      </c>
      <c r="AQ34" s="108">
        <f t="shared" si="15"/>
        <v>138.27404761904762</v>
      </c>
      <c r="AR34" s="108">
        <f t="shared" si="16"/>
        <v>250.11904761904762</v>
      </c>
      <c r="AS34" s="108">
        <f t="array" ref="AS34">_xlfn.IFS(S34=0,AL34,S34&lt;0,AL34/-S34,S34&gt;0,AL34/S34)</f>
        <v>189.1046861626574</v>
      </c>
      <c r="AT34" s="103">
        <f t="shared" si="17"/>
        <v>0.1561856392218641</v>
      </c>
      <c r="AU34" s="103">
        <f t="shared" si="18"/>
        <v>1.6058482180932183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</f>
        <v>19</v>
      </c>
      <c r="M35" s="98"/>
      <c r="N35" s="98"/>
      <c r="O35" s="189"/>
      <c r="P35" s="101"/>
      <c r="Q35" s="278">
        <f>ФЕВРАЛЬ!Q35+МАРТ!Q35</f>
        <v>8</v>
      </c>
      <c r="R35" s="278">
        <f>ФЕВРАЛЬ!R35+МАРТ!R35</f>
        <v>0</v>
      </c>
      <c r="S35" s="101">
        <f t="shared" si="10"/>
        <v>8</v>
      </c>
      <c r="T35" s="278">
        <f>ФЕВРАЛЬ!T35+МАРТ!T35</f>
        <v>6084</v>
      </c>
      <c r="U35" s="278">
        <f>ФЕВРАЛЬ!U35+МАРТ!U35</f>
        <v>0</v>
      </c>
      <c r="V35" s="101">
        <f t="shared" si="19"/>
        <v>6084</v>
      </c>
      <c r="W35" s="278">
        <f>ФЕВРАЛЬ!W35+МАРТ!W35</f>
        <v>9630</v>
      </c>
      <c r="X35" s="278">
        <f>ФЕВРАЛЬ!X35+МАРТ!X35</f>
        <v>0</v>
      </c>
      <c r="Y35" s="269">
        <f t="shared" si="20"/>
        <v>9630</v>
      </c>
      <c r="Z35" s="101">
        <f t="shared" si="12"/>
        <v>0</v>
      </c>
      <c r="AA35" s="103">
        <f t="shared" si="2"/>
        <v>1.8128695951413205E-3</v>
      </c>
      <c r="AB35" s="101">
        <f t="shared" si="13"/>
        <v>942.08</v>
      </c>
      <c r="AC35" s="278">
        <f>ФЕВРАЛЬ!AC35+МАРТ!AC35</f>
        <v>4114.1399999999994</v>
      </c>
      <c r="AD35" s="103">
        <f t="shared" si="3"/>
        <v>0.42722118380062302</v>
      </c>
      <c r="AE35" s="278">
        <f>ФЕВРАЛЬ!AE35+МАРТ!AE35</f>
        <v>1381.7</v>
      </c>
      <c r="AF35" s="278">
        <f>ФЕВРАЛЬ!AF35+МАРТ!AF35</f>
        <v>0</v>
      </c>
      <c r="AG35" s="278">
        <f>ФЕВРАЛЬ!AG35+МАРТ!AG35</f>
        <v>0</v>
      </c>
      <c r="AH35" s="278">
        <f>ФЕВРАЛЬ!AH35+МАРТ!AH35</f>
        <v>0</v>
      </c>
      <c r="AI35" s="278">
        <f>ФЕВРАЛЬ!AI35+МАРТ!AI35</f>
        <v>0.63141463414634147</v>
      </c>
      <c r="AJ35" s="278">
        <f>ФЕВРАЛЬ!AJ35+МАРТ!AJ35</f>
        <v>0</v>
      </c>
      <c r="AK35" s="278">
        <f>ФЕВРАЛЬ!AK35+МАРТ!AK35</f>
        <v>61.129683404249185</v>
      </c>
      <c r="AL35" s="105">
        <f t="shared" si="14"/>
        <v>3130.3189019616052</v>
      </c>
      <c r="AM35" s="106"/>
      <c r="AN35" s="107">
        <f t="shared" si="4"/>
        <v>1203.75</v>
      </c>
      <c r="AO35" s="108">
        <f t="shared" si="5"/>
        <v>117.76</v>
      </c>
      <c r="AP35" s="108">
        <f t="shared" si="6"/>
        <v>514.26749999999993</v>
      </c>
      <c r="AQ35" s="108">
        <f t="shared" si="15"/>
        <v>172.71250000000001</v>
      </c>
      <c r="AR35" s="108">
        <f t="shared" si="16"/>
        <v>0</v>
      </c>
      <c r="AS35" s="108">
        <f t="array" ref="AS35">_xlfn.IFS(S35=0,AL35,S35&lt;0,AL35/-S35,S35&gt;0,AL35/S35)</f>
        <v>391.28986274520065</v>
      </c>
      <c r="AT35" s="103">
        <f t="shared" si="17"/>
        <v>0.32505907600847406</v>
      </c>
      <c r="AU35" s="103">
        <f t="shared" si="18"/>
        <v>3.3227739703226957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</f>
        <v>13</v>
      </c>
      <c r="M36" s="98"/>
      <c r="N36" s="98"/>
      <c r="O36" s="189"/>
      <c r="P36" s="101"/>
      <c r="Q36" s="278">
        <f>ФЕВРАЛЬ!Q36+МАРТ!Q36</f>
        <v>8</v>
      </c>
      <c r="R36" s="278">
        <f>ФЕВРАЛЬ!R36+МАРТ!R36</f>
        <v>0</v>
      </c>
      <c r="S36" s="101">
        <f t="shared" si="10"/>
        <v>8</v>
      </c>
      <c r="T36" s="278">
        <f>ФЕВРАЛЬ!T36+МАРТ!T36</f>
        <v>6359.4400000000005</v>
      </c>
      <c r="U36" s="278">
        <f>ФЕВРАЛЬ!U36+МАРТ!U36</f>
        <v>0</v>
      </c>
      <c r="V36" s="101">
        <f t="shared" si="19"/>
        <v>6359.4400000000005</v>
      </c>
      <c r="W36" s="278">
        <f>ФЕВРАЛЬ!W36+МАРТ!W36</f>
        <v>9645.99</v>
      </c>
      <c r="X36" s="278">
        <f>ФЕВРАЛЬ!X36+МАРТ!X36</f>
        <v>0</v>
      </c>
      <c r="Y36" s="269">
        <f t="shared" si="20"/>
        <v>9645.99</v>
      </c>
      <c r="Z36" s="101">
        <f t="shared" si="12"/>
        <v>0</v>
      </c>
      <c r="AA36" s="103">
        <f t="shared" si="2"/>
        <v>1.8158797493288917E-3</v>
      </c>
      <c r="AB36" s="101">
        <f t="shared" si="13"/>
        <v>942.08</v>
      </c>
      <c r="AC36" s="278">
        <f>ФЕВРАЛЬ!AC36+МАРТ!AC36</f>
        <v>4211.5599999999995</v>
      </c>
      <c r="AD36" s="103">
        <f t="shared" si="3"/>
        <v>0.43661251981393301</v>
      </c>
      <c r="AE36" s="278">
        <f>ФЕВРАЛЬ!AE36+МАРТ!AE36</f>
        <v>903.13</v>
      </c>
      <c r="AF36" s="278">
        <f>ФЕВРАЛЬ!AF36+МАРТ!AF36</f>
        <v>1000</v>
      </c>
      <c r="AG36" s="278">
        <f>ФЕВРАЛЬ!AG36+МАРТ!AG36</f>
        <v>2000</v>
      </c>
      <c r="AH36" s="278">
        <f>ФЕВРАЛЬ!AH36+МАРТ!AH36</f>
        <v>0</v>
      </c>
      <c r="AI36" s="278">
        <f>ФЕВРАЛЬ!AI36+МАРТ!AI36</f>
        <v>1.3007834928009143</v>
      </c>
      <c r="AJ36" s="278">
        <f>ФЕВРАЛЬ!AJ36+МАРТ!AJ36</f>
        <v>0</v>
      </c>
      <c r="AK36" s="278">
        <f>ФЕВРАЛЬ!AK36+МАРТ!AK36</f>
        <v>62.527648133486416</v>
      </c>
      <c r="AL36" s="105">
        <f t="shared" si="14"/>
        <v>525.39156837371297</v>
      </c>
      <c r="AM36" s="106"/>
      <c r="AN36" s="107">
        <f t="shared" si="4"/>
        <v>1205.74875</v>
      </c>
      <c r="AO36" s="108">
        <f t="shared" si="5"/>
        <v>117.76</v>
      </c>
      <c r="AP36" s="108">
        <f t="shared" si="6"/>
        <v>526.44499999999994</v>
      </c>
      <c r="AQ36" s="108">
        <f t="shared" si="15"/>
        <v>112.89125</v>
      </c>
      <c r="AR36" s="108">
        <f t="shared" si="16"/>
        <v>375</v>
      </c>
      <c r="AS36" s="108">
        <f t="array" ref="AS36">_xlfn.IFS(S36=0,AL36,S36&lt;0,AL36/-S36,S36&gt;0,AL36/S36)</f>
        <v>65.673946046714121</v>
      </c>
      <c r="AT36" s="103">
        <f t="shared" si="17"/>
        <v>5.4467355696378804E-2</v>
      </c>
      <c r="AU36" s="103">
        <f t="shared" si="18"/>
        <v>0.55769315596734137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</f>
        <v>7</v>
      </c>
      <c r="M37" s="98"/>
      <c r="N37" s="98"/>
      <c r="O37" s="189"/>
      <c r="P37" s="101"/>
      <c r="Q37" s="278">
        <f>ФЕВРАЛЬ!Q37+МАРТ!Q37</f>
        <v>6</v>
      </c>
      <c r="R37" s="278">
        <f>ФЕВРАЛЬ!R37+МАРТ!R37</f>
        <v>0</v>
      </c>
      <c r="S37" s="101">
        <f t="shared" si="10"/>
        <v>6</v>
      </c>
      <c r="T37" s="278">
        <f>ФЕВРАЛЬ!T37+МАРТ!T37</f>
        <v>4437</v>
      </c>
      <c r="U37" s="278">
        <f>ФЕВРАЛЬ!U37+МАРТ!U37</f>
        <v>0</v>
      </c>
      <c r="V37" s="101">
        <f t="shared" si="19"/>
        <v>4437</v>
      </c>
      <c r="W37" s="278">
        <f>ФЕВРАЛЬ!W37+МАРТ!W37</f>
        <v>6600</v>
      </c>
      <c r="X37" s="278">
        <f>ФЕВРАЛЬ!X37+МАРТ!X37</f>
        <v>0</v>
      </c>
      <c r="Y37" s="269">
        <f t="shared" si="20"/>
        <v>6600</v>
      </c>
      <c r="Z37" s="101">
        <f t="shared" si="12"/>
        <v>0</v>
      </c>
      <c r="AA37" s="103">
        <f t="shared" si="2"/>
        <v>1.2424651430875094E-3</v>
      </c>
      <c r="AB37" s="101">
        <f t="shared" si="13"/>
        <v>1313.34</v>
      </c>
      <c r="AC37" s="278">
        <f>ФЕВРАЛЬ!AC37+МАРТ!AC37</f>
        <v>2436.92</v>
      </c>
      <c r="AD37" s="103">
        <f t="shared" si="3"/>
        <v>0.36923030303030302</v>
      </c>
      <c r="AE37" s="278">
        <f>ФЕВРАЛЬ!AE37+МАРТ!AE37</f>
        <v>785.66999999999985</v>
      </c>
      <c r="AF37" s="278">
        <f>ФЕВРАЛЬ!AF37+МАРТ!AF37</f>
        <v>2896</v>
      </c>
      <c r="AG37" s="278">
        <f>ФЕВРАЛЬ!AG37+МАРТ!AG37</f>
        <v>0</v>
      </c>
      <c r="AH37" s="278">
        <f>ФЕВРАЛЬ!AH37+МАРТ!AH37</f>
        <v>0</v>
      </c>
      <c r="AI37" s="278">
        <f>ФЕВРАЛЬ!AI37+МАРТ!AI37</f>
        <v>33.97472633773323</v>
      </c>
      <c r="AJ37" s="278">
        <f>ФЕВРАЛЬ!AJ37+МАРТ!AJ37</f>
        <v>0</v>
      </c>
      <c r="AK37" s="278">
        <f>ФЕВРАЛЬ!AK37+МАРТ!AK37</f>
        <v>42.754307083835705</v>
      </c>
      <c r="AL37" s="105">
        <f t="shared" si="14"/>
        <v>-908.65903342156923</v>
      </c>
      <c r="AM37" s="106"/>
      <c r="AN37" s="107">
        <f t="shared" si="4"/>
        <v>1100</v>
      </c>
      <c r="AO37" s="108">
        <f t="shared" si="5"/>
        <v>218.89</v>
      </c>
      <c r="AP37" s="108">
        <f t="shared" si="6"/>
        <v>406.15333333333336</v>
      </c>
      <c r="AQ37" s="108">
        <f t="shared" si="15"/>
        <v>130.94499999999996</v>
      </c>
      <c r="AR37" s="108">
        <f t="shared" si="16"/>
        <v>482.66666666666669</v>
      </c>
      <c r="AS37" s="108">
        <f t="array" ref="AS37">_xlfn.IFS(S37=0,AL37,S37&lt;0,AL37/-S37,S37&gt;0,AL37/S37)</f>
        <v>-151.44317223692821</v>
      </c>
      <c r="AT37" s="103">
        <f t="shared" si="17"/>
        <v>-0.13767561112448018</v>
      </c>
      <c r="AU37" s="103">
        <f t="shared" si="18"/>
        <v>-0.6918688484486647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</f>
        <v>7</v>
      </c>
      <c r="M38" s="98"/>
      <c r="N38" s="98"/>
      <c r="O38" s="189"/>
      <c r="P38" s="101"/>
      <c r="Q38" s="278">
        <f>ФЕВРАЛЬ!Q38+МАРТ!Q38</f>
        <v>5</v>
      </c>
      <c r="R38" s="278">
        <f>ФЕВРАЛЬ!R38+МАРТ!R38</f>
        <v>0</v>
      </c>
      <c r="S38" s="101">
        <f t="shared" si="10"/>
        <v>5</v>
      </c>
      <c r="T38" s="278">
        <f>ФЕВРАЛЬ!T38+МАРТ!T38</f>
        <v>3748</v>
      </c>
      <c r="U38" s="278">
        <f>ФЕВРАЛЬ!U38+МАРТ!U38</f>
        <v>0</v>
      </c>
      <c r="V38" s="101">
        <f t="shared" si="19"/>
        <v>3748</v>
      </c>
      <c r="W38" s="278">
        <f>ФЕВРАЛЬ!W38+МАРТ!W38</f>
        <v>5340</v>
      </c>
      <c r="X38" s="278">
        <f>ФЕВРАЛЬ!X38+МАРТ!X38</f>
        <v>0</v>
      </c>
      <c r="Y38" s="269">
        <f t="shared" si="20"/>
        <v>5340</v>
      </c>
      <c r="Z38" s="101">
        <f t="shared" si="12"/>
        <v>0</v>
      </c>
      <c r="AA38" s="103">
        <f t="shared" si="2"/>
        <v>1.0052672521344394E-3</v>
      </c>
      <c r="AB38" s="101">
        <f t="shared" si="13"/>
        <v>1094.4499999999998</v>
      </c>
      <c r="AC38" s="278">
        <f>ФЕВРАЛЬ!AC38+МАРТ!AC38</f>
        <v>1895.27</v>
      </c>
      <c r="AD38" s="103">
        <f t="shared" si="3"/>
        <v>0.35491947565543069</v>
      </c>
      <c r="AE38" s="278">
        <f>ФЕВРАЛЬ!AE38+МАРТ!AE38</f>
        <v>952.17999999999984</v>
      </c>
      <c r="AF38" s="278">
        <f>ФЕВРАЛЬ!AF38+МАРТ!AF38</f>
        <v>2000</v>
      </c>
      <c r="AG38" s="278">
        <f>ФЕВРАЛЬ!AG38+МАРТ!AG38</f>
        <v>1000</v>
      </c>
      <c r="AH38" s="278">
        <f>ФЕВРАЛЬ!AH38+МАРТ!AH38</f>
        <v>0</v>
      </c>
      <c r="AI38" s="278">
        <f>ФЕВРАЛЬ!AI38+МАРТ!AI38</f>
        <v>24.682731711259315</v>
      </c>
      <c r="AJ38" s="278">
        <f>ФЕВРАЛЬ!AJ38+МАРТ!AJ38</f>
        <v>0</v>
      </c>
      <c r="AK38" s="278">
        <f>ФЕВРАЛЬ!AK38+МАРТ!AK38</f>
        <v>34.498930763422216</v>
      </c>
      <c r="AL38" s="105">
        <f t="shared" si="14"/>
        <v>-1661.0816624746813</v>
      </c>
      <c r="AM38" s="106"/>
      <c r="AN38" s="107">
        <f t="shared" si="4"/>
        <v>1068</v>
      </c>
      <c r="AO38" s="108">
        <f t="shared" si="5"/>
        <v>218.89</v>
      </c>
      <c r="AP38" s="108">
        <f t="shared" si="6"/>
        <v>379.05399999999997</v>
      </c>
      <c r="AQ38" s="108">
        <f t="shared" si="15"/>
        <v>190.43599999999998</v>
      </c>
      <c r="AR38" s="108">
        <f t="shared" si="16"/>
        <v>600</v>
      </c>
      <c r="AS38" s="108">
        <f t="array" ref="AS38">_xlfn.IFS(S38=0,AL38,S38&lt;0,AL38/-S38,S38&gt;0,AL38/S38)</f>
        <v>-332.21633249493624</v>
      </c>
      <c r="AT38" s="103">
        <f t="shared" si="17"/>
        <v>-0.3110639817368317</v>
      </c>
      <c r="AU38" s="103">
        <f t="shared" si="18"/>
        <v>-1.5177318858556181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</f>
        <v>14</v>
      </c>
      <c r="M39" s="98"/>
      <c r="N39" s="98"/>
      <c r="O39" s="189"/>
      <c r="P39" s="101"/>
      <c r="Q39" s="278">
        <f>ФЕВРАЛЬ!Q39+МАРТ!Q39</f>
        <v>7</v>
      </c>
      <c r="R39" s="278">
        <f>ФЕВРАЛЬ!R39+МАРТ!R39</f>
        <v>-1</v>
      </c>
      <c r="S39" s="101">
        <f t="shared" si="10"/>
        <v>6</v>
      </c>
      <c r="T39" s="278">
        <f>ФЕВРАЛЬ!T39+МАРТ!T39</f>
        <v>5884</v>
      </c>
      <c r="U39" s="278">
        <f>ФЕВРАЛЬ!U39+МАРТ!U39</f>
        <v>-865</v>
      </c>
      <c r="V39" s="101">
        <f t="shared" si="19"/>
        <v>5019</v>
      </c>
      <c r="W39" s="278">
        <f>ФЕВРАЛЬ!W39+МАРТ!W39</f>
        <v>8752</v>
      </c>
      <c r="X39" s="278">
        <f>ФЕВРАЛЬ!X39+МАРТ!X39</f>
        <v>-1316</v>
      </c>
      <c r="Y39" s="269">
        <f t="shared" si="20"/>
        <v>7436</v>
      </c>
      <c r="Z39" s="101">
        <f t="shared" si="12"/>
        <v>0</v>
      </c>
      <c r="AA39" s="103">
        <f t="shared" si="2"/>
        <v>1.3998440612119274E-3</v>
      </c>
      <c r="AB39" s="101">
        <f t="shared" si="13"/>
        <v>1073.3399999999999</v>
      </c>
      <c r="AC39" s="278">
        <f>ФЕВРАЛЬ!AC39+МАРТ!AC39</f>
        <v>2608.2999999999997</v>
      </c>
      <c r="AD39" s="103">
        <f t="shared" si="3"/>
        <v>0.35076654115115652</v>
      </c>
      <c r="AE39" s="278">
        <f>ФЕВРАЛЬ!AE39+МАРТ!AE39</f>
        <v>830.15000000000009</v>
      </c>
      <c r="AF39" s="278">
        <f>ФЕВРАЛЬ!AF39+МАРТ!AF39</f>
        <v>6000</v>
      </c>
      <c r="AG39" s="278">
        <f>ФЕВРАЛЬ!AG39+МАРТ!AG39</f>
        <v>2000</v>
      </c>
      <c r="AH39" s="278">
        <f>ФЕВРАЛЬ!AH39+МАРТ!AH39</f>
        <v>0</v>
      </c>
      <c r="AI39" s="278">
        <f>ФЕВРАЛЬ!AI39+МАРТ!AI39</f>
        <v>70.813253904116038</v>
      </c>
      <c r="AJ39" s="278">
        <f>ФЕВРАЛЬ!AJ39+МАРТ!AJ39</f>
        <v>0</v>
      </c>
      <c r="AK39" s="278">
        <f>ФЕВРАЛЬ!AK39+МАРТ!AK39</f>
        <v>48.925722446377591</v>
      </c>
      <c r="AL39" s="105">
        <f t="shared" si="14"/>
        <v>-5195.5289763504934</v>
      </c>
      <c r="AM39" s="106"/>
      <c r="AN39" s="107">
        <f t="shared" si="4"/>
        <v>1239.3333333333333</v>
      </c>
      <c r="AO39" s="108">
        <f t="shared" si="5"/>
        <v>178.89</v>
      </c>
      <c r="AP39" s="108">
        <f t="shared" si="6"/>
        <v>434.71666666666664</v>
      </c>
      <c r="AQ39" s="108">
        <f t="shared" si="15"/>
        <v>118.59285714285716</v>
      </c>
      <c r="AR39" s="108">
        <f t="shared" si="16"/>
        <v>1142.8571428571429</v>
      </c>
      <c r="AS39" s="108">
        <f t="array" ref="AS39">_xlfn.IFS(S39=0,AL39,S39&lt;0,AL39/-S39,S39&gt;0,AL39/S39)</f>
        <v>-865.92149605841553</v>
      </c>
      <c r="AT39" s="103">
        <f t="shared" si="17"/>
        <v>-0.69869943199979745</v>
      </c>
      <c r="AU39" s="103">
        <f t="shared" si="18"/>
        <v>-4.8405248815384629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</f>
        <v>15</v>
      </c>
      <c r="M40" s="98"/>
      <c r="N40" s="98"/>
      <c r="O40" s="189"/>
      <c r="P40" s="101"/>
      <c r="Q40" s="278">
        <f>ФЕВРАЛЬ!Q40+МАРТ!Q40</f>
        <v>5</v>
      </c>
      <c r="R40" s="278">
        <f>ФЕВРАЛЬ!R40+МАРТ!R40</f>
        <v>0</v>
      </c>
      <c r="S40" s="101">
        <f t="shared" si="10"/>
        <v>5</v>
      </c>
      <c r="T40" s="278">
        <f>ФЕВРАЛЬ!T40+МАРТ!T40</f>
        <v>3942</v>
      </c>
      <c r="U40" s="278">
        <f>ФЕВРАЛЬ!U40+МАРТ!U40</f>
        <v>0</v>
      </c>
      <c r="V40" s="101">
        <f t="shared" si="19"/>
        <v>3942</v>
      </c>
      <c r="W40" s="278">
        <f>ФЕВРАЛЬ!W40+МАРТ!W40</f>
        <v>5790</v>
      </c>
      <c r="X40" s="278">
        <f>ФЕВРАЛЬ!X40+МАРТ!X40</f>
        <v>0</v>
      </c>
      <c r="Y40" s="269">
        <f t="shared" si="20"/>
        <v>5790</v>
      </c>
      <c r="Z40" s="101">
        <f t="shared" si="12"/>
        <v>0</v>
      </c>
      <c r="AA40" s="103">
        <f t="shared" si="2"/>
        <v>1.0899807846176787E-3</v>
      </c>
      <c r="AB40" s="101">
        <f t="shared" si="13"/>
        <v>894.44999999999993</v>
      </c>
      <c r="AC40" s="278">
        <f>ФЕВРАЛЬ!AC40+МАРТ!AC40</f>
        <v>2383.9599999999996</v>
      </c>
      <c r="AD40" s="103">
        <f t="shared" si="3"/>
        <v>0.41173747841105346</v>
      </c>
      <c r="AE40" s="278">
        <f>ФЕВРАЛЬ!AE40+МАРТ!AE40</f>
        <v>1098.95</v>
      </c>
      <c r="AF40" s="278">
        <f>ФЕВРАЛЬ!AF40+МАРТ!AF40</f>
        <v>2000</v>
      </c>
      <c r="AG40" s="278">
        <f>ФЕВРАЛЬ!AG40+МАРТ!AG40</f>
        <v>0</v>
      </c>
      <c r="AH40" s="278">
        <f>ФЕВРАЛЬ!AH40+МАРТ!AH40</f>
        <v>0</v>
      </c>
      <c r="AI40" s="278">
        <f>ФЕВРАЛЬ!AI40+МАРТ!AI40</f>
        <v>20.927280915411082</v>
      </c>
      <c r="AJ40" s="278">
        <f>ФЕВРАЛЬ!AJ40+МАРТ!AJ40</f>
        <v>0</v>
      </c>
      <c r="AK40" s="278">
        <f>ФЕВРАЛЬ!AK40+МАРТ!AK40</f>
        <v>38.755869186477156</v>
      </c>
      <c r="AL40" s="105">
        <f t="shared" si="14"/>
        <v>-647.0431501018877</v>
      </c>
      <c r="AM40" s="106"/>
      <c r="AN40" s="107">
        <f t="shared" si="4"/>
        <v>1158</v>
      </c>
      <c r="AO40" s="108">
        <f t="shared" si="5"/>
        <v>178.89</v>
      </c>
      <c r="AP40" s="108">
        <f t="shared" si="6"/>
        <v>476.79199999999992</v>
      </c>
      <c r="AQ40" s="108">
        <f t="shared" si="15"/>
        <v>219.79000000000002</v>
      </c>
      <c r="AR40" s="108">
        <f t="shared" si="16"/>
        <v>400</v>
      </c>
      <c r="AS40" s="108">
        <f t="array" ref="AS40">_xlfn.IFS(S40=0,AL40,S40&lt;0,AL40/-S40,S40&gt;0,AL40/S40)</f>
        <v>-129.40863002037753</v>
      </c>
      <c r="AT40" s="103">
        <f t="shared" si="17"/>
        <v>-0.11175183939583552</v>
      </c>
      <c r="AU40" s="103">
        <f t="shared" si="18"/>
        <v>-0.72339778646306407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</f>
        <v>39</v>
      </c>
      <c r="M41" s="98"/>
      <c r="N41" s="98"/>
      <c r="O41" s="189"/>
      <c r="P41" s="101"/>
      <c r="Q41" s="278">
        <f>ФЕВРАЛЬ!Q41+МАРТ!Q41</f>
        <v>24</v>
      </c>
      <c r="R41" s="278">
        <f>ФЕВРАЛЬ!R41+МАРТ!R41</f>
        <v>0</v>
      </c>
      <c r="S41" s="101">
        <f t="shared" si="10"/>
        <v>24</v>
      </c>
      <c r="T41" s="278">
        <f>ФЕВРАЛЬ!T41+МАРТ!T41</f>
        <v>18757</v>
      </c>
      <c r="U41" s="278">
        <f>ФЕВРАЛЬ!U41+МАРТ!U41</f>
        <v>0</v>
      </c>
      <c r="V41" s="101">
        <f t="shared" si="19"/>
        <v>18757</v>
      </c>
      <c r="W41" s="278">
        <f>ФЕВРАЛЬ!W41+МАРТ!W41</f>
        <v>27900</v>
      </c>
      <c r="X41" s="278">
        <f>ФЕВРАЛЬ!X41+МАРТ!X41</f>
        <v>0</v>
      </c>
      <c r="Y41" s="269">
        <f t="shared" si="20"/>
        <v>27900</v>
      </c>
      <c r="Z41" s="101">
        <f t="shared" si="12"/>
        <v>0</v>
      </c>
      <c r="AA41" s="103">
        <f t="shared" si="2"/>
        <v>5.2522390139608357E-3</v>
      </c>
      <c r="AB41" s="101">
        <f t="shared" si="13"/>
        <v>4293.3599999999997</v>
      </c>
      <c r="AC41" s="278">
        <f>ФЕВРАЛЬ!AC41+МАРТ!AC41</f>
        <v>10080.390000000001</v>
      </c>
      <c r="AD41" s="103">
        <f t="shared" si="3"/>
        <v>0.36130430107526884</v>
      </c>
      <c r="AE41" s="278">
        <f>ФЕВРАЛЬ!AE41+МАРТ!AE41</f>
        <v>2431.7799999999997</v>
      </c>
      <c r="AF41" s="278">
        <f>ФЕВРАЛЬ!AF41+МАРТ!AF41</f>
        <v>6000</v>
      </c>
      <c r="AG41" s="278">
        <f>ФЕВРАЛЬ!AG41+МАРТ!AG41</f>
        <v>3000</v>
      </c>
      <c r="AH41" s="278">
        <f>ФЕВРАЛЬ!AH41+МАРТ!AH41</f>
        <v>0</v>
      </c>
      <c r="AI41" s="278">
        <f>ФЕВРАЛЬ!AI41+МАРТ!AI41</f>
        <v>27.819619003794138</v>
      </c>
      <c r="AJ41" s="278">
        <f>ФЕВРАЛЬ!AJ41+МАРТ!AJ41</f>
        <v>0</v>
      </c>
      <c r="AK41" s="278">
        <f>ФЕВРАЛЬ!AK41+МАРТ!AK41</f>
        <v>184.22110518145269</v>
      </c>
      <c r="AL41" s="105">
        <f t="shared" si="14"/>
        <v>1882.4292758147506</v>
      </c>
      <c r="AM41" s="106"/>
      <c r="AN41" s="107">
        <f t="shared" si="4"/>
        <v>1162.5</v>
      </c>
      <c r="AO41" s="108">
        <f t="shared" si="5"/>
        <v>178.89</v>
      </c>
      <c r="AP41" s="108">
        <f t="shared" si="6"/>
        <v>420.01625000000007</v>
      </c>
      <c r="AQ41" s="108">
        <f t="shared" si="15"/>
        <v>101.32416666666666</v>
      </c>
      <c r="AR41" s="108">
        <f t="shared" si="16"/>
        <v>375</v>
      </c>
      <c r="AS41" s="108">
        <f t="array" ref="AS41">_xlfn.IFS(S41=0,AL41,S41&lt;0,AL41/-S41,S41&gt;0,AL41/S41)</f>
        <v>78.434553158947935</v>
      </c>
      <c r="AT41" s="103">
        <f t="shared" si="17"/>
        <v>6.7470583362535863E-2</v>
      </c>
      <c r="AU41" s="103">
        <f t="shared" si="18"/>
        <v>0.43845130056989179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</f>
        <v>9</v>
      </c>
      <c r="M42" s="98"/>
      <c r="N42" s="98"/>
      <c r="O42" s="189"/>
      <c r="P42" s="101"/>
      <c r="Q42" s="278">
        <f>ФЕВРАЛЬ!Q42+МАРТ!Q42</f>
        <v>6</v>
      </c>
      <c r="R42" s="278">
        <f>ФЕВРАЛЬ!R42+МАРТ!R42</f>
        <v>-1</v>
      </c>
      <c r="S42" s="101">
        <f t="shared" si="10"/>
        <v>5</v>
      </c>
      <c r="T42" s="278">
        <f>ФЕВРАЛЬ!T42+МАРТ!T42</f>
        <v>4781</v>
      </c>
      <c r="U42" s="278">
        <f>ФЕВРАЛЬ!U42+МАРТ!U42</f>
        <v>-851</v>
      </c>
      <c r="V42" s="101">
        <f t="shared" si="19"/>
        <v>3930</v>
      </c>
      <c r="W42" s="278">
        <f>ФЕВРАЛЬ!W42+МАРТ!W42</f>
        <v>7104</v>
      </c>
      <c r="X42" s="278">
        <f>ФЕВРАЛЬ!X42+МАРТ!X42</f>
        <v>-1296</v>
      </c>
      <c r="Y42" s="269">
        <f t="shared" si="20"/>
        <v>5808</v>
      </c>
      <c r="Z42" s="101">
        <f t="shared" si="12"/>
        <v>0</v>
      </c>
      <c r="AA42" s="103">
        <f t="shared" si="2"/>
        <v>1.0933693259170083E-3</v>
      </c>
      <c r="AB42" s="101">
        <f t="shared" si="13"/>
        <v>894.44999999999993</v>
      </c>
      <c r="AC42" s="278">
        <f>ФЕВРАЛЬ!AC42+МАРТ!AC42</f>
        <v>2095.83</v>
      </c>
      <c r="AD42" s="103">
        <f t="shared" si="3"/>
        <v>0.36085227272727272</v>
      </c>
      <c r="AE42" s="278">
        <f>ФЕВРАЛЬ!AE42+МАРТ!AE42</f>
        <v>599.70000000000005</v>
      </c>
      <c r="AF42" s="278">
        <f>ФЕВРАЛЬ!AF42+МАРТ!AF42</f>
        <v>1155</v>
      </c>
      <c r="AG42" s="278">
        <f>ФЕВРАЛЬ!AG42+МАРТ!AG42</f>
        <v>0</v>
      </c>
      <c r="AH42" s="278">
        <f>ФЕВРАЛЬ!AH42+МАРТ!AH42</f>
        <v>0</v>
      </c>
      <c r="AI42" s="278">
        <f>ФЕВРАЛЬ!AI42+МАРТ!AI42</f>
        <v>19.515064931623243</v>
      </c>
      <c r="AJ42" s="278">
        <f>ФЕВРАЛЬ!AJ42+МАРТ!AJ42</f>
        <v>0</v>
      </c>
      <c r="AK42" s="278">
        <f>ФЕВРАЛЬ!AK42+МАРТ!AK42</f>
        <v>37.704520931151265</v>
      </c>
      <c r="AL42" s="105">
        <f t="shared" si="14"/>
        <v>1005.8004141372259</v>
      </c>
      <c r="AM42" s="106"/>
      <c r="AN42" s="107">
        <f t="shared" si="4"/>
        <v>1161.5999999999999</v>
      </c>
      <c r="AO42" s="108">
        <f t="shared" si="5"/>
        <v>178.89</v>
      </c>
      <c r="AP42" s="108">
        <f t="shared" si="6"/>
        <v>419.166</v>
      </c>
      <c r="AQ42" s="108">
        <f t="shared" si="15"/>
        <v>99.95</v>
      </c>
      <c r="AR42" s="108">
        <f t="shared" si="16"/>
        <v>192.5</v>
      </c>
      <c r="AS42" s="108">
        <f t="array" ref="AS42">_xlfn.IFS(S42=0,AL42,S42&lt;0,AL42/-S42,S42&gt;0,AL42/S42)</f>
        <v>201.16008282744517</v>
      </c>
      <c r="AT42" s="103">
        <f t="shared" si="17"/>
        <v>0.17317500243409537</v>
      </c>
      <c r="AU42" s="103">
        <f t="shared" si="18"/>
        <v>1.1244903730082463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</f>
        <v>25</v>
      </c>
      <c r="M43" s="98"/>
      <c r="N43" s="98"/>
      <c r="O43" s="189"/>
      <c r="P43" s="101"/>
      <c r="Q43" s="278">
        <f>ФЕВРАЛЬ!Q43+МАРТ!Q43</f>
        <v>7</v>
      </c>
      <c r="R43" s="278">
        <f>ФЕВРАЛЬ!R43+МАРТ!R43</f>
        <v>0</v>
      </c>
      <c r="S43" s="101">
        <f t="shared" si="10"/>
        <v>7</v>
      </c>
      <c r="T43" s="278">
        <f>ФЕВРАЛЬ!T43+МАРТ!T43</f>
        <v>5483</v>
      </c>
      <c r="U43" s="278">
        <f>ФЕВРАЛЬ!U43+МАРТ!U43</f>
        <v>0</v>
      </c>
      <c r="V43" s="101">
        <f t="shared" si="19"/>
        <v>5483</v>
      </c>
      <c r="W43" s="278">
        <f>ФЕВРАЛЬ!W43+МАРТ!W43</f>
        <v>8400</v>
      </c>
      <c r="X43" s="278">
        <f>ФЕВРАЛЬ!X43+МАРТ!X43</f>
        <v>0</v>
      </c>
      <c r="Y43" s="269">
        <f t="shared" si="20"/>
        <v>8400</v>
      </c>
      <c r="Z43" s="101">
        <f t="shared" si="12"/>
        <v>0</v>
      </c>
      <c r="AA43" s="103">
        <f t="shared" si="2"/>
        <v>1.5813192730204666E-3</v>
      </c>
      <c r="AB43" s="101">
        <f t="shared" si="13"/>
        <v>1252.23</v>
      </c>
      <c r="AC43" s="278">
        <f>ФЕВРАЛЬ!AC43+МАРТ!AC43</f>
        <v>2942.8400000000011</v>
      </c>
      <c r="AD43" s="103">
        <f t="shared" si="3"/>
        <v>0.35033809523809534</v>
      </c>
      <c r="AE43" s="278">
        <f>ФЕВРАЛЬ!AE43+МАРТ!AE43</f>
        <v>1778.3400000000001</v>
      </c>
      <c r="AF43" s="278">
        <f>ФЕВРАЛЬ!AF43+МАРТ!AF43</f>
        <v>11000</v>
      </c>
      <c r="AG43" s="278">
        <f>ФЕВРАЛЬ!AG43+МАРТ!AG43</f>
        <v>0</v>
      </c>
      <c r="AH43" s="278">
        <f>ФЕВРАЛЬ!AH43+МАРТ!AH43</f>
        <v>0</v>
      </c>
      <c r="AI43" s="278">
        <f>ФЕВРАЛЬ!AI43+МАРТ!AI43</f>
        <v>63.416214985944265</v>
      </c>
      <c r="AJ43" s="278">
        <f>ФЕВРАЛЬ!AJ43+МАРТ!AJ43</f>
        <v>0</v>
      </c>
      <c r="AK43" s="278">
        <f>ФЕВРАЛЬ!AK43+МАРТ!AK43</f>
        <v>54.83</v>
      </c>
      <c r="AL43" s="105">
        <f t="shared" si="14"/>
        <v>-8691.6562149859437</v>
      </c>
      <c r="AM43" s="106"/>
      <c r="AN43" s="107">
        <f t="shared" si="4"/>
        <v>1200</v>
      </c>
      <c r="AO43" s="108">
        <f t="shared" si="5"/>
        <v>178.89</v>
      </c>
      <c r="AP43" s="108">
        <f t="shared" si="6"/>
        <v>420.40571428571445</v>
      </c>
      <c r="AQ43" s="108">
        <f t="shared" si="15"/>
        <v>254.04857142857145</v>
      </c>
      <c r="AR43" s="108">
        <f t="shared" si="16"/>
        <v>1571.4285714285713</v>
      </c>
      <c r="AS43" s="108">
        <f t="array" ref="AS43">_xlfn.IFS(S43=0,AL43,S43&lt;0,AL43/-S43,S43&gt;0,AL43/S43)</f>
        <v>-1241.6651735694206</v>
      </c>
      <c r="AT43" s="103">
        <f t="shared" si="17"/>
        <v>-1.0347209779745172</v>
      </c>
      <c r="AU43" s="103">
        <f t="shared" si="18"/>
        <v>-6.9409423308704827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10">
        <f>МАРТ!L44</f>
        <v>0</v>
      </c>
      <c r="M44" s="404"/>
      <c r="N44" s="404"/>
      <c r="O44" s="405"/>
      <c r="P44" s="102"/>
      <c r="Q44" s="410">
        <f>МАРТ!Q44</f>
        <v>0</v>
      </c>
      <c r="R44" s="410">
        <f>МАРТ!R44</f>
        <v>0</v>
      </c>
      <c r="S44" s="101">
        <f t="shared" si="10"/>
        <v>0</v>
      </c>
      <c r="T44" s="410">
        <f>МАРТ!T44</f>
        <v>0</v>
      </c>
      <c r="U44" s="410">
        <f>МАРТ!U44</f>
        <v>0</v>
      </c>
      <c r="V44" s="101">
        <f t="shared" si="19"/>
        <v>0</v>
      </c>
      <c r="W44" s="410">
        <f>МАРТ!W44</f>
        <v>0</v>
      </c>
      <c r="X44" s="410">
        <f>МАРТ!X44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10">
        <f>МАРТ!AC44</f>
        <v>0</v>
      </c>
      <c r="AD44" s="103">
        <f t="shared" si="3"/>
        <v>0</v>
      </c>
      <c r="AE44" s="410">
        <f>МАРТ!AE44</f>
        <v>0</v>
      </c>
      <c r="AF44" s="410">
        <f>МАРТ!AF44</f>
        <v>0</v>
      </c>
      <c r="AG44" s="410">
        <f>МАРТ!AG44</f>
        <v>0</v>
      </c>
      <c r="AH44" s="410">
        <f>МАРТ!AH44</f>
        <v>0</v>
      </c>
      <c r="AI44" s="410">
        <f>МАРТ!AI44</f>
        <v>26.105385487528345</v>
      </c>
      <c r="AJ44" s="410">
        <f>МАРТ!AJ44</f>
        <v>0</v>
      </c>
      <c r="AK44" s="410">
        <f>МАРТ!AK44</f>
        <v>0</v>
      </c>
      <c r="AL44" s="105">
        <f t="shared" si="14"/>
        <v>-26.105385487528345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10">
        <f>МАРТ!L45</f>
        <v>0</v>
      </c>
      <c r="M45" s="404"/>
      <c r="N45" s="404"/>
      <c r="O45" s="405"/>
      <c r="P45" s="102"/>
      <c r="Q45" s="410">
        <f>МАРТ!Q45</f>
        <v>0</v>
      </c>
      <c r="R45" s="410">
        <f>МАРТ!R45</f>
        <v>0</v>
      </c>
      <c r="S45" s="101">
        <f t="shared" si="10"/>
        <v>0</v>
      </c>
      <c r="T45" s="410">
        <f>МАРТ!T45</f>
        <v>0</v>
      </c>
      <c r="U45" s="410">
        <f>МАРТ!U45</f>
        <v>0</v>
      </c>
      <c r="V45" s="101">
        <f t="shared" si="19"/>
        <v>0</v>
      </c>
      <c r="W45" s="410">
        <f>МАРТ!W45</f>
        <v>0</v>
      </c>
      <c r="X45" s="410">
        <f>МАРТ!X45</f>
        <v>0</v>
      </c>
      <c r="Y45" s="269">
        <f t="shared" si="36"/>
        <v>0</v>
      </c>
      <c r="Z45" s="101">
        <f t="shared" si="37"/>
        <v>0</v>
      </c>
      <c r="AA45" s="103">
        <f t="shared" si="38"/>
        <v>0</v>
      </c>
      <c r="AB45" s="101">
        <f t="shared" si="39"/>
        <v>0</v>
      </c>
      <c r="AC45" s="410">
        <f>МАРТ!AC45</f>
        <v>0</v>
      </c>
      <c r="AD45" s="103">
        <f t="shared" si="3"/>
        <v>0</v>
      </c>
      <c r="AE45" s="410">
        <f>МАРТ!AE45</f>
        <v>0</v>
      </c>
      <c r="AF45" s="410">
        <f>МАРТ!AF45</f>
        <v>0</v>
      </c>
      <c r="AG45" s="410">
        <f>МАРТ!AG45</f>
        <v>0</v>
      </c>
      <c r="AH45" s="410">
        <f>МАРТ!AH45</f>
        <v>0</v>
      </c>
      <c r="AI45" s="410">
        <f>МАРТ!AI45</f>
        <v>26.105385487528345</v>
      </c>
      <c r="AJ45" s="410">
        <f>МАРТ!AJ45</f>
        <v>0</v>
      </c>
      <c r="AK45" s="410">
        <f>МАРТ!AK45</f>
        <v>0</v>
      </c>
      <c r="AL45" s="105">
        <f t="shared" si="14"/>
        <v>-26.105385487528345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10">
        <f>МАРТ!L46</f>
        <v>0</v>
      </c>
      <c r="M46" s="404"/>
      <c r="N46" s="404"/>
      <c r="O46" s="405"/>
      <c r="P46" s="102"/>
      <c r="Q46" s="410">
        <f>МАРТ!Q46</f>
        <v>0</v>
      </c>
      <c r="R46" s="410">
        <f>МАРТ!R46</f>
        <v>0</v>
      </c>
      <c r="S46" s="101">
        <f t="shared" si="10"/>
        <v>0</v>
      </c>
      <c r="T46" s="410">
        <f>МАРТ!T46</f>
        <v>0</v>
      </c>
      <c r="U46" s="410">
        <f>МАРТ!U46</f>
        <v>0</v>
      </c>
      <c r="V46" s="101">
        <f t="shared" si="19"/>
        <v>0</v>
      </c>
      <c r="W46" s="410">
        <f>МАРТ!W46</f>
        <v>0</v>
      </c>
      <c r="X46" s="410">
        <f>МАРТ!X46</f>
        <v>0</v>
      </c>
      <c r="Y46" s="269">
        <f t="shared" si="36"/>
        <v>0</v>
      </c>
      <c r="Z46" s="101">
        <f t="shared" si="37"/>
        <v>0</v>
      </c>
      <c r="AA46" s="103">
        <f t="shared" si="38"/>
        <v>0</v>
      </c>
      <c r="AB46" s="101">
        <f t="shared" si="39"/>
        <v>0</v>
      </c>
      <c r="AC46" s="410">
        <f>МАРТ!AC46</f>
        <v>0</v>
      </c>
      <c r="AD46" s="103">
        <f t="shared" si="3"/>
        <v>0</v>
      </c>
      <c r="AE46" s="410">
        <f>МАРТ!AE46</f>
        <v>0</v>
      </c>
      <c r="AF46" s="410">
        <f>МАРТ!AF46</f>
        <v>0</v>
      </c>
      <c r="AG46" s="410">
        <f>МАРТ!AG46</f>
        <v>0</v>
      </c>
      <c r="AH46" s="410">
        <f>МАРТ!AH46</f>
        <v>0</v>
      </c>
      <c r="AI46" s="410">
        <f>МАРТ!AI46</f>
        <v>26.105385487528345</v>
      </c>
      <c r="AJ46" s="410">
        <f>МАРТ!AJ46</f>
        <v>0</v>
      </c>
      <c r="AK46" s="410">
        <f>МАРТ!AK46</f>
        <v>0</v>
      </c>
      <c r="AL46" s="105">
        <f t="shared" si="14"/>
        <v>-26.105385487528345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10">
        <f>МАРТ!L47</f>
        <v>0</v>
      </c>
      <c r="M47" s="404"/>
      <c r="N47" s="404"/>
      <c r="O47" s="405"/>
      <c r="P47" s="102"/>
      <c r="Q47" s="410">
        <f>МАРТ!Q47</f>
        <v>0</v>
      </c>
      <c r="R47" s="410">
        <f>МАРТ!R47</f>
        <v>0</v>
      </c>
      <c r="S47" s="101">
        <f t="shared" si="10"/>
        <v>0</v>
      </c>
      <c r="T47" s="410">
        <f>МАРТ!T47</f>
        <v>0</v>
      </c>
      <c r="U47" s="410">
        <f>МАРТ!U47</f>
        <v>0</v>
      </c>
      <c r="V47" s="101">
        <f t="shared" si="19"/>
        <v>0</v>
      </c>
      <c r="W47" s="410">
        <f>МАРТ!W47</f>
        <v>0</v>
      </c>
      <c r="X47" s="410">
        <f>МАРТ!X47</f>
        <v>0</v>
      </c>
      <c r="Y47" s="269">
        <f t="shared" si="36"/>
        <v>0</v>
      </c>
      <c r="Z47" s="101">
        <f t="shared" si="37"/>
        <v>0</v>
      </c>
      <c r="AA47" s="103">
        <f t="shared" si="38"/>
        <v>0</v>
      </c>
      <c r="AB47" s="101">
        <f t="shared" si="39"/>
        <v>0</v>
      </c>
      <c r="AC47" s="410">
        <f>МАРТ!AC47</f>
        <v>0</v>
      </c>
      <c r="AD47" s="103">
        <f t="shared" si="3"/>
        <v>0</v>
      </c>
      <c r="AE47" s="410">
        <f>МАРТ!AE47</f>
        <v>0</v>
      </c>
      <c r="AF47" s="410">
        <f>МАРТ!AF47</f>
        <v>0</v>
      </c>
      <c r="AG47" s="410">
        <f>МАРТ!AG47</f>
        <v>0</v>
      </c>
      <c r="AH47" s="410">
        <f>МАРТ!AH47</f>
        <v>0</v>
      </c>
      <c r="AI47" s="410">
        <f>МАРТ!AI47</f>
        <v>26.105385487528345</v>
      </c>
      <c r="AJ47" s="410">
        <f>МАРТ!AJ47</f>
        <v>0</v>
      </c>
      <c r="AK47" s="410">
        <f>МАРТ!AK47</f>
        <v>0</v>
      </c>
      <c r="AL47" s="105">
        <f t="shared" si="14"/>
        <v>-26.105385487528345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10">
        <f>МАРТ!L48</f>
        <v>0</v>
      </c>
      <c r="M48" s="404"/>
      <c r="N48" s="404"/>
      <c r="O48" s="405"/>
      <c r="P48" s="102"/>
      <c r="Q48" s="410">
        <f>МАРТ!Q48</f>
        <v>0</v>
      </c>
      <c r="R48" s="410">
        <f>МАРТ!R48</f>
        <v>0</v>
      </c>
      <c r="S48" s="101">
        <f t="shared" si="10"/>
        <v>0</v>
      </c>
      <c r="T48" s="410">
        <f>МАРТ!T48</f>
        <v>0</v>
      </c>
      <c r="U48" s="410">
        <f>МАРТ!U48</f>
        <v>0</v>
      </c>
      <c r="V48" s="101">
        <f t="shared" si="19"/>
        <v>0</v>
      </c>
      <c r="W48" s="410">
        <f>МАРТ!W48</f>
        <v>0</v>
      </c>
      <c r="X48" s="410">
        <f>МАРТ!X48</f>
        <v>0</v>
      </c>
      <c r="Y48" s="269">
        <f t="shared" si="36"/>
        <v>0</v>
      </c>
      <c r="Z48" s="101">
        <f t="shared" si="37"/>
        <v>0</v>
      </c>
      <c r="AA48" s="103">
        <f t="shared" si="38"/>
        <v>0</v>
      </c>
      <c r="AB48" s="101">
        <f t="shared" si="39"/>
        <v>0</v>
      </c>
      <c r="AC48" s="410">
        <f>МАРТ!AC48</f>
        <v>0</v>
      </c>
      <c r="AD48" s="103">
        <f t="shared" si="3"/>
        <v>0</v>
      </c>
      <c r="AE48" s="410">
        <f>МАРТ!AE48</f>
        <v>0</v>
      </c>
      <c r="AF48" s="410">
        <f>МАРТ!AF48</f>
        <v>0</v>
      </c>
      <c r="AG48" s="410">
        <f>МАРТ!AG48</f>
        <v>0</v>
      </c>
      <c r="AH48" s="410">
        <f>МАРТ!AH48</f>
        <v>0</v>
      </c>
      <c r="AI48" s="410">
        <f>МАРТ!AI48</f>
        <v>25.436016628873773</v>
      </c>
      <c r="AJ48" s="410">
        <f>МАРТ!AJ48</f>
        <v>0</v>
      </c>
      <c r="AK48" s="410">
        <f>МАРТ!AK48</f>
        <v>0</v>
      </c>
      <c r="AL48" s="105">
        <f t="shared" si="14"/>
        <v>-25.436016628873773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10">
        <f>МАРТ!L49</f>
        <v>0</v>
      </c>
      <c r="M49" s="404"/>
      <c r="N49" s="404"/>
      <c r="O49" s="405"/>
      <c r="P49" s="102"/>
      <c r="Q49" s="410">
        <f>МАРТ!Q49</f>
        <v>0</v>
      </c>
      <c r="R49" s="410">
        <f>МАРТ!R49</f>
        <v>0</v>
      </c>
      <c r="S49" s="101">
        <f t="shared" si="10"/>
        <v>0</v>
      </c>
      <c r="T49" s="410">
        <f>МАРТ!T49</f>
        <v>0</v>
      </c>
      <c r="U49" s="410">
        <f>МАРТ!U49</f>
        <v>0</v>
      </c>
      <c r="V49" s="101">
        <f t="shared" si="19"/>
        <v>0</v>
      </c>
      <c r="W49" s="410">
        <f>МАРТ!W49</f>
        <v>0</v>
      </c>
      <c r="X49" s="410">
        <f>МАРТ!X49</f>
        <v>0</v>
      </c>
      <c r="Y49" s="269">
        <f t="shared" si="36"/>
        <v>0</v>
      </c>
      <c r="Z49" s="101">
        <f t="shared" si="37"/>
        <v>0</v>
      </c>
      <c r="AA49" s="103">
        <f t="shared" si="38"/>
        <v>0</v>
      </c>
      <c r="AB49" s="101">
        <f t="shared" si="39"/>
        <v>0</v>
      </c>
      <c r="AC49" s="410">
        <f>МАРТ!AC49</f>
        <v>0</v>
      </c>
      <c r="AD49" s="103">
        <f t="shared" si="3"/>
        <v>0</v>
      </c>
      <c r="AE49" s="410">
        <f>МАРТ!AE49</f>
        <v>0</v>
      </c>
      <c r="AF49" s="410">
        <f>МАРТ!AF49</f>
        <v>0</v>
      </c>
      <c r="AG49" s="410">
        <f>МАРТ!AG49</f>
        <v>0</v>
      </c>
      <c r="AH49" s="410">
        <f>МАРТ!AH49</f>
        <v>0</v>
      </c>
      <c r="AI49" s="410">
        <f>МАРТ!AI49</f>
        <v>26.105385487528345</v>
      </c>
      <c r="AJ49" s="410">
        <f>МАРТ!AJ49</f>
        <v>0</v>
      </c>
      <c r="AK49" s="410">
        <f>МАРТ!AK49</f>
        <v>0</v>
      </c>
      <c r="AL49" s="105">
        <f t="shared" si="14"/>
        <v>-26.105385487528345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10">
        <f>МАРТ!L50</f>
        <v>0</v>
      </c>
      <c r="M50" s="404"/>
      <c r="N50" s="404"/>
      <c r="O50" s="405"/>
      <c r="P50" s="102"/>
      <c r="Q50" s="410">
        <f>МАРТ!Q50</f>
        <v>0</v>
      </c>
      <c r="R50" s="410">
        <f>МАРТ!R50</f>
        <v>0</v>
      </c>
      <c r="S50" s="101">
        <f t="shared" si="10"/>
        <v>0</v>
      </c>
      <c r="T50" s="410">
        <f>МАРТ!T50</f>
        <v>0</v>
      </c>
      <c r="U50" s="410">
        <f>МАРТ!U50</f>
        <v>0</v>
      </c>
      <c r="V50" s="101">
        <f t="shared" si="19"/>
        <v>0</v>
      </c>
      <c r="W50" s="410">
        <f>МАРТ!W50</f>
        <v>0</v>
      </c>
      <c r="X50" s="410">
        <f>МАРТ!X50</f>
        <v>0</v>
      </c>
      <c r="Y50" s="269">
        <f t="shared" si="36"/>
        <v>0</v>
      </c>
      <c r="Z50" s="101">
        <f t="shared" si="37"/>
        <v>0</v>
      </c>
      <c r="AA50" s="103">
        <f t="shared" si="38"/>
        <v>0</v>
      </c>
      <c r="AB50" s="101">
        <f t="shared" si="39"/>
        <v>0</v>
      </c>
      <c r="AC50" s="410">
        <f>МАРТ!AC50</f>
        <v>0</v>
      </c>
      <c r="AD50" s="103">
        <f t="shared" si="3"/>
        <v>0</v>
      </c>
      <c r="AE50" s="410">
        <f>МАРТ!AE50</f>
        <v>0</v>
      </c>
      <c r="AF50" s="410">
        <f>МАРТ!AF50</f>
        <v>0</v>
      </c>
      <c r="AG50" s="410">
        <f>МАРТ!AG50</f>
        <v>0</v>
      </c>
      <c r="AH50" s="410">
        <f>МАРТ!AH50</f>
        <v>0</v>
      </c>
      <c r="AI50" s="410">
        <f>МАРТ!AI50</f>
        <v>12.718008314436887</v>
      </c>
      <c r="AJ50" s="410">
        <f>МАРТ!AJ50</f>
        <v>0</v>
      </c>
      <c r="AK50" s="410">
        <f>МАРТ!AK50</f>
        <v>0</v>
      </c>
      <c r="AL50" s="105">
        <f t="shared" si="14"/>
        <v>-12.718008314436887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10">
        <f>МАРТ!L51</f>
        <v>0</v>
      </c>
      <c r="M51" s="404"/>
      <c r="N51" s="404"/>
      <c r="O51" s="405"/>
      <c r="P51" s="102"/>
      <c r="Q51" s="410">
        <f>МАРТ!Q51</f>
        <v>0</v>
      </c>
      <c r="R51" s="410">
        <f>МАРТ!R51</f>
        <v>0</v>
      </c>
      <c r="S51" s="101">
        <f t="shared" si="10"/>
        <v>0</v>
      </c>
      <c r="T51" s="410">
        <f>МАРТ!T51</f>
        <v>0</v>
      </c>
      <c r="U51" s="410">
        <f>МАРТ!U51</f>
        <v>0</v>
      </c>
      <c r="V51" s="101">
        <f t="shared" si="19"/>
        <v>0</v>
      </c>
      <c r="W51" s="410">
        <f>МАРТ!W51</f>
        <v>0</v>
      </c>
      <c r="X51" s="410">
        <f>МАРТ!X51</f>
        <v>0</v>
      </c>
      <c r="Y51" s="269">
        <f t="shared" si="36"/>
        <v>0</v>
      </c>
      <c r="Z51" s="101">
        <f t="shared" si="37"/>
        <v>0</v>
      </c>
      <c r="AA51" s="103">
        <f t="shared" si="38"/>
        <v>0</v>
      </c>
      <c r="AB51" s="101">
        <f t="shared" si="39"/>
        <v>0</v>
      </c>
      <c r="AC51" s="410">
        <f>МАРТ!AC51</f>
        <v>0</v>
      </c>
      <c r="AD51" s="103">
        <f t="shared" si="3"/>
        <v>0</v>
      </c>
      <c r="AE51" s="410">
        <f>МАРТ!AE51</f>
        <v>0</v>
      </c>
      <c r="AF51" s="410">
        <f>МАРТ!AF51</f>
        <v>0</v>
      </c>
      <c r="AG51" s="410">
        <f>МАРТ!AG51</f>
        <v>0</v>
      </c>
      <c r="AH51" s="410">
        <f>МАРТ!AH51</f>
        <v>0</v>
      </c>
      <c r="AI51" s="410">
        <f>МАРТ!AI51</f>
        <v>29.452229780801208</v>
      </c>
      <c r="AJ51" s="410">
        <f>МАРТ!AJ51</f>
        <v>0</v>
      </c>
      <c r="AK51" s="410">
        <f>МАРТ!AK51</f>
        <v>0</v>
      </c>
      <c r="AL51" s="105">
        <f t="shared" si="14"/>
        <v>-29.452229780801208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10">
        <f>МАРТ!L52</f>
        <v>0</v>
      </c>
      <c r="M52" s="404"/>
      <c r="N52" s="404"/>
      <c r="O52" s="405"/>
      <c r="P52" s="102"/>
      <c r="Q52" s="410">
        <f>МАРТ!Q52</f>
        <v>0</v>
      </c>
      <c r="R52" s="410">
        <f>МАРТ!R52</f>
        <v>0</v>
      </c>
      <c r="S52" s="101">
        <f t="shared" si="10"/>
        <v>0</v>
      </c>
      <c r="T52" s="410">
        <f>МАРТ!T52</f>
        <v>0</v>
      </c>
      <c r="U52" s="410">
        <f>МАРТ!U52</f>
        <v>0</v>
      </c>
      <c r="V52" s="101">
        <f t="shared" si="19"/>
        <v>0</v>
      </c>
      <c r="W52" s="410">
        <f>МАРТ!W52</f>
        <v>0</v>
      </c>
      <c r="X52" s="410">
        <f>МАРТ!X52</f>
        <v>0</v>
      </c>
      <c r="Y52" s="269">
        <f t="shared" si="36"/>
        <v>0</v>
      </c>
      <c r="Z52" s="101">
        <f t="shared" si="37"/>
        <v>0</v>
      </c>
      <c r="AA52" s="103">
        <f t="shared" si="38"/>
        <v>0</v>
      </c>
      <c r="AB52" s="101">
        <f t="shared" si="39"/>
        <v>0</v>
      </c>
      <c r="AC52" s="410">
        <f>МАРТ!AC52</f>
        <v>0</v>
      </c>
      <c r="AD52" s="103">
        <f t="shared" si="3"/>
        <v>0</v>
      </c>
      <c r="AE52" s="410">
        <f>МАРТ!AE52</f>
        <v>0</v>
      </c>
      <c r="AF52" s="410">
        <f>МАРТ!AF52</f>
        <v>744</v>
      </c>
      <c r="AG52" s="410">
        <f>МАРТ!AG52</f>
        <v>0</v>
      </c>
      <c r="AH52" s="410">
        <f>МАРТ!AH52</f>
        <v>0</v>
      </c>
      <c r="AI52" s="410">
        <f>МАРТ!AI52</f>
        <v>31.460336356764927</v>
      </c>
      <c r="AJ52" s="410">
        <f>МАРТ!AJ52</f>
        <v>0</v>
      </c>
      <c r="AK52" s="410">
        <f>МАРТ!AK52</f>
        <v>0</v>
      </c>
      <c r="AL52" s="105">
        <f t="shared" si="14"/>
        <v>-775.46033635676497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10">
        <f>МАРТ!L53</f>
        <v>0</v>
      </c>
      <c r="M53" s="404"/>
      <c r="N53" s="404"/>
      <c r="O53" s="405"/>
      <c r="P53" s="102"/>
      <c r="Q53" s="410">
        <f>МАРТ!Q53</f>
        <v>0</v>
      </c>
      <c r="R53" s="410">
        <f>МАРТ!R53</f>
        <v>0</v>
      </c>
      <c r="S53" s="101">
        <f t="shared" si="10"/>
        <v>0</v>
      </c>
      <c r="T53" s="410">
        <f>МАРТ!T53</f>
        <v>0</v>
      </c>
      <c r="U53" s="410">
        <f>МАРТ!U53</f>
        <v>0</v>
      </c>
      <c r="V53" s="101">
        <f t="shared" si="19"/>
        <v>0</v>
      </c>
      <c r="W53" s="410">
        <f>МАРТ!W53</f>
        <v>0</v>
      </c>
      <c r="X53" s="410">
        <f>МАРТ!X53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10">
        <f>МАРТ!AC53</f>
        <v>0</v>
      </c>
      <c r="AD53" s="103">
        <f t="shared" si="3"/>
        <v>0</v>
      </c>
      <c r="AE53" s="410">
        <f>МАРТ!AE53</f>
        <v>0</v>
      </c>
      <c r="AF53" s="410">
        <f>МАРТ!AF53</f>
        <v>0</v>
      </c>
      <c r="AG53" s="410">
        <f>МАРТ!AG53</f>
        <v>0</v>
      </c>
      <c r="AH53" s="410">
        <f>МАРТ!AH53</f>
        <v>0</v>
      </c>
      <c r="AI53" s="410">
        <f>МАРТ!AI53</f>
        <v>26.105385487528345</v>
      </c>
      <c r="AJ53" s="410">
        <f>МАРТ!AJ53</f>
        <v>0</v>
      </c>
      <c r="AK53" s="410">
        <f>МАРТ!AK53</f>
        <v>0</v>
      </c>
      <c r="AL53" s="105">
        <f t="shared" si="14"/>
        <v>-26.105385487528345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9" customFormat="1" outlineLevel="1">
      <c r="A54" s="404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4"/>
      <c r="L54" s="410">
        <f>МАРТ!L54</f>
        <v>0</v>
      </c>
      <c r="M54" s="404"/>
      <c r="N54" s="404"/>
      <c r="O54" s="405"/>
      <c r="P54" s="102"/>
      <c r="Q54" s="410">
        <f>МАРТ!Q54</f>
        <v>0</v>
      </c>
      <c r="R54" s="410">
        <f>МАРТ!R54</f>
        <v>0</v>
      </c>
      <c r="S54" s="101">
        <f t="shared" si="10"/>
        <v>0</v>
      </c>
      <c r="T54" s="410">
        <f>МАРТ!T54</f>
        <v>0</v>
      </c>
      <c r="U54" s="410">
        <f>МАРТ!U54</f>
        <v>0</v>
      </c>
      <c r="V54" s="101">
        <f t="shared" si="19"/>
        <v>0</v>
      </c>
      <c r="W54" s="410">
        <f>МАРТ!W54</f>
        <v>0</v>
      </c>
      <c r="X54" s="410">
        <f>МАРТ!X54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10">
        <f>МАРТ!AC54</f>
        <v>0</v>
      </c>
      <c r="AD54" s="103">
        <f t="shared" si="3"/>
        <v>0</v>
      </c>
      <c r="AE54" s="410">
        <f>МАРТ!AE54</f>
        <v>0</v>
      </c>
      <c r="AF54" s="410">
        <f>МАРТ!AF54</f>
        <v>0</v>
      </c>
      <c r="AG54" s="410">
        <f>МАРТ!AG54</f>
        <v>0</v>
      </c>
      <c r="AH54" s="410">
        <f>МАРТ!AH54</f>
        <v>0</v>
      </c>
      <c r="AI54" s="410">
        <f>МАРТ!AI54</f>
        <v>9.3711640211640219</v>
      </c>
      <c r="AJ54" s="410">
        <f>МАРТ!AJ54</f>
        <v>0</v>
      </c>
      <c r="AK54" s="410">
        <f>МАРТ!AK54</f>
        <v>0</v>
      </c>
      <c r="AL54" s="105">
        <f t="shared" si="14"/>
        <v>-9.3711640211640219</v>
      </c>
      <c r="AM54" s="106"/>
      <c r="AN54" s="406"/>
      <c r="AO54" s="407"/>
      <c r="AP54" s="407"/>
      <c r="AQ54" s="407"/>
      <c r="AR54" s="407"/>
      <c r="AS54" s="407"/>
      <c r="AT54" s="134"/>
      <c r="AU54" s="134"/>
      <c r="AV54" s="408"/>
      <c r="AW54" s="137"/>
    </row>
    <row r="55" spans="1:49" s="409" customFormat="1" outlineLevel="1">
      <c r="A55" s="404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4"/>
      <c r="L55" s="410">
        <f>МАРТ!L55</f>
        <v>1</v>
      </c>
      <c r="M55" s="404"/>
      <c r="N55" s="404"/>
      <c r="O55" s="405"/>
      <c r="P55" s="102"/>
      <c r="Q55" s="410">
        <f>МАРТ!Q55</f>
        <v>0</v>
      </c>
      <c r="R55" s="410">
        <f>МАРТ!R55</f>
        <v>0</v>
      </c>
      <c r="S55" s="101">
        <f t="shared" si="10"/>
        <v>0</v>
      </c>
      <c r="T55" s="410">
        <f>МАРТ!T55</f>
        <v>0</v>
      </c>
      <c r="U55" s="410">
        <f>МАРТ!U55</f>
        <v>0</v>
      </c>
      <c r="V55" s="101">
        <f t="shared" si="19"/>
        <v>0</v>
      </c>
      <c r="W55" s="410">
        <f>МАРТ!W55</f>
        <v>0</v>
      </c>
      <c r="X55" s="410">
        <f>МАРТ!X55</f>
        <v>0</v>
      </c>
      <c r="Y55" s="269">
        <f t="shared" si="36"/>
        <v>0</v>
      </c>
      <c r="Z55" s="101">
        <f t="shared" si="37"/>
        <v>0</v>
      </c>
      <c r="AA55" s="103">
        <f t="shared" si="38"/>
        <v>0</v>
      </c>
      <c r="AB55" s="101">
        <f t="shared" si="39"/>
        <v>0</v>
      </c>
      <c r="AC55" s="410">
        <f>МАРТ!AC55</f>
        <v>0</v>
      </c>
      <c r="AD55" s="103">
        <f t="shared" si="3"/>
        <v>0</v>
      </c>
      <c r="AE55" s="410">
        <f>МАРТ!AE55</f>
        <v>0</v>
      </c>
      <c r="AF55" s="410">
        <f>МАРТ!AF55</f>
        <v>857</v>
      </c>
      <c r="AG55" s="410">
        <f>МАРТ!AG55</f>
        <v>0</v>
      </c>
      <c r="AH55" s="410">
        <f>МАРТ!AH55</f>
        <v>0</v>
      </c>
      <c r="AI55" s="410">
        <f>МАРТ!AI55</f>
        <v>16.064852607709749</v>
      </c>
      <c r="AJ55" s="410">
        <f>МАРТ!AJ55</f>
        <v>0</v>
      </c>
      <c r="AK55" s="410">
        <f>МАРТ!AK55</f>
        <v>0</v>
      </c>
      <c r="AL55" s="105">
        <f t="shared" si="14"/>
        <v>-873.06485260770978</v>
      </c>
      <c r="AM55" s="106"/>
      <c r="AN55" s="406"/>
      <c r="AO55" s="407"/>
      <c r="AP55" s="407"/>
      <c r="AQ55" s="407"/>
      <c r="AR55" s="407"/>
      <c r="AS55" s="407"/>
      <c r="AT55" s="134"/>
      <c r="AU55" s="134"/>
      <c r="AV55" s="408"/>
      <c r="AW55" s="137"/>
    </row>
    <row r="56" spans="1:49" s="409" customFormat="1" outlineLevel="1">
      <c r="A56" s="404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4"/>
      <c r="L56" s="410">
        <f>МАРТ!L56</f>
        <v>0</v>
      </c>
      <c r="M56" s="404"/>
      <c r="N56" s="404"/>
      <c r="O56" s="405"/>
      <c r="P56" s="102"/>
      <c r="Q56" s="410">
        <f>МАРТ!Q56</f>
        <v>0</v>
      </c>
      <c r="R56" s="410">
        <f>МАРТ!R56</f>
        <v>0</v>
      </c>
      <c r="S56" s="101">
        <f t="shared" si="10"/>
        <v>0</v>
      </c>
      <c r="T56" s="410">
        <f>МАРТ!T56</f>
        <v>0</v>
      </c>
      <c r="U56" s="410">
        <f>МАРТ!U56</f>
        <v>0</v>
      </c>
      <c r="V56" s="101">
        <f t="shared" si="19"/>
        <v>0</v>
      </c>
      <c r="W56" s="410">
        <f>МАРТ!W56</f>
        <v>0</v>
      </c>
      <c r="X56" s="410">
        <f>МАРТ!X56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10">
        <f>МАРТ!AC56</f>
        <v>0</v>
      </c>
      <c r="AD56" s="103">
        <f t="shared" si="3"/>
        <v>0</v>
      </c>
      <c r="AE56" s="410">
        <f>МАРТ!AE56</f>
        <v>0</v>
      </c>
      <c r="AF56" s="410">
        <f>МАРТ!AF56</f>
        <v>0</v>
      </c>
      <c r="AG56" s="410">
        <f>МАРТ!AG56</f>
        <v>0</v>
      </c>
      <c r="AH56" s="410">
        <f>МАРТ!AH56</f>
        <v>0</v>
      </c>
      <c r="AI56" s="410">
        <f>МАРТ!AI56</f>
        <v>26.105385487528345</v>
      </c>
      <c r="AJ56" s="410">
        <f>МАРТ!AJ56</f>
        <v>0</v>
      </c>
      <c r="AK56" s="410">
        <f>МАРТ!AK56</f>
        <v>0</v>
      </c>
      <c r="AL56" s="105">
        <f t="shared" si="14"/>
        <v>-26.105385487528345</v>
      </c>
      <c r="AM56" s="106"/>
      <c r="AN56" s="406"/>
      <c r="AO56" s="407"/>
      <c r="AP56" s="407"/>
      <c r="AQ56" s="407"/>
      <c r="AR56" s="407"/>
      <c r="AS56" s="407"/>
      <c r="AT56" s="134"/>
      <c r="AU56" s="134"/>
      <c r="AV56" s="408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1201.8213132867822</v>
      </c>
      <c r="AO57" s="122">
        <f t="shared" si="40"/>
        <v>128.0625</v>
      </c>
      <c r="AP57" s="122">
        <f t="shared" si="40"/>
        <v>448.38481149131292</v>
      </c>
      <c r="AQ57" s="122">
        <f t="shared" si="40"/>
        <v>107.0497270411099</v>
      </c>
      <c r="AR57" s="122">
        <f t="shared" si="40"/>
        <v>159.79392130226088</v>
      </c>
      <c r="AS57" s="122">
        <f t="shared" si="40"/>
        <v>337.02554611537687</v>
      </c>
      <c r="AT57" s="123">
        <f t="shared" si="40"/>
        <v>0.28072242162596805</v>
      </c>
      <c r="AU57" s="122">
        <f t="shared" si="40"/>
        <v>2.6438981790195228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8392</v>
      </c>
      <c r="M58" s="127"/>
      <c r="N58" s="127"/>
      <c r="O58" s="127"/>
      <c r="P58" s="127"/>
      <c r="Q58" s="127">
        <f t="shared" ref="Q58:AC58" si="41">SUM(Q3:Q56)</f>
        <v>4476</v>
      </c>
      <c r="R58" s="127">
        <f t="shared" si="41"/>
        <v>-85</v>
      </c>
      <c r="S58" s="127">
        <f t="shared" si="41"/>
        <v>4391</v>
      </c>
      <c r="T58" s="127">
        <f t="shared" si="41"/>
        <v>3573855.5299999993</v>
      </c>
      <c r="U58" s="127">
        <f t="shared" si="41"/>
        <v>-68105.91</v>
      </c>
      <c r="V58" s="127">
        <f t="shared" si="41"/>
        <v>3505749.6199999992</v>
      </c>
      <c r="W58" s="127">
        <f t="shared" si="41"/>
        <v>5409293.1700000027</v>
      </c>
      <c r="X58" s="127">
        <f t="shared" si="41"/>
        <v>-103952.92</v>
      </c>
      <c r="Y58" s="271">
        <f t="shared" si="41"/>
        <v>5305340.2500000019</v>
      </c>
      <c r="Z58" s="127">
        <f t="shared" si="41"/>
        <v>0</v>
      </c>
      <c r="AA58" s="128">
        <f t="shared" si="41"/>
        <v>0.99874247467335997</v>
      </c>
      <c r="AB58" s="129">
        <f t="shared" si="41"/>
        <v>584037.66999999958</v>
      </c>
      <c r="AC58" s="127">
        <f t="shared" si="41"/>
        <v>1989885.6100000006</v>
      </c>
      <c r="AD58" s="128">
        <f>AC58/Y58</f>
        <v>0.37507219447423751</v>
      </c>
      <c r="AE58" s="127">
        <f t="shared" ref="AE58:AL58" si="42">SUM(AE3:AE56)</f>
        <v>544012.7300000001</v>
      </c>
      <c r="AF58" s="127">
        <f t="shared" si="42"/>
        <v>495114</v>
      </c>
      <c r="AG58" s="127">
        <f t="shared" si="42"/>
        <v>176153</v>
      </c>
      <c r="AH58" s="127">
        <f t="shared" si="42"/>
        <v>0</v>
      </c>
      <c r="AI58" s="127">
        <f>SUM(AI3:AI56)</f>
        <v>23772.679717032603</v>
      </c>
      <c r="AJ58" s="127">
        <f t="shared" si="42"/>
        <v>394</v>
      </c>
      <c r="AK58" s="127">
        <f t="shared" si="42"/>
        <v>35114.575100000016</v>
      </c>
      <c r="AL58" s="127">
        <f t="shared" si="42"/>
        <v>1456855.9851829684</v>
      </c>
      <c r="AM58" s="130"/>
      <c r="AN58" s="127"/>
      <c r="AO58" s="127"/>
      <c r="AP58" s="127"/>
      <c r="AQ58" s="127"/>
      <c r="AR58" s="127">
        <f>(AF58+AG58)/Q58</f>
        <v>149.97028596961573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</f>
        <v>0</v>
      </c>
      <c r="R60" s="278">
        <f>МАРТ!R60</f>
        <v>0</v>
      </c>
      <c r="S60" s="101">
        <f t="shared" ref="S60:S67" si="47">Q60+R60</f>
        <v>0</v>
      </c>
      <c r="T60" s="278">
        <f>МАРТ!T60</f>
        <v>0</v>
      </c>
      <c r="U60" s="278">
        <f>МАРТ!U60</f>
        <v>0</v>
      </c>
      <c r="V60" s="101">
        <f t="shared" ref="V60:V67" si="48">T60+U60</f>
        <v>0</v>
      </c>
      <c r="W60" s="278">
        <f>МАРТ!W60</f>
        <v>0</v>
      </c>
      <c r="X60" s="278">
        <f>МАРТ!X60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</f>
        <v>0</v>
      </c>
      <c r="AD60" s="103">
        <f t="shared" ref="AD60:AD67" si="53">IF(Y60=0,0,AC60/Y60)</f>
        <v>0</v>
      </c>
      <c r="AE60" s="278">
        <f>МАРТ!AE60</f>
        <v>0</v>
      </c>
      <c r="AF60" s="278">
        <f>МАРТ!AF60</f>
        <v>4000</v>
      </c>
      <c r="AG60" s="278">
        <f>МАРТ!AG60</f>
        <v>0</v>
      </c>
      <c r="AH60" s="278">
        <f>МАРТ!AH60</f>
        <v>0</v>
      </c>
      <c r="AI60" s="278">
        <f>МАРТ!AI60</f>
        <v>0</v>
      </c>
      <c r="AJ60" s="278">
        <f>МАРТ!AJ60</f>
        <v>1326.08</v>
      </c>
      <c r="AK60" s="278">
        <f>МАРТ!AK60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</f>
        <v>1</v>
      </c>
      <c r="R61" s="278">
        <f>МАРТ!R61</f>
        <v>0</v>
      </c>
      <c r="S61" s="101">
        <f t="shared" si="47"/>
        <v>1</v>
      </c>
      <c r="T61" s="278">
        <f>МАРТ!T61</f>
        <v>2082</v>
      </c>
      <c r="U61" s="278">
        <f>МАРТ!U61</f>
        <v>0</v>
      </c>
      <c r="V61" s="101">
        <f t="shared" si="48"/>
        <v>2082</v>
      </c>
      <c r="W61" s="278">
        <f>МАРТ!W61</f>
        <v>3040</v>
      </c>
      <c r="X61" s="278">
        <f>МАРТ!X61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5.7228697499788319E-4</v>
      </c>
      <c r="AB61" s="101">
        <f t="shared" si="52"/>
        <v>533.55999999999995</v>
      </c>
      <c r="AC61" s="278">
        <f>МАРТ!AC61</f>
        <v>1356.73</v>
      </c>
      <c r="AD61" s="103">
        <f t="shared" si="53"/>
        <v>0.44629276315789473</v>
      </c>
      <c r="AE61" s="278">
        <f>МАРТ!AE61</f>
        <v>778.2700000000001</v>
      </c>
      <c r="AF61" s="278">
        <f>МАРТ!AF61</f>
        <v>6000</v>
      </c>
      <c r="AG61" s="278">
        <f>МАРТ!AG61</f>
        <v>0</v>
      </c>
      <c r="AH61" s="278">
        <f>МАРТ!AH61</f>
        <v>0</v>
      </c>
      <c r="AI61" s="278">
        <f>МАРТ!AI61</f>
        <v>1.9701523514554875</v>
      </c>
      <c r="AJ61" s="278">
        <f>МАРТ!AJ61</f>
        <v>0</v>
      </c>
      <c r="AK61" s="278">
        <f>МАРТ!AK61</f>
        <v>20.82</v>
      </c>
      <c r="AL61" s="105">
        <f t="shared" si="54"/>
        <v>-5651.350152351456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-5651.350152351456</v>
      </c>
      <c r="AT61" s="103">
        <f t="shared" si="60"/>
        <v>-1.8589967606419264</v>
      </c>
      <c r="AU61" s="103">
        <f t="shared" si="61"/>
        <v>-10.591780029146594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</f>
        <v>0</v>
      </c>
      <c r="R62" s="278">
        <f>МАРТ!R62</f>
        <v>0</v>
      </c>
      <c r="S62" s="101">
        <f t="shared" si="47"/>
        <v>0</v>
      </c>
      <c r="T62" s="278">
        <f>МАРТ!T62</f>
        <v>0</v>
      </c>
      <c r="U62" s="278">
        <f>МАРТ!U62</f>
        <v>0</v>
      </c>
      <c r="V62" s="101">
        <f t="shared" si="48"/>
        <v>0</v>
      </c>
      <c r="W62" s="278">
        <f>МАРТ!W62</f>
        <v>0</v>
      </c>
      <c r="X62" s="278">
        <f>МАРТ!X62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</f>
        <v>0</v>
      </c>
      <c r="AD62" s="103">
        <f t="shared" si="53"/>
        <v>0</v>
      </c>
      <c r="AE62" s="278">
        <f>МАРТ!AE62</f>
        <v>0</v>
      </c>
      <c r="AF62" s="278">
        <f>МАРТ!AF62</f>
        <v>0</v>
      </c>
      <c r="AG62" s="278">
        <f>МАРТ!AG62</f>
        <v>0</v>
      </c>
      <c r="AH62" s="278">
        <f>МАРТ!AH62</f>
        <v>0</v>
      </c>
      <c r="AI62" s="278">
        <f>МАРТ!AI62</f>
        <v>0</v>
      </c>
      <c r="AJ62" s="278">
        <f>МАРТ!AJ62</f>
        <v>1523.2</v>
      </c>
      <c r="AK62" s="278">
        <f>МАРТ!AK62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</f>
        <v>0</v>
      </c>
      <c r="R63" s="278">
        <f>МАРТ!R63</f>
        <v>0</v>
      </c>
      <c r="S63" s="101">
        <f t="shared" si="47"/>
        <v>0</v>
      </c>
      <c r="T63" s="278">
        <f>МАРТ!T63</f>
        <v>0</v>
      </c>
      <c r="U63" s="278">
        <f>МАРТ!U63</f>
        <v>0</v>
      </c>
      <c r="V63" s="101">
        <f t="shared" si="48"/>
        <v>0</v>
      </c>
      <c r="W63" s="278">
        <f>МАРТ!W63</f>
        <v>0</v>
      </c>
      <c r="X63" s="278">
        <f>МАРТ!X63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</f>
        <v>0</v>
      </c>
      <c r="AD63" s="103">
        <f t="shared" si="53"/>
        <v>0</v>
      </c>
      <c r="AE63" s="278">
        <f>МАРТ!AE63</f>
        <v>198.82</v>
      </c>
      <c r="AF63" s="278">
        <f>МАРТ!AF63</f>
        <v>0</v>
      </c>
      <c r="AG63" s="278">
        <f>МАРТ!AG63</f>
        <v>0</v>
      </c>
      <c r="AH63" s="278">
        <f>МАРТ!AH63</f>
        <v>0</v>
      </c>
      <c r="AI63" s="278">
        <f>МАРТ!AI63</f>
        <v>1.3007834928009143</v>
      </c>
      <c r="AJ63" s="278">
        <f>МАРТ!AJ63</f>
        <v>0</v>
      </c>
      <c r="AK63" s="278">
        <f>МАРТ!AK63</f>
        <v>0</v>
      </c>
      <c r="AL63" s="105">
        <f t="shared" si="54"/>
        <v>-200.12078349280091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-200.12078349280091</v>
      </c>
      <c r="AT63" s="103">
        <f t="shared" si="60"/>
        <v>0</v>
      </c>
      <c r="AU63" s="103">
        <f t="shared" si="61"/>
        <v>-0.61219610111291545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</f>
        <v>1</v>
      </c>
      <c r="R64" s="278">
        <f>МАРТ!R64</f>
        <v>0</v>
      </c>
      <c r="S64" s="101">
        <f t="shared" si="47"/>
        <v>1</v>
      </c>
      <c r="T64" s="278">
        <f>МАРТ!T64</f>
        <v>1285</v>
      </c>
      <c r="U64" s="278">
        <f>МАРТ!U64</f>
        <v>0</v>
      </c>
      <c r="V64" s="101">
        <f t="shared" si="48"/>
        <v>1285</v>
      </c>
      <c r="W64" s="278">
        <f>МАРТ!W64</f>
        <v>1890</v>
      </c>
      <c r="X64" s="278">
        <f>МАРТ!X64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3.5579683642960496E-4</v>
      </c>
      <c r="AB64" s="101">
        <f t="shared" si="52"/>
        <v>326.89</v>
      </c>
      <c r="AC64" s="278">
        <f>МАРТ!AC64</f>
        <v>836.09999999999991</v>
      </c>
      <c r="AD64" s="103">
        <f t="shared" si="53"/>
        <v>0.44238095238095232</v>
      </c>
      <c r="AE64" s="278">
        <f>МАРТ!AE64</f>
        <v>1711.13</v>
      </c>
      <c r="AF64" s="278">
        <f>МАРТ!AF64</f>
        <v>3000</v>
      </c>
      <c r="AG64" s="278">
        <f>МАРТ!AG64</f>
        <v>0</v>
      </c>
      <c r="AH64" s="278">
        <f>МАРТ!AH64</f>
        <v>0</v>
      </c>
      <c r="AI64" s="278">
        <f>МАРТ!AI64</f>
        <v>5.9104570543664616</v>
      </c>
      <c r="AJ64" s="278">
        <f>МАРТ!AJ64</f>
        <v>0</v>
      </c>
      <c r="AK64" s="278">
        <f>МАРТ!AK64</f>
        <v>12.85</v>
      </c>
      <c r="AL64" s="105">
        <f t="shared" si="54"/>
        <v>-4002.8804570543662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1711.13</v>
      </c>
      <c r="AR64" s="108">
        <f t="shared" si="59"/>
        <v>3000</v>
      </c>
      <c r="AS64" s="108">
        <f t="array" ref="AS64">_xlfn.IFS(S64=0,AL64,S64&lt;0,AL64/-S64,S64&gt;0,AL64/S64)</f>
        <v>-4002.8804570543662</v>
      </c>
      <c r="AT64" s="103">
        <f t="shared" si="60"/>
        <v>-2.117926167753633</v>
      </c>
      <c r="AU64" s="103">
        <f t="shared" si="61"/>
        <v>-12.245343868134132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</f>
        <v>5</v>
      </c>
      <c r="M65" s="98"/>
      <c r="N65" s="98"/>
      <c r="O65" s="101">
        <f t="shared" si="45"/>
        <v>0.7142857142857143</v>
      </c>
      <c r="P65" s="101">
        <f t="shared" si="46"/>
        <v>0.14285714285714285</v>
      </c>
      <c r="Q65" s="278">
        <f>МАРТ!Q65</f>
        <v>1</v>
      </c>
      <c r="R65" s="278">
        <f>МАРТ!R65</f>
        <v>0</v>
      </c>
      <c r="S65" s="101">
        <f t="shared" si="47"/>
        <v>1</v>
      </c>
      <c r="T65" s="278">
        <f>МАРТ!T65</f>
        <v>1101</v>
      </c>
      <c r="U65" s="278">
        <f>МАРТ!U65</f>
        <v>0</v>
      </c>
      <c r="V65" s="101">
        <f t="shared" si="48"/>
        <v>1101</v>
      </c>
      <c r="W65" s="278">
        <f>МАРТ!W65</f>
        <v>1750</v>
      </c>
      <c r="X65" s="278">
        <f>МАРТ!X65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3.2944151521259723E-4</v>
      </c>
      <c r="AB65" s="101">
        <f t="shared" si="52"/>
        <v>326.89</v>
      </c>
      <c r="AC65" s="278">
        <f>МАРТ!AC65</f>
        <v>760.32</v>
      </c>
      <c r="AD65" s="103">
        <f t="shared" si="53"/>
        <v>0.43446857142857148</v>
      </c>
      <c r="AE65" s="278">
        <f>МАРТ!AE65</f>
        <v>971.03</v>
      </c>
      <c r="AF65" s="278">
        <f>МАРТ!AF65</f>
        <v>0</v>
      </c>
      <c r="AG65" s="278">
        <f>МАРТ!AG65</f>
        <v>0</v>
      </c>
      <c r="AH65" s="278">
        <f>МАРТ!AH65</f>
        <v>0</v>
      </c>
      <c r="AI65" s="278">
        <f>МАРТ!AI65</f>
        <v>2.0081065759637187</v>
      </c>
      <c r="AJ65" s="278">
        <f>МАРТ!AJ65</f>
        <v>0</v>
      </c>
      <c r="AK65" s="278">
        <f>МАРТ!AK65</f>
        <v>11.01</v>
      </c>
      <c r="AL65" s="105">
        <f t="shared" si="54"/>
        <v>-321.25810657596361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971.03</v>
      </c>
      <c r="AR65" s="108">
        <f t="shared" si="59"/>
        <v>0</v>
      </c>
      <c r="AS65" s="108">
        <f t="array" ref="AS65">_xlfn.IFS(S65=0,AL65,S65&lt;0,AL65/-S65,S65&gt;0,AL65/S65)</f>
        <v>-321.25810657596361</v>
      </c>
      <c r="AT65" s="103">
        <f t="shared" si="60"/>
        <v>-0.18357606090055065</v>
      </c>
      <c r="AU65" s="103">
        <f t="shared" si="61"/>
        <v>-0.98277128873922004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</f>
        <v>0</v>
      </c>
      <c r="R66" s="278">
        <f>МАРТ!R66</f>
        <v>0</v>
      </c>
      <c r="S66" s="101">
        <f t="shared" si="47"/>
        <v>0</v>
      </c>
      <c r="T66" s="278">
        <f>МАРТ!T66</f>
        <v>0</v>
      </c>
      <c r="U66" s="278">
        <f>МАРТ!U66</f>
        <v>0</v>
      </c>
      <c r="V66" s="101">
        <f t="shared" si="48"/>
        <v>0</v>
      </c>
      <c r="W66" s="278">
        <f>МАРТ!W66</f>
        <v>0</v>
      </c>
      <c r="X66" s="278">
        <f>МАРТ!X66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</f>
        <v>0</v>
      </c>
      <c r="AD66" s="103">
        <f t="shared" si="53"/>
        <v>0</v>
      </c>
      <c r="AE66" s="278">
        <f>МАРТ!AE66</f>
        <v>194.87</v>
      </c>
      <c r="AF66" s="278">
        <f>МАРТ!AF66</f>
        <v>3000</v>
      </c>
      <c r="AG66" s="278">
        <f>МАРТ!AG66</f>
        <v>0</v>
      </c>
      <c r="AH66" s="278">
        <f>МАРТ!AH66</f>
        <v>0</v>
      </c>
      <c r="AI66" s="278">
        <f>МАРТ!AI66</f>
        <v>1.3007834928009143</v>
      </c>
      <c r="AJ66" s="278">
        <f>МАРТ!AJ66</f>
        <v>896</v>
      </c>
      <c r="AK66" s="278">
        <f>МАРТ!AK66</f>
        <v>0</v>
      </c>
      <c r="AL66" s="105">
        <f t="shared" si="54"/>
        <v>-4092.1707834928006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-4092.1707834928006</v>
      </c>
      <c r="AT66" s="103">
        <f t="shared" si="60"/>
        <v>0</v>
      </c>
      <c r="AU66" s="103">
        <f t="shared" si="61"/>
        <v>-12.518494856045766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102"/>
      <c r="R67" s="102"/>
      <c r="S67" s="101">
        <f t="shared" si="47"/>
        <v>0</v>
      </c>
      <c r="T67" s="101"/>
      <c r="U67" s="101"/>
      <c r="V67" s="101">
        <f t="shared" si="48"/>
        <v>0</v>
      </c>
      <c r="W67" s="102"/>
      <c r="X67" s="102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102"/>
      <c r="AD67" s="103">
        <f t="shared" si="53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22</v>
      </c>
      <c r="M68" s="149"/>
      <c r="N68" s="149"/>
      <c r="O68" s="149"/>
      <c r="P68" s="149"/>
      <c r="Q68" s="149">
        <f t="shared" ref="Q68:AC68" si="63">SUM(Q60:Q67)</f>
        <v>3</v>
      </c>
      <c r="R68" s="149">
        <f t="shared" si="63"/>
        <v>0</v>
      </c>
      <c r="S68" s="149">
        <f t="shared" si="63"/>
        <v>3</v>
      </c>
      <c r="T68" s="149">
        <f t="shared" si="63"/>
        <v>4468</v>
      </c>
      <c r="U68" s="149">
        <f t="shared" si="63"/>
        <v>0</v>
      </c>
      <c r="V68" s="149">
        <f t="shared" si="63"/>
        <v>4468</v>
      </c>
      <c r="W68" s="149">
        <f t="shared" si="63"/>
        <v>6680</v>
      </c>
      <c r="X68" s="149">
        <f t="shared" si="63"/>
        <v>0</v>
      </c>
      <c r="Y68" s="273">
        <f t="shared" si="63"/>
        <v>6680</v>
      </c>
      <c r="Z68" s="149">
        <f t="shared" si="63"/>
        <v>0</v>
      </c>
      <c r="AA68" s="150">
        <f t="shared" si="63"/>
        <v>1.2575253266400854E-3</v>
      </c>
      <c r="AB68" s="151">
        <f t="shared" si="63"/>
        <v>1187.3399999999999</v>
      </c>
      <c r="AC68" s="149">
        <f t="shared" si="63"/>
        <v>2953.15</v>
      </c>
      <c r="AD68" s="150">
        <f>AC68/Y68</f>
        <v>0.4420883233532934</v>
      </c>
      <c r="AE68" s="149">
        <f t="shared" ref="AE68:AL68" si="64">SUM(AE60:AE67)</f>
        <v>3854.12</v>
      </c>
      <c r="AF68" s="149">
        <f t="shared" si="64"/>
        <v>16000</v>
      </c>
      <c r="AG68" s="149">
        <f t="shared" si="64"/>
        <v>0</v>
      </c>
      <c r="AH68" s="149">
        <f t="shared" si="64"/>
        <v>0</v>
      </c>
      <c r="AI68" s="149">
        <f>SUM(AI60:AI67)</f>
        <v>12.490282967387497</v>
      </c>
      <c r="AJ68" s="149">
        <f t="shared" si="64"/>
        <v>3745.2799999999997</v>
      </c>
      <c r="AK68" s="149">
        <f t="shared" si="64"/>
        <v>44.68</v>
      </c>
      <c r="AL68" s="149">
        <f t="shared" si="64"/>
        <v>-21117.060282967388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274"/>
      <c r="Z69" s="163"/>
      <c r="AC69" s="164"/>
      <c r="AE69" s="162"/>
      <c r="AF69" s="162"/>
      <c r="AG69" s="162"/>
      <c r="AH69" s="162"/>
      <c r="AI69" s="162"/>
      <c r="AJ69" s="162"/>
      <c r="AK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8414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4479</v>
      </c>
      <c r="R70" s="172">
        <f t="shared" si="65"/>
        <v>-85</v>
      </c>
      <c r="S70" s="172">
        <f t="shared" si="65"/>
        <v>4394</v>
      </c>
      <c r="T70" s="172">
        <f t="shared" si="65"/>
        <v>3578323.5299999993</v>
      </c>
      <c r="U70" s="172">
        <f t="shared" si="65"/>
        <v>-68105.91</v>
      </c>
      <c r="V70" s="172">
        <f t="shared" si="65"/>
        <v>3510217.6199999992</v>
      </c>
      <c r="W70" s="172">
        <f t="shared" si="65"/>
        <v>5415973.1700000027</v>
      </c>
      <c r="X70" s="172">
        <f t="shared" si="65"/>
        <v>-103952.92</v>
      </c>
      <c r="Y70" s="275">
        <f t="shared" si="65"/>
        <v>5312020.2500000019</v>
      </c>
      <c r="Z70" s="172">
        <f t="shared" si="65"/>
        <v>0</v>
      </c>
      <c r="AA70" s="173">
        <f t="shared" si="65"/>
        <v>1</v>
      </c>
      <c r="AB70" s="174">
        <f t="shared" si="65"/>
        <v>585225.00999999954</v>
      </c>
      <c r="AC70" s="172">
        <f t="shared" si="65"/>
        <v>1992838.7600000005</v>
      </c>
      <c r="AD70" s="173">
        <f>AC70/Y70</f>
        <v>0.37515646895359628</v>
      </c>
      <c r="AE70" s="174">
        <f t="shared" ref="AE70:AL70" si="66">AE58+AE68</f>
        <v>547866.85000000009</v>
      </c>
      <c r="AF70" s="174">
        <f t="shared" si="66"/>
        <v>511114</v>
      </c>
      <c r="AG70" s="174">
        <f t="shared" si="66"/>
        <v>176153</v>
      </c>
      <c r="AH70" s="174">
        <f t="shared" si="66"/>
        <v>0</v>
      </c>
      <c r="AI70" s="174">
        <f>AI58+AI68</f>
        <v>23785.169999999991</v>
      </c>
      <c r="AJ70" s="174">
        <f t="shared" si="66"/>
        <v>4139.28</v>
      </c>
      <c r="AK70" s="174">
        <f t="shared" si="66"/>
        <v>35159.255100000017</v>
      </c>
      <c r="AL70" s="172">
        <f t="shared" si="66"/>
        <v>1435738.9249000011</v>
      </c>
      <c r="AM70" s="172"/>
      <c r="AN70" s="172"/>
      <c r="AO70" s="172"/>
      <c r="AP70" s="172"/>
      <c r="AQ70" s="172"/>
      <c r="AR70" s="172">
        <f>(AF70+AG70)/Q70</f>
        <v>153.44206296048225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Сводная!G27</f>
        <v>9873</v>
      </c>
      <c r="Q72" s="110">
        <f>Сводная!H27</f>
        <v>5436</v>
      </c>
      <c r="R72" s="110">
        <f>Сводная!I27</f>
        <v>-114</v>
      </c>
      <c r="W72" s="183">
        <f>Сводная!M27</f>
        <v>6650189.29</v>
      </c>
      <c r="X72" s="183">
        <f>Сводная!N27</f>
        <v>-141814.91999999998</v>
      </c>
      <c r="AB72" s="110">
        <f>Сводная!P27</f>
        <v>708235.16</v>
      </c>
      <c r="AC72" s="110">
        <f>Сводная!R27</f>
        <v>2443669.9500000007</v>
      </c>
      <c r="AE72" s="110">
        <f>Сводная!Q27</f>
        <v>679980.74</v>
      </c>
      <c r="AF72" s="101">
        <f>Сводная!W27</f>
        <v>657049</v>
      </c>
      <c r="AG72" s="101">
        <f>Сводная!X27</f>
        <v>176941</v>
      </c>
      <c r="AI72" s="185">
        <f>Сводная!S27</f>
        <v>31117.57</v>
      </c>
      <c r="AJ72" s="101">
        <f>Сводная!U27</f>
        <v>4239.28</v>
      </c>
      <c r="AK72" s="279">
        <f>Сводная!Z27</f>
        <v>43094.417000000009</v>
      </c>
      <c r="AL72" s="279">
        <f>Сводная!AC27+Сводная!T27+Сводная!V27</f>
        <v>1764047.2529999998</v>
      </c>
    </row>
    <row r="73" spans="1:49">
      <c r="C73" s="182"/>
      <c r="D73" s="182"/>
      <c r="AI73" s="281">
        <f>AI70-AI72</f>
        <v>-7332.4000000000087</v>
      </c>
      <c r="AL73" s="281">
        <f>AL70-AL72</f>
        <v>-328308.32809999865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102" priority="3" operator="greaterThan">
      <formula>120</formula>
    </cfRule>
  </conditionalFormatting>
  <conditionalFormatting sqref="AA69 AA71:AA1048576">
    <cfRule type="cellIs" dxfId="101" priority="4" operator="greaterThan">
      <formula>0.23</formula>
    </cfRule>
  </conditionalFormatting>
  <conditionalFormatting sqref="AA1">
    <cfRule type="cellIs" dxfId="100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0DC-D5AB-4323-942E-629CF571345A}">
  <dimension ref="A1:AW73"/>
  <sheetViews>
    <sheetView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G51" sqref="G5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287</v>
      </c>
      <c r="B1" s="77"/>
      <c r="C1" s="76"/>
      <c r="D1" s="76"/>
      <c r="E1" s="78"/>
      <c r="F1" s="486" t="s">
        <v>47</v>
      </c>
      <c r="G1" s="486"/>
      <c r="H1" s="486"/>
      <c r="K1" s="429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0"/>
      <c r="AG1" s="490"/>
      <c r="AH1" s="430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/>
      <c r="M3" s="98"/>
      <c r="N3" s="98"/>
      <c r="O3" s="189">
        <f t="shared" ref="O3:O56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56" si="3">W3+X3</f>
        <v>0</v>
      </c>
      <c r="Z3" s="101">
        <f>L3*M3*N3/100</f>
        <v>0</v>
      </c>
      <c r="AA3" s="103" t="e">
        <f t="shared" ref="AA3:AA56" si="4">Y3/$Y$70</f>
        <v>#DIV/0!</v>
      </c>
      <c r="AB3" s="101">
        <f>S3*I3</f>
        <v>0</v>
      </c>
      <c r="AC3" s="102"/>
      <c r="AD3" s="103">
        <f t="shared" ref="AD3:AD56" si="5">IF(Y3=0,0,AC3/Y3)</f>
        <v>0</v>
      </c>
      <c r="AE3" s="102"/>
      <c r="AF3" s="102"/>
      <c r="AG3" s="102"/>
      <c r="AH3" s="102"/>
      <c r="AI3" s="136">
        <f t="shared" ref="AI3:AI56" si="6">IFERROR($AI$70*H3/$H$70,0)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56" si="7">IF(S3=0,0,Y3/S3)</f>
        <v>0</v>
      </c>
      <c r="AO3" s="108">
        <f t="shared" ref="AO3:AO56" si="8">I3</f>
        <v>142.97999999999999</v>
      </c>
      <c r="AP3" s="108">
        <f t="shared" ref="AP3:AP56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56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56" si="14">Q4+R4</f>
        <v>0</v>
      </c>
      <c r="T4" s="102"/>
      <c r="U4" s="102"/>
      <c r="V4" s="101">
        <f t="shared" ref="V4:V56" si="15">T4+U4</f>
        <v>0</v>
      </c>
      <c r="W4" s="102"/>
      <c r="X4" s="102"/>
      <c r="Y4" s="101">
        <f t="shared" si="3"/>
        <v>0</v>
      </c>
      <c r="Z4" s="101">
        <f t="shared" ref="Z4:Z56" si="16">L4*M4*N4/100</f>
        <v>0</v>
      </c>
      <c r="AA4" s="103" t="e">
        <f t="shared" si="4"/>
        <v>#DIV/0!</v>
      </c>
      <c r="AB4" s="101">
        <f t="shared" ref="AB4:AB56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56" si="18">V4*1%</f>
        <v>0</v>
      </c>
      <c r="AL4" s="105">
        <f t="shared" ref="AL4:AL56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56" si="20">IF(Q4=0,AE4/1,AE4/Q4)</f>
        <v>0</v>
      </c>
      <c r="AR4" s="108">
        <f t="shared" ref="AR4:AR56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56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56" si="23">IF(AN6=0,0,AS6/AN6)</f>
        <v>0</v>
      </c>
      <c r="AU6" s="103">
        <f t="shared" ref="AU6:AU56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5">AVERAGE(AN3:AN56)</f>
        <v>0</v>
      </c>
      <c r="AO57" s="122">
        <f t="shared" si="25"/>
        <v>160.80574074074084</v>
      </c>
      <c r="AP57" s="122">
        <f t="shared" si="25"/>
        <v>0</v>
      </c>
      <c r="AQ57" s="122">
        <f t="shared" si="25"/>
        <v>0</v>
      </c>
      <c r="AR57" s="122">
        <f t="shared" si="25"/>
        <v>0</v>
      </c>
      <c r="AS57" s="122">
        <f t="shared" si="25"/>
        <v>0</v>
      </c>
      <c r="AT57" s="123">
        <f t="shared" si="25"/>
        <v>0</v>
      </c>
      <c r="AU57" s="122">
        <f t="shared" si="25"/>
        <v>0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0</v>
      </c>
      <c r="M58" s="127"/>
      <c r="N58" s="127"/>
      <c r="O58" s="127"/>
      <c r="P58" s="127"/>
      <c r="Q58" s="127">
        <f t="shared" ref="Q58:AC58" si="26">SUM(Q3:Q56)</f>
        <v>0</v>
      </c>
      <c r="R58" s="127">
        <f t="shared" si="26"/>
        <v>0</v>
      </c>
      <c r="S58" s="127">
        <f t="shared" si="26"/>
        <v>0</v>
      </c>
      <c r="T58" s="127">
        <f t="shared" si="26"/>
        <v>0</v>
      </c>
      <c r="U58" s="127">
        <f t="shared" si="26"/>
        <v>0</v>
      </c>
      <c r="V58" s="127">
        <f t="shared" si="26"/>
        <v>0</v>
      </c>
      <c r="W58" s="127">
        <f t="shared" si="26"/>
        <v>0</v>
      </c>
      <c r="X58" s="127">
        <f t="shared" si="26"/>
        <v>0</v>
      </c>
      <c r="Y58" s="127">
        <f t="shared" si="26"/>
        <v>0</v>
      </c>
      <c r="Z58" s="127">
        <f t="shared" si="26"/>
        <v>0</v>
      </c>
      <c r="AA58" s="128" t="e">
        <f t="shared" si="26"/>
        <v>#DIV/0!</v>
      </c>
      <c r="AB58" s="129">
        <f t="shared" si="26"/>
        <v>0</v>
      </c>
      <c r="AC58" s="129">
        <f t="shared" si="26"/>
        <v>0</v>
      </c>
      <c r="AD58" s="128" t="e">
        <f>AC58/Y58</f>
        <v>#DIV/0!</v>
      </c>
      <c r="AE58" s="127">
        <f t="shared" ref="AE58:AL58" si="27">SUM(AE3:AE56)</f>
        <v>0</v>
      </c>
      <c r="AF58" s="127">
        <f t="shared" si="27"/>
        <v>0</v>
      </c>
      <c r="AG58" s="127">
        <f t="shared" si="27"/>
        <v>0</v>
      </c>
      <c r="AH58" s="127">
        <f t="shared" si="27"/>
        <v>0</v>
      </c>
      <c r="AI58" s="127">
        <f t="shared" si="27"/>
        <v>0</v>
      </c>
      <c r="AJ58" s="127">
        <f t="shared" si="27"/>
        <v>0</v>
      </c>
      <c r="AK58" s="127">
        <f t="shared" si="27"/>
        <v>0</v>
      </c>
      <c r="AL58" s="127">
        <f t="shared" si="27"/>
        <v>0</v>
      </c>
      <c r="AM58" s="130"/>
      <c r="AN58" s="127"/>
      <c r="AO58" s="127"/>
      <c r="AP58" s="127"/>
      <c r="AQ58" s="127"/>
      <c r="AR58" s="127" t="e">
        <f>(AF58+AG58)/Q58</f>
        <v>#DIV/0!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9"/>
      <c r="AG59" s="330"/>
      <c r="AH59" s="431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8">SUM(F60:H60)</f>
        <v>0</v>
      </c>
      <c r="F60" s="101"/>
      <c r="G60" s="101"/>
      <c r="H60" s="101"/>
      <c r="I60" s="101">
        <v>533.55999999999995</v>
      </c>
      <c r="J60" s="101">
        <f t="shared" ref="J60:J66" si="29">E60*I60</f>
        <v>0</v>
      </c>
      <c r="K60" s="98"/>
      <c r="L60" s="98"/>
      <c r="M60" s="98"/>
      <c r="N60" s="98"/>
      <c r="O60" s="101">
        <f t="shared" ref="O60:O66" si="30">L60/7</f>
        <v>0</v>
      </c>
      <c r="P60" s="101">
        <f t="shared" ref="P60:P66" si="31">S60/7</f>
        <v>0</v>
      </c>
      <c r="Q60" s="102"/>
      <c r="R60" s="102"/>
      <c r="S60" s="101">
        <f t="shared" ref="S60:S66" si="32">Q60+R60</f>
        <v>0</v>
      </c>
      <c r="T60" s="102"/>
      <c r="U60" s="102"/>
      <c r="V60" s="101">
        <f t="shared" ref="V60:V66" si="33">T60+U60</f>
        <v>0</v>
      </c>
      <c r="W60" s="102"/>
      <c r="X60" s="102"/>
      <c r="Y60" s="101">
        <f t="shared" ref="Y60:Y66" si="34">W60+X60</f>
        <v>0</v>
      </c>
      <c r="Z60" s="101">
        <f t="shared" ref="Z60:Z66" si="35">L60*M60*N60/100</f>
        <v>0</v>
      </c>
      <c r="AA60" s="103" t="e">
        <f>Y60/#REF!</f>
        <v>#REF!</v>
      </c>
      <c r="AB60" s="101">
        <f t="shared" ref="AB60:AB66" si="36">S60*I60</f>
        <v>0</v>
      </c>
      <c r="AC60" s="102"/>
      <c r="AD60" s="103">
        <f t="shared" ref="AD60:AD66" si="37">IF(Y60=0,0,AC60/Y60)</f>
        <v>0</v>
      </c>
      <c r="AE60" s="102">
        <v>0</v>
      </c>
      <c r="AF60" s="102"/>
      <c r="AG60" s="102"/>
      <c r="AH60" s="102"/>
      <c r="AI60" s="136">
        <f>IFERROR(#REF!*H60/#REF!,0)</f>
        <v>0</v>
      </c>
      <c r="AJ60" s="102"/>
      <c r="AK60" s="104">
        <f t="shared" ref="AK60:AK66" si="38">V60*1%</f>
        <v>0</v>
      </c>
      <c r="AL60" s="105">
        <f t="shared" ref="AL60:AL66" si="39">Y60-AB60-AC60-AE60-AF60-AG60-AH60-AI60-AK60-AJ60</f>
        <v>0</v>
      </c>
      <c r="AM60" s="106"/>
      <c r="AN60" s="107">
        <f t="shared" ref="AN60:AN66" si="40">IF(S60=0,0,Y60/S60)</f>
        <v>0</v>
      </c>
      <c r="AO60" s="108">
        <f t="shared" ref="AO60:AO66" si="41">I60</f>
        <v>533.55999999999995</v>
      </c>
      <c r="AP60" s="108">
        <f t="shared" ref="AP60:AP66" si="42">IF(S60=0,0,AC60/S60)</f>
        <v>0</v>
      </c>
      <c r="AQ60" s="108">
        <f t="shared" ref="AQ60:AQ66" si="43">IF(Q60=0,AE60/1,AE60/Q60)</f>
        <v>0</v>
      </c>
      <c r="AR60" s="108">
        <f t="shared" ref="AR60:AR66" si="44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5">IF(AN60=0,0,AS60/AN60)</f>
        <v>0</v>
      </c>
      <c r="AU60" s="103">
        <f t="shared" ref="AU60:AU66" si="46">IF(AO60=0,0,AS60/AO60)</f>
        <v>0</v>
      </c>
      <c r="AV60" s="109"/>
      <c r="AW60" s="104">
        <f t="shared" ref="AW60:AW66" si="4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8"/>
        <v>0</v>
      </c>
      <c r="F61" s="101"/>
      <c r="G61" s="101"/>
      <c r="H61" s="101"/>
      <c r="I61" s="101">
        <v>533.55999999999995</v>
      </c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2"/>
      <c r="U61" s="102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 t="e">
        <f>Y61/#REF!</f>
        <v>#REF!</v>
      </c>
      <c r="AB61" s="101">
        <f t="shared" si="36"/>
        <v>0</v>
      </c>
      <c r="AC61" s="102"/>
      <c r="AD61" s="103">
        <f t="shared" si="37"/>
        <v>0</v>
      </c>
      <c r="AE61" s="102">
        <v>0</v>
      </c>
      <c r="AF61" s="102"/>
      <c r="AG61" s="102"/>
      <c r="AH61" s="102"/>
      <c r="AI61" s="136">
        <f>IFERROR(#REF!*H61/#REF!,0)</f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533.55999999999995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8"/>
        <v>0</v>
      </c>
      <c r="F62" s="101"/>
      <c r="G62" s="101"/>
      <c r="H62" s="101"/>
      <c r="I62" s="101">
        <v>533.55999999999995</v>
      </c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2"/>
      <c r="U62" s="102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 t="e">
        <f>Y62/#REF!</f>
        <v>#REF!</v>
      </c>
      <c r="AB62" s="101">
        <f t="shared" si="36"/>
        <v>0</v>
      </c>
      <c r="AC62" s="102"/>
      <c r="AD62" s="103">
        <f t="shared" si="37"/>
        <v>0</v>
      </c>
      <c r="AE62" s="102">
        <v>0</v>
      </c>
      <c r="AF62" s="102"/>
      <c r="AG62" s="102"/>
      <c r="AH62" s="102"/>
      <c r="AI62" s="136">
        <f>IFERROR(#REF!*H62/#REF!,0)</f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533.55999999999995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8"/>
        <v>0</v>
      </c>
      <c r="F63" s="101"/>
      <c r="G63" s="101"/>
      <c r="H63" s="101"/>
      <c r="I63" s="101">
        <v>326.89</v>
      </c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2"/>
      <c r="U63" s="102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 t="e">
        <f>Y63/#REF!</f>
        <v>#REF!</v>
      </c>
      <c r="AB63" s="101">
        <f t="shared" si="36"/>
        <v>0</v>
      </c>
      <c r="AC63" s="102"/>
      <c r="AD63" s="103">
        <f t="shared" si="37"/>
        <v>0</v>
      </c>
      <c r="AE63" s="102">
        <v>0</v>
      </c>
      <c r="AF63" s="102"/>
      <c r="AG63" s="102"/>
      <c r="AH63" s="102"/>
      <c r="AI63" s="136">
        <f>IFERROR(#REF!*H63/#REF!,0)</f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326.89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8"/>
        <v>0</v>
      </c>
      <c r="F64" s="101"/>
      <c r="G64" s="101"/>
      <c r="H64" s="101"/>
      <c r="I64" s="101">
        <v>326.89</v>
      </c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2"/>
      <c r="U64" s="102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 t="e">
        <f>Y64/#REF!</f>
        <v>#REF!</v>
      </c>
      <c r="AB64" s="101">
        <f t="shared" si="36"/>
        <v>0</v>
      </c>
      <c r="AC64" s="102"/>
      <c r="AD64" s="103">
        <f t="shared" si="37"/>
        <v>0</v>
      </c>
      <c r="AE64" s="102">
        <v>0</v>
      </c>
      <c r="AF64" s="102"/>
      <c r="AG64" s="102"/>
      <c r="AH64" s="102"/>
      <c r="AI64" s="136">
        <f>IFERROR(#REF!*H64/#REF!,0)</f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326.89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8"/>
        <v>0</v>
      </c>
      <c r="F65" s="101"/>
      <c r="G65" s="101"/>
      <c r="H65" s="101"/>
      <c r="I65" s="101">
        <v>326.89</v>
      </c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2"/>
      <c r="U65" s="102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 t="e">
        <f>Y65/#REF!</f>
        <v>#REF!</v>
      </c>
      <c r="AB65" s="101">
        <f t="shared" si="36"/>
        <v>0</v>
      </c>
      <c r="AC65" s="102"/>
      <c r="AD65" s="103">
        <f t="shared" si="37"/>
        <v>0</v>
      </c>
      <c r="AE65" s="102">
        <v>0</v>
      </c>
      <c r="AF65" s="102"/>
      <c r="AG65" s="102"/>
      <c r="AH65" s="102"/>
      <c r="AI65" s="136">
        <f>IFERROR(#REF!*H65/#REF!,0)</f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326.89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8"/>
        <v>0</v>
      </c>
      <c r="F66" s="101"/>
      <c r="G66" s="101"/>
      <c r="H66" s="101"/>
      <c r="I66" s="101">
        <v>326.89</v>
      </c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2"/>
      <c r="U66" s="102"/>
      <c r="V66" s="101">
        <f t="shared" si="33"/>
        <v>0</v>
      </c>
      <c r="W66" s="102"/>
      <c r="X66" s="102"/>
      <c r="Y66" s="101">
        <f t="shared" si="34"/>
        <v>0</v>
      </c>
      <c r="Z66" s="101">
        <f t="shared" si="35"/>
        <v>0</v>
      </c>
      <c r="AA66" s="103" t="e">
        <f>Y66/#REF!</f>
        <v>#REF!</v>
      </c>
      <c r="AB66" s="101">
        <f t="shared" si="36"/>
        <v>0</v>
      </c>
      <c r="AC66" s="102"/>
      <c r="AD66" s="103">
        <f t="shared" si="37"/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326.89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48">AVERAGE(AN60:AN66)</f>
        <v>0</v>
      </c>
      <c r="AO67" s="145">
        <f t="shared" si="48"/>
        <v>415.46285714285705</v>
      </c>
      <c r="AP67" s="145">
        <f t="shared" si="48"/>
        <v>0</v>
      </c>
      <c r="AQ67" s="145">
        <f t="shared" si="48"/>
        <v>0</v>
      </c>
      <c r="AR67" s="145">
        <f t="shared" si="48"/>
        <v>0</v>
      </c>
      <c r="AS67" s="145">
        <f t="shared" si="48"/>
        <v>0</v>
      </c>
      <c r="AT67" s="146">
        <f t="shared" si="48"/>
        <v>0</v>
      </c>
      <c r="AU67" s="146">
        <f t="shared" si="48"/>
        <v>0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49">SUM(Q60:Q66)</f>
        <v>0</v>
      </c>
      <c r="R68" s="149">
        <f t="shared" si="49"/>
        <v>0</v>
      </c>
      <c r="S68" s="149">
        <f t="shared" si="49"/>
        <v>0</v>
      </c>
      <c r="T68" s="149">
        <f t="shared" si="49"/>
        <v>0</v>
      </c>
      <c r="U68" s="149">
        <f t="shared" si="49"/>
        <v>0</v>
      </c>
      <c r="V68" s="149">
        <f t="shared" si="49"/>
        <v>0</v>
      </c>
      <c r="W68" s="149">
        <f t="shared" si="49"/>
        <v>0</v>
      </c>
      <c r="X68" s="149">
        <f t="shared" si="49"/>
        <v>0</v>
      </c>
      <c r="Y68" s="149">
        <f t="shared" si="49"/>
        <v>0</v>
      </c>
      <c r="Z68" s="149">
        <f t="shared" si="49"/>
        <v>0</v>
      </c>
      <c r="AA68" s="150" t="e">
        <f t="shared" si="49"/>
        <v>#REF!</v>
      </c>
      <c r="AB68" s="151">
        <f t="shared" si="49"/>
        <v>0</v>
      </c>
      <c r="AC68" s="149">
        <f t="shared" si="49"/>
        <v>0</v>
      </c>
      <c r="AD68" s="150" t="e">
        <f>AC68/Y68</f>
        <v>#DIV/0!</v>
      </c>
      <c r="AE68" s="149">
        <f t="shared" ref="AE68:AL68" si="50">SUM(AE60:AE66)</f>
        <v>0</v>
      </c>
      <c r="AF68" s="149">
        <f t="shared" si="50"/>
        <v>0</v>
      </c>
      <c r="AG68" s="149">
        <f t="shared" si="50"/>
        <v>0</v>
      </c>
      <c r="AH68" s="149">
        <f t="shared" si="50"/>
        <v>0</v>
      </c>
      <c r="AI68" s="152">
        <f t="shared" si="50"/>
        <v>0</v>
      </c>
      <c r="AJ68" s="149">
        <f t="shared" si="50"/>
        <v>0</v>
      </c>
      <c r="AK68" s="149">
        <f t="shared" si="50"/>
        <v>0</v>
      </c>
      <c r="AL68" s="149">
        <f t="shared" si="50"/>
        <v>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3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51">E58+E68</f>
        <v>0</v>
      </c>
      <c r="F70" s="172">
        <f t="shared" si="51"/>
        <v>0</v>
      </c>
      <c r="G70" s="172">
        <f t="shared" si="51"/>
        <v>0</v>
      </c>
      <c r="H70" s="172">
        <f t="shared" si="51"/>
        <v>0</v>
      </c>
      <c r="I70" s="172">
        <f t="shared" si="51"/>
        <v>0</v>
      </c>
      <c r="J70" s="172">
        <f t="shared" si="51"/>
        <v>0</v>
      </c>
      <c r="K70" s="172">
        <f t="shared" si="51"/>
        <v>0</v>
      </c>
      <c r="L70" s="172">
        <f t="shared" si="51"/>
        <v>0</v>
      </c>
      <c r="M70" s="172">
        <f t="shared" si="51"/>
        <v>0</v>
      </c>
      <c r="N70" s="172">
        <f t="shared" si="51"/>
        <v>0</v>
      </c>
      <c r="O70" s="172">
        <f t="shared" si="51"/>
        <v>0</v>
      </c>
      <c r="P70" s="172">
        <f t="shared" si="51"/>
        <v>0</v>
      </c>
      <c r="Q70" s="172">
        <f t="shared" si="51"/>
        <v>0</v>
      </c>
      <c r="R70" s="172">
        <f t="shared" si="51"/>
        <v>0</v>
      </c>
      <c r="S70" s="172">
        <f t="shared" si="51"/>
        <v>0</v>
      </c>
      <c r="T70" s="172">
        <f t="shared" si="51"/>
        <v>0</v>
      </c>
      <c r="U70" s="172">
        <f t="shared" si="51"/>
        <v>0</v>
      </c>
      <c r="V70" s="172">
        <f t="shared" si="51"/>
        <v>0</v>
      </c>
      <c r="W70" s="172">
        <f t="shared" si="51"/>
        <v>0</v>
      </c>
      <c r="X70" s="172">
        <f t="shared" si="51"/>
        <v>0</v>
      </c>
      <c r="Y70" s="172">
        <f t="shared" si="51"/>
        <v>0</v>
      </c>
      <c r="Z70" s="172">
        <f t="shared" si="51"/>
        <v>0</v>
      </c>
      <c r="AA70" s="173" t="e">
        <f t="shared" si="51"/>
        <v>#DIV/0!</v>
      </c>
      <c r="AB70" s="174">
        <f t="shared" si="51"/>
        <v>0</v>
      </c>
      <c r="AC70" s="172">
        <f t="shared" si="51"/>
        <v>0</v>
      </c>
      <c r="AD70" s="173" t="e">
        <f>AC70/Y70</f>
        <v>#DIV/0!</v>
      </c>
      <c r="AE70" s="174">
        <f>AE58+AE68</f>
        <v>0</v>
      </c>
      <c r="AF70" s="175">
        <f>AF58+AF68</f>
        <v>0</v>
      </c>
      <c r="AG70" s="175">
        <f>AG58+AG68</f>
        <v>0</v>
      </c>
      <c r="AH70" s="175">
        <f>AH58+AH68</f>
        <v>0</v>
      </c>
      <c r="AI70" s="176"/>
      <c r="AJ70" s="172">
        <f>AJ58+AJ68</f>
        <v>0</v>
      </c>
      <c r="AK70" s="172">
        <f>AK58+AK68</f>
        <v>0</v>
      </c>
      <c r="AL70" s="172">
        <f>AL58+AL68</f>
        <v>0</v>
      </c>
      <c r="AM70" s="172"/>
      <c r="AN70" s="172"/>
      <c r="AO70" s="172"/>
      <c r="AP70" s="172"/>
      <c r="AQ70" s="172"/>
      <c r="AR70" s="172" t="e">
        <f>(AF70+AG70)/Q70</f>
        <v>#DIV/0!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3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9" priority="5" operator="greaterThan">
      <formula>120</formula>
    </cfRule>
  </conditionalFormatting>
  <conditionalFormatting sqref="O67">
    <cfRule type="cellIs" dxfId="98" priority="4" operator="between">
      <formula>0.000001</formula>
      <formula>25</formula>
    </cfRule>
  </conditionalFormatting>
  <conditionalFormatting sqref="AA69 AA71:AA1048576">
    <cfRule type="cellIs" dxfId="97" priority="6" operator="greaterThan">
      <formula>0.23</formula>
    </cfRule>
  </conditionalFormatting>
  <conditionalFormatting sqref="AA1">
    <cfRule type="cellIs" dxfId="96" priority="3" operator="greaterThan">
      <formula>0.23</formula>
    </cfRule>
  </conditionalFormatting>
  <conditionalFormatting sqref="K59:K66">
    <cfRule type="cellIs" dxfId="95" priority="2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{9FF23F91-6178-4F97-9CC2-33517167D4E0}</x14:id>
        </ext>
      </extLst>
    </cfRule>
  </conditionalFormatting>
  <conditionalFormatting sqref="Y67:AA67 Y3:AA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{6DE76A5A-74C7-496F-8E49-65E086234F03}</x14:id>
        </ext>
      </extLst>
    </cfRule>
  </conditionalFormatting>
  <conditionalFormatting sqref="AW3:AW57 AW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{4FFB9CDC-56A8-4F51-9F43-95935C4D1F22}</x14:id>
        </ext>
      </extLst>
    </cfRule>
  </conditionalFormatting>
  <conditionalFormatting sqref="AL3:AL57 AL6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{8D65A248-195E-40D6-8738-E6196A241B04}</x14:id>
        </ext>
      </extLst>
    </cfRule>
  </conditionalFormatting>
  <conditionalFormatting sqref="Y59:AA5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{91F5B2F5-0895-4506-8728-616DE0D1E3DD}</x14:id>
        </ext>
      </extLst>
    </cfRule>
  </conditionalFormatting>
  <conditionalFormatting sqref="AS59:AS6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{ECF7853D-D6C3-4971-B439-F64C06501EB9}</x14:id>
        </ext>
      </extLst>
    </cfRule>
  </conditionalFormatting>
  <conditionalFormatting sqref="AT59:AU6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{37876EE1-B053-41C1-AE00-72590B95F613}</x14:id>
        </ext>
      </extLst>
    </cfRule>
  </conditionalFormatting>
  <conditionalFormatting sqref="AW59:AW6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{66580EEC-E8CA-4447-A6F8-501F6EC7EE72}</x14:id>
        </ext>
      </extLst>
    </cfRule>
  </conditionalFormatting>
  <conditionalFormatting sqref="AA5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{BCCD4849-D4BC-44F7-A282-9A3808B6D6B6}</x14:id>
        </ext>
      </extLst>
    </cfRule>
  </conditionalFormatting>
  <conditionalFormatting sqref="AL59:AL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{B7BDF4C6-751F-4A53-A78A-26D5B74D5C7C}</x14:id>
        </ext>
      </extLst>
    </cfRule>
  </conditionalFormatting>
  <conditionalFormatting sqref="AS3:AS5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{457FAA61-3E67-4F49-8814-D442A08E3CDB}</x14:id>
        </ext>
      </extLst>
    </cfRule>
  </conditionalFormatting>
  <conditionalFormatting sqref="AT3:AU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{E37F87A9-7802-4EE1-A76C-27A1BE2D9DBE}</x14:id>
        </ext>
      </extLst>
    </cfRule>
  </conditionalFormatting>
  <conditionalFormatting sqref="AA3:AA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{48DDB3C1-32A2-47DE-8790-2A2F8641B511}</x14:id>
        </ext>
      </extLst>
    </cfRule>
  </conditionalFormatting>
  <conditionalFormatting sqref="AW3:AW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{A393761F-749E-4C07-A41B-1FDADC7F500D}</x14:id>
        </ext>
      </extLst>
    </cfRule>
  </conditionalFormatting>
  <conditionalFormatting sqref="AL3:AL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{11611BFF-BE50-4752-AF9E-4016D85357E0}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F23F91-6178-4F97-9CC2-33517167D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DE76A5A-74C7-496F-8E49-65E08623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4FFB9CDC-56A8-4F51-9F43-95935C4D1F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65A248-195E-40D6-8738-E6196A24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1F5B2F5-0895-4506-8728-616DE0D1E3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ECF7853D-D6C3-4971-B439-F64C06501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37876EE1-B053-41C1-AE00-72590B95F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66580EEC-E8CA-4447-A6F8-501F6EC7E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BCCD4849-D4BC-44F7-A282-9A3808B6D6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B7BDF4C6-751F-4A53-A78A-26D5B74D5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457FAA61-3E67-4F49-8814-D442A08E3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37F87A9-7802-4EE1-A76C-27A1BE2D9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48DDB3C1-32A2-47DE-8790-2A2F8641B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393761F-749E-4C07-A41B-1FDADC7F5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1611BFF-BE50-4752-AF9E-4016D8535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H63" activePane="bottomRight" state="frozen"/>
      <selection pane="topRight" activeCell="D1" sqref="D1"/>
      <selection pane="bottomLeft" activeCell="A3" sqref="A3"/>
      <selection pane="bottomRight" activeCell="J80" sqref="J8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99" customWidth="1"/>
    <col min="7" max="8" width="12.36328125" style="499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493" t="s">
        <v>47</v>
      </c>
      <c r="G1" s="493"/>
      <c r="H1" s="493"/>
      <c r="K1" s="417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0"/>
      <c r="AG1" s="490"/>
      <c r="AH1" s="418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494" t="s">
        <v>57</v>
      </c>
      <c r="G2" s="494" t="s">
        <v>58</v>
      </c>
      <c r="H2" s="494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1319</v>
      </c>
      <c r="F3" s="102">
        <v>141</v>
      </c>
      <c r="G3" s="102">
        <v>37</v>
      </c>
      <c r="H3" s="102">
        <v>1141</v>
      </c>
      <c r="I3" s="101">
        <v>142.97999999999999</v>
      </c>
      <c r="J3" s="101">
        <f t="shared" ref="J3:J56" si="0">E3*I3</f>
        <v>188590.62</v>
      </c>
      <c r="K3" s="98">
        <v>33</v>
      </c>
      <c r="L3" s="98">
        <v>215</v>
      </c>
      <c r="M3" s="98">
        <v>1362</v>
      </c>
      <c r="N3" s="98">
        <v>63</v>
      </c>
      <c r="O3" s="189">
        <f t="shared" ref="O3:O56" si="1">L3/7</f>
        <v>30.714285714285715</v>
      </c>
      <c r="P3" s="101">
        <f t="shared" ref="P3" si="2">S3/7</f>
        <v>18.285714285714285</v>
      </c>
      <c r="Q3" s="102">
        <v>134</v>
      </c>
      <c r="R3" s="102">
        <v>-6</v>
      </c>
      <c r="S3" s="101">
        <f>Q3+R3</f>
        <v>128</v>
      </c>
      <c r="T3" s="102">
        <v>120842.72</v>
      </c>
      <c r="U3" s="102">
        <v>-5315</v>
      </c>
      <c r="V3" s="101">
        <f>T3+U3</f>
        <v>115527.72</v>
      </c>
      <c r="W3" s="102">
        <v>183436.55000000005</v>
      </c>
      <c r="X3" s="102">
        <v>-8296</v>
      </c>
      <c r="Y3" s="101">
        <f t="shared" ref="Y3:Y56" si="3">W3+X3</f>
        <v>175140.55000000005</v>
      </c>
      <c r="Z3" s="101">
        <f>L3*M3*N3/100</f>
        <v>184482.9</v>
      </c>
      <c r="AA3" s="103">
        <f t="shared" ref="AA3:AA56" si="4">Y3/$Y$70</f>
        <v>0.14639524123509526</v>
      </c>
      <c r="AB3" s="101">
        <f>S3*I3</f>
        <v>18301.439999999999</v>
      </c>
      <c r="AC3" s="102">
        <v>66029.930000000051</v>
      </c>
      <c r="AD3" s="103">
        <f t="shared" ref="AD3:AD56" si="5">IF(Y3=0,0,AC3/Y3)</f>
        <v>0.37701109194872368</v>
      </c>
      <c r="AE3" s="102">
        <v>17422.570000000032</v>
      </c>
      <c r="AF3" s="102">
        <v>39000</v>
      </c>
      <c r="AG3" s="102"/>
      <c r="AH3" s="102"/>
      <c r="AI3" s="136">
        <f t="shared" ref="AI3:AI56" si="6">IFERROR($AI$70*H3/$H$70,0)</f>
        <v>1103.438195726721</v>
      </c>
      <c r="AJ3" s="102">
        <v>0</v>
      </c>
      <c r="AK3" s="104">
        <f>V3*1%</f>
        <v>1155.2772</v>
      </c>
      <c r="AL3" s="105">
        <f>Y3-AB3-AC3-AE3-AF3-AG3-AH3-AI3-AK3-AJ3</f>
        <v>32127.894604273239</v>
      </c>
      <c r="AM3" s="106"/>
      <c r="AN3" s="107">
        <f t="shared" ref="AN3:AN56" si="7">IF(S3=0,0,Y3/S3)</f>
        <v>1368.2855468750004</v>
      </c>
      <c r="AO3" s="108">
        <f t="shared" ref="AO3:AO56" si="8">I3</f>
        <v>142.97999999999999</v>
      </c>
      <c r="AP3" s="108">
        <f t="shared" ref="AP3:AP56" si="9">IF(S3=0,0,AC3/S3)</f>
        <v>515.8588281250004</v>
      </c>
      <c r="AQ3" s="108">
        <f>IF(Q3=0,AE3/1,AE3/Q3)</f>
        <v>130.01917910447784</v>
      </c>
      <c r="AR3" s="108">
        <f>IF(Q3=0,0,(AF3+AG3)/Q3)</f>
        <v>291.04477611940297</v>
      </c>
      <c r="AS3" s="108">
        <f>_xlfn.IFS(S3=0,AL3,S3&lt;0,AL3/-S3,S3&gt;0,AL3/S3)</f>
        <v>250.99917659588468</v>
      </c>
      <c r="AT3" s="103">
        <f t="shared" ref="AT3" si="10">IF(AN3=0,0,AS3/AN3)</f>
        <v>0.18344064012744754</v>
      </c>
      <c r="AU3" s="103">
        <f t="shared" ref="AU3" si="11">IF(AO3=0,0,AS3/AO3)</f>
        <v>1.7554845194844362</v>
      </c>
      <c r="AV3" s="109"/>
      <c r="AW3" s="104">
        <f t="shared" ref="AW3:AW56" si="12">AS3*E3</f>
        <v>331067.91392997187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2891</v>
      </c>
      <c r="F4" s="102">
        <v>336</v>
      </c>
      <c r="G4" s="102">
        <v>87</v>
      </c>
      <c r="H4" s="102">
        <v>2468</v>
      </c>
      <c r="I4" s="101">
        <v>123.09</v>
      </c>
      <c r="J4" s="101">
        <f t="shared" si="0"/>
        <v>355853.19</v>
      </c>
      <c r="K4" s="98">
        <v>21</v>
      </c>
      <c r="L4" s="98">
        <v>587</v>
      </c>
      <c r="M4" s="98">
        <v>1300</v>
      </c>
      <c r="N4" s="98">
        <v>61</v>
      </c>
      <c r="O4" s="189">
        <f t="shared" si="1"/>
        <v>83.857142857142861</v>
      </c>
      <c r="P4" s="101">
        <f>S4/7</f>
        <v>55.714285714285715</v>
      </c>
      <c r="Q4" s="102">
        <v>399</v>
      </c>
      <c r="R4" s="102">
        <v>-9</v>
      </c>
      <c r="S4" s="101">
        <f t="shared" ref="S4:S56" si="14">Q4+R4</f>
        <v>390</v>
      </c>
      <c r="T4" s="102">
        <v>345534.64999999991</v>
      </c>
      <c r="U4" s="102">
        <v>-7558</v>
      </c>
      <c r="V4" s="101">
        <f t="shared" ref="V4:V56" si="15">T4+U4</f>
        <v>337976.64999999991</v>
      </c>
      <c r="W4" s="102">
        <v>522292.7899999998</v>
      </c>
      <c r="X4" s="102">
        <v>-11576</v>
      </c>
      <c r="Y4" s="101">
        <f t="shared" ref="Y4:Y56" si="16">W4+X4</f>
        <v>510716.7899999998</v>
      </c>
      <c r="Z4" s="101">
        <f t="shared" ref="Z4:Z56" si="17">L4*M4*N4/100</f>
        <v>465491</v>
      </c>
      <c r="AA4" s="103">
        <f t="shared" ref="AA4:AA56" si="18">Y4/$Y$70</f>
        <v>0.42689432958194684</v>
      </c>
      <c r="AB4" s="101">
        <f t="shared" ref="AB4:AB56" si="19">S4*I4</f>
        <v>48005.1</v>
      </c>
      <c r="AC4" s="102">
        <v>192661.54999999993</v>
      </c>
      <c r="AD4" s="103">
        <f t="shared" ref="AD4:AD56" si="20">IF(Y4=0,0,AC4/Y4)</f>
        <v>0.37723754881839699</v>
      </c>
      <c r="AE4" s="102">
        <v>54015.789999999841</v>
      </c>
      <c r="AF4" s="102">
        <v>44212</v>
      </c>
      <c r="AG4" s="102">
        <v>788</v>
      </c>
      <c r="AH4" s="102"/>
      <c r="AI4" s="136">
        <f t="shared" ref="AI4:AI56" si="21">IFERROR($AI$70*H4/$H$70,0)</f>
        <v>2386.7532577156421</v>
      </c>
      <c r="AJ4" s="102">
        <v>40</v>
      </c>
      <c r="AK4" s="104">
        <f t="shared" ref="AK4:AK56" si="22">V4*1%</f>
        <v>3379.7664999999993</v>
      </c>
      <c r="AL4" s="105">
        <f t="shared" ref="AL4:AL56" si="23">Y4-AB4-AC4-AE4-AF4-AG4-AH4-AI4-AK4-AJ4</f>
        <v>165227.83024228443</v>
      </c>
      <c r="AM4" s="106"/>
      <c r="AN4" s="107">
        <f t="shared" si="7"/>
        <v>1309.5302307692302</v>
      </c>
      <c r="AO4" s="108">
        <f t="shared" si="8"/>
        <v>123.09</v>
      </c>
      <c r="AP4" s="108">
        <f t="shared" si="9"/>
        <v>494.00397435897418</v>
      </c>
      <c r="AQ4" s="108">
        <f t="shared" ref="AQ4:AQ56" si="24">IF(Q4=0,AE4/1,AE4/Q4)</f>
        <v>135.37791979949836</v>
      </c>
      <c r="AR4" s="108">
        <f t="shared" ref="AR4:AR56" si="25">IF(Q4=0,0,(AF4+AG4)/Q4)</f>
        <v>112.78195488721805</v>
      </c>
      <c r="AS4" s="108">
        <f t="array" ref="AS4">_xlfn.IFS(S4=0,AL4,S4&lt;0,AL4/-S4,S4&gt;0,AL4/S4)</f>
        <v>423.6611031853447</v>
      </c>
      <c r="AT4" s="103">
        <f>IF(AN4=0,0,AS4/AN4)</f>
        <v>0.32352143786438764</v>
      </c>
      <c r="AU4" s="103">
        <f>IF(AO4=0,0,AS4/AO4)</f>
        <v>3.4418807635497983</v>
      </c>
      <c r="AV4" s="109"/>
      <c r="AW4" s="104">
        <f t="shared" si="12"/>
        <v>1224804.2493088315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813</v>
      </c>
      <c r="F5" s="102">
        <v>45</v>
      </c>
      <c r="G5" s="102">
        <v>16</v>
      </c>
      <c r="H5" s="102">
        <v>752</v>
      </c>
      <c r="I5" s="101">
        <v>123.09</v>
      </c>
      <c r="J5" s="101">
        <f t="shared" si="0"/>
        <v>100072.17</v>
      </c>
      <c r="K5" s="98">
        <v>58</v>
      </c>
      <c r="L5" s="98">
        <v>78</v>
      </c>
      <c r="M5" s="98">
        <v>1219</v>
      </c>
      <c r="N5" s="98">
        <v>57</v>
      </c>
      <c r="O5" s="189">
        <f t="shared" si="1"/>
        <v>11.142857142857142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40393.799999999988</v>
      </c>
      <c r="U5" s="102">
        <v>0</v>
      </c>
      <c r="V5" s="101">
        <f t="shared" si="15"/>
        <v>40393.799999999988</v>
      </c>
      <c r="W5" s="102">
        <v>61217.020000000004</v>
      </c>
      <c r="X5" s="102">
        <v>0</v>
      </c>
      <c r="Y5" s="101">
        <f t="shared" si="16"/>
        <v>61217.020000000004</v>
      </c>
      <c r="Z5" s="101">
        <f t="shared" si="17"/>
        <v>54196.74</v>
      </c>
      <c r="AA5" s="103">
        <f t="shared" si="18"/>
        <v>5.1169648665564026E-2</v>
      </c>
      <c r="AB5" s="101">
        <f t="shared" si="19"/>
        <v>6277.59</v>
      </c>
      <c r="AC5" s="102">
        <v>23084.080000000016</v>
      </c>
      <c r="AD5" s="103">
        <f t="shared" si="20"/>
        <v>0.37708598033684121</v>
      </c>
      <c r="AE5" s="102">
        <v>6791.4699999999966</v>
      </c>
      <c r="AF5" s="102">
        <v>11000</v>
      </c>
      <c r="AG5" s="102"/>
      <c r="AH5" s="102"/>
      <c r="AI5" s="136">
        <f t="shared" si="21"/>
        <v>727.2441044579266</v>
      </c>
      <c r="AJ5" s="102">
        <v>0</v>
      </c>
      <c r="AK5" s="104">
        <f t="shared" si="22"/>
        <v>403.93799999999987</v>
      </c>
      <c r="AL5" s="105">
        <f t="shared" si="23"/>
        <v>12932.697895542067</v>
      </c>
      <c r="AM5" s="106"/>
      <c r="AN5" s="107">
        <f t="shared" si="7"/>
        <v>1200.3337254901962</v>
      </c>
      <c r="AO5" s="108">
        <f t="shared" si="8"/>
        <v>123.09</v>
      </c>
      <c r="AP5" s="108">
        <f t="shared" si="9"/>
        <v>452.62901960784347</v>
      </c>
      <c r="AQ5" s="108">
        <f t="shared" si="24"/>
        <v>133.16607843137248</v>
      </c>
      <c r="AR5" s="108">
        <f t="shared" si="25"/>
        <v>215.68627450980392</v>
      </c>
      <c r="AS5" s="108">
        <f t="array" ref="AS5">_xlfn.IFS(S5=0,AL5,S5&lt;0,AL5/-S5,S5&gt;0,AL5/S5)</f>
        <v>253.58231167729545</v>
      </c>
      <c r="AT5" s="103">
        <f>IF(AN5=0,0,AS5/AN5)</f>
        <v>0.21125984073615584</v>
      </c>
      <c r="AU5" s="103">
        <f>IF(AO5=0,0,AS5/AO5)</f>
        <v>2.0601373927800428</v>
      </c>
      <c r="AV5" s="109"/>
      <c r="AW5" s="104">
        <f t="shared" si="12"/>
        <v>206162.4193936412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854</v>
      </c>
      <c r="F6" s="102">
        <v>43</v>
      </c>
      <c r="G6" s="102">
        <v>12</v>
      </c>
      <c r="H6" s="102">
        <v>799</v>
      </c>
      <c r="I6" s="101">
        <v>123.09</v>
      </c>
      <c r="J6" s="101">
        <f t="shared" si="0"/>
        <v>105118.86</v>
      </c>
      <c r="K6" s="98">
        <v>70</v>
      </c>
      <c r="L6" s="98">
        <v>61</v>
      </c>
      <c r="M6" s="98">
        <v>1220</v>
      </c>
      <c r="N6" s="98">
        <v>65</v>
      </c>
      <c r="O6" s="189">
        <f t="shared" si="1"/>
        <v>8.7142857142857135</v>
      </c>
      <c r="P6" s="101">
        <f t="shared" ref="P6:P56" si="26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37312.68</v>
      </c>
      <c r="U6" s="102">
        <v>0</v>
      </c>
      <c r="V6" s="101">
        <f t="shared" si="15"/>
        <v>37312.68</v>
      </c>
      <c r="W6" s="102">
        <v>56822.78</v>
      </c>
      <c r="X6" s="102">
        <v>0</v>
      </c>
      <c r="Y6" s="101">
        <f t="shared" si="16"/>
        <v>56822.78</v>
      </c>
      <c r="Z6" s="101">
        <f t="shared" si="17"/>
        <v>48373</v>
      </c>
      <c r="AA6" s="103">
        <f t="shared" si="18"/>
        <v>4.7496622488331475E-2</v>
      </c>
      <c r="AB6" s="101">
        <f t="shared" si="19"/>
        <v>5785.2300000000005</v>
      </c>
      <c r="AC6" s="102">
        <v>21273.200000000004</v>
      </c>
      <c r="AD6" s="103">
        <f t="shared" si="20"/>
        <v>0.37437802233540851</v>
      </c>
      <c r="AE6" s="102">
        <v>5643.2400000000016</v>
      </c>
      <c r="AF6" s="102">
        <v>0</v>
      </c>
      <c r="AG6" s="102"/>
      <c r="AH6" s="102"/>
      <c r="AI6" s="136">
        <f t="shared" si="21"/>
        <v>772.69686098654699</v>
      </c>
      <c r="AJ6" s="102">
        <v>0</v>
      </c>
      <c r="AK6" s="104">
        <f t="shared" si="22"/>
        <v>373.1268</v>
      </c>
      <c r="AL6" s="105">
        <f t="shared" si="23"/>
        <v>22975.286339013444</v>
      </c>
      <c r="AM6" s="106"/>
      <c r="AN6" s="107">
        <f t="shared" si="7"/>
        <v>1208.9953191489362</v>
      </c>
      <c r="AO6" s="108">
        <f t="shared" si="8"/>
        <v>123.09</v>
      </c>
      <c r="AP6" s="108">
        <f t="shared" si="9"/>
        <v>452.62127659574475</v>
      </c>
      <c r="AQ6" s="108">
        <f t="shared" si="24"/>
        <v>120.06893617021279</v>
      </c>
      <c r="AR6" s="108">
        <f t="shared" si="25"/>
        <v>0</v>
      </c>
      <c r="AS6" s="108">
        <f t="array" ref="AS6">_xlfn.IFS(S6=0,AL6,S6&lt;0,AL6/-S6,S6&gt;0,AL6/S6)</f>
        <v>488.83587955347753</v>
      </c>
      <c r="AT6" s="103">
        <f t="shared" ref="AT6:AT56" si="27">IF(AN6=0,0,AS6/AN6)</f>
        <v>0.40433231776082484</v>
      </c>
      <c r="AU6" s="103">
        <f t="shared" ref="AU6:AU56" si="28">IF(AO6=0,0,AS6/AO6)</f>
        <v>3.9713695633558981</v>
      </c>
      <c r="AV6" s="109"/>
      <c r="AW6" s="104">
        <f t="shared" si="12"/>
        <v>417465.84113866981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524</v>
      </c>
      <c r="F7" s="102">
        <v>27</v>
      </c>
      <c r="G7" s="102">
        <v>15</v>
      </c>
      <c r="H7" s="102">
        <v>482</v>
      </c>
      <c r="I7" s="101">
        <v>123.09</v>
      </c>
      <c r="J7" s="101">
        <f t="shared" si="0"/>
        <v>64499.16</v>
      </c>
      <c r="K7" s="98">
        <v>94</v>
      </c>
      <c r="L7" s="98">
        <v>51</v>
      </c>
      <c r="M7" s="98">
        <v>1195</v>
      </c>
      <c r="N7" s="98">
        <v>56</v>
      </c>
      <c r="O7" s="189">
        <f t="shared" si="1"/>
        <v>7.2857142857142856</v>
      </c>
      <c r="P7" s="101">
        <f t="shared" si="26"/>
        <v>5</v>
      </c>
      <c r="Q7" s="102">
        <v>36</v>
      </c>
      <c r="R7" s="102">
        <v>-1</v>
      </c>
      <c r="S7" s="101">
        <f t="shared" si="14"/>
        <v>35</v>
      </c>
      <c r="T7" s="102">
        <v>28229.01</v>
      </c>
      <c r="U7" s="102">
        <v>-782</v>
      </c>
      <c r="V7" s="101">
        <f t="shared" si="15"/>
        <v>27447.01</v>
      </c>
      <c r="W7" s="102">
        <v>42482.36</v>
      </c>
      <c r="X7" s="102">
        <v>-1222</v>
      </c>
      <c r="Y7" s="101">
        <f t="shared" si="16"/>
        <v>41260.36</v>
      </c>
      <c r="Z7" s="101">
        <f t="shared" si="17"/>
        <v>34129.199999999997</v>
      </c>
      <c r="AA7" s="103">
        <f t="shared" si="18"/>
        <v>3.4488417192060167E-2</v>
      </c>
      <c r="AB7" s="101">
        <f t="shared" si="19"/>
        <v>4308.1500000000005</v>
      </c>
      <c r="AC7" s="102">
        <v>15501.650000000003</v>
      </c>
      <c r="AD7" s="103">
        <f t="shared" si="20"/>
        <v>0.37570321732529727</v>
      </c>
      <c r="AE7" s="102">
        <v>5531.8199999999988</v>
      </c>
      <c r="AF7" s="102">
        <v>5000</v>
      </c>
      <c r="AG7" s="102"/>
      <c r="AH7" s="102"/>
      <c r="AI7" s="136">
        <f t="shared" si="21"/>
        <v>466.13252439989446</v>
      </c>
      <c r="AJ7" s="102">
        <v>60</v>
      </c>
      <c r="AK7" s="104">
        <f t="shared" si="22"/>
        <v>274.4701</v>
      </c>
      <c r="AL7" s="105">
        <f t="shared" si="23"/>
        <v>10118.137375600103</v>
      </c>
      <c r="AM7" s="106"/>
      <c r="AN7" s="107">
        <f t="shared" si="7"/>
        <v>1178.8674285714285</v>
      </c>
      <c r="AO7" s="108">
        <f t="shared" si="8"/>
        <v>123.09</v>
      </c>
      <c r="AP7" s="108">
        <f t="shared" si="9"/>
        <v>442.90428571428583</v>
      </c>
      <c r="AQ7" s="108">
        <f t="shared" si="24"/>
        <v>153.66166666666663</v>
      </c>
      <c r="AR7" s="108">
        <f t="shared" si="25"/>
        <v>138.88888888888889</v>
      </c>
      <c r="AS7" s="108">
        <f t="array" ref="AS7">_xlfn.IFS(S7=0,AL7,S7&lt;0,AL7/-S7,S7&gt;0,AL7/S7)</f>
        <v>289.08963930286006</v>
      </c>
      <c r="AT7" s="103">
        <f t="shared" si="27"/>
        <v>0.24522658977284983</v>
      </c>
      <c r="AU7" s="103">
        <f t="shared" si="28"/>
        <v>2.3486037801840935</v>
      </c>
      <c r="AV7" s="109"/>
      <c r="AW7" s="104">
        <f t="shared" si="12"/>
        <v>151482.97099469867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700</v>
      </c>
      <c r="F8" s="102">
        <v>47</v>
      </c>
      <c r="G8" s="102">
        <v>10</v>
      </c>
      <c r="H8" s="102">
        <v>643</v>
      </c>
      <c r="I8" s="101">
        <v>123.09</v>
      </c>
      <c r="J8" s="101">
        <f t="shared" si="0"/>
        <v>86163</v>
      </c>
      <c r="K8" s="98">
        <v>50</v>
      </c>
      <c r="L8" s="98">
        <v>78</v>
      </c>
      <c r="M8" s="98">
        <v>1193</v>
      </c>
      <c r="N8" s="98">
        <v>77</v>
      </c>
      <c r="O8" s="189">
        <f t="shared" si="1"/>
        <v>11.142857142857142</v>
      </c>
      <c r="P8" s="101">
        <f t="shared" si="26"/>
        <v>9.8571428571428577</v>
      </c>
      <c r="Q8" s="102">
        <v>71</v>
      </c>
      <c r="R8" s="102">
        <v>-2</v>
      </c>
      <c r="S8" s="101">
        <f t="shared" si="14"/>
        <v>69</v>
      </c>
      <c r="T8" s="102">
        <v>55529.960000000006</v>
      </c>
      <c r="U8" s="102">
        <v>-1536</v>
      </c>
      <c r="V8" s="101">
        <f t="shared" si="15"/>
        <v>53993.960000000006</v>
      </c>
      <c r="W8" s="102">
        <v>84603.95</v>
      </c>
      <c r="X8" s="102">
        <v>-2444</v>
      </c>
      <c r="Y8" s="101">
        <f t="shared" si="16"/>
        <v>82159.95</v>
      </c>
      <c r="Z8" s="101">
        <f t="shared" si="17"/>
        <v>71651.58</v>
      </c>
      <c r="AA8" s="103">
        <f t="shared" si="18"/>
        <v>6.8675276514281597E-2</v>
      </c>
      <c r="AB8" s="101">
        <f t="shared" si="19"/>
        <v>8493.2100000000009</v>
      </c>
      <c r="AC8" s="102">
        <v>31021.51999999999</v>
      </c>
      <c r="AD8" s="103">
        <f t="shared" si="20"/>
        <v>0.37757471858247227</v>
      </c>
      <c r="AE8" s="102">
        <v>7555.8600000000024</v>
      </c>
      <c r="AF8" s="102">
        <v>8000</v>
      </c>
      <c r="AG8" s="102"/>
      <c r="AH8" s="102"/>
      <c r="AI8" s="136">
        <f t="shared" si="21"/>
        <v>621.83239250857298</v>
      </c>
      <c r="AJ8" s="102">
        <v>0</v>
      </c>
      <c r="AK8" s="104">
        <f t="shared" si="22"/>
        <v>539.93960000000004</v>
      </c>
      <c r="AL8" s="105">
        <f t="shared" si="23"/>
        <v>25927.588007491428</v>
      </c>
      <c r="AM8" s="106"/>
      <c r="AN8" s="107">
        <f t="shared" si="7"/>
        <v>1190.7239130434782</v>
      </c>
      <c r="AO8" s="108">
        <f t="shared" si="8"/>
        <v>123.09</v>
      </c>
      <c r="AP8" s="108">
        <f t="shared" si="9"/>
        <v>449.58724637681144</v>
      </c>
      <c r="AQ8" s="108">
        <f t="shared" si="24"/>
        <v>106.42056338028172</v>
      </c>
      <c r="AR8" s="108">
        <f t="shared" si="25"/>
        <v>112.67605633802818</v>
      </c>
      <c r="AS8" s="108">
        <f t="array" ref="AS8">_xlfn.IFS(S8=0,AL8,S8&lt;0,AL8/-S8,S8&gt;0,AL8/S8)</f>
        <v>375.76214503610765</v>
      </c>
      <c r="AT8" s="103">
        <f t="shared" si="27"/>
        <v>0.31557453488581028</v>
      </c>
      <c r="AU8" s="103">
        <f t="shared" si="28"/>
        <v>3.0527430744667123</v>
      </c>
      <c r="AV8" s="109"/>
      <c r="AW8" s="104">
        <f t="shared" si="12"/>
        <v>263033.50152527535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36</v>
      </c>
      <c r="F9" s="102">
        <v>25</v>
      </c>
      <c r="G9" s="102">
        <v>9</v>
      </c>
      <c r="H9" s="102">
        <v>2</v>
      </c>
      <c r="I9" s="101">
        <v>169.89</v>
      </c>
      <c r="J9" s="101">
        <f t="shared" si="0"/>
        <v>6116.0399999999991</v>
      </c>
      <c r="K9" s="98">
        <v>13</v>
      </c>
      <c r="L9" s="98">
        <v>22</v>
      </c>
      <c r="M9" s="98">
        <v>1441</v>
      </c>
      <c r="N9" s="98">
        <v>38</v>
      </c>
      <c r="O9" s="189">
        <f t="shared" si="1"/>
        <v>3.1428571428571428</v>
      </c>
      <c r="P9" s="101">
        <f t="shared" si="26"/>
        <v>3.7142857142857144</v>
      </c>
      <c r="Q9" s="102">
        <v>26</v>
      </c>
      <c r="R9" s="102">
        <v>0</v>
      </c>
      <c r="S9" s="101">
        <f t="shared" si="14"/>
        <v>26</v>
      </c>
      <c r="T9" s="102">
        <v>25030</v>
      </c>
      <c r="U9" s="102">
        <v>0</v>
      </c>
      <c r="V9" s="101">
        <f t="shared" si="15"/>
        <v>25030</v>
      </c>
      <c r="W9" s="102">
        <v>36789</v>
      </c>
      <c r="X9" s="102">
        <v>0</v>
      </c>
      <c r="Y9" s="101">
        <f t="shared" si="16"/>
        <v>36789</v>
      </c>
      <c r="Z9" s="101">
        <f t="shared" si="17"/>
        <v>12046.76</v>
      </c>
      <c r="AA9" s="103">
        <f t="shared" si="18"/>
        <v>3.0750928495987467E-2</v>
      </c>
      <c r="AB9" s="101">
        <f t="shared" si="19"/>
        <v>4417.1399999999994</v>
      </c>
      <c r="AC9" s="102">
        <v>13984.980000000003</v>
      </c>
      <c r="AD9" s="103">
        <f t="shared" si="20"/>
        <v>0.38014025931664364</v>
      </c>
      <c r="AE9" s="102">
        <v>3290.2</v>
      </c>
      <c r="AF9" s="102">
        <v>0</v>
      </c>
      <c r="AG9" s="102"/>
      <c r="AH9" s="102"/>
      <c r="AI9" s="136">
        <f t="shared" si="21"/>
        <v>1.9341598522817198</v>
      </c>
      <c r="AJ9" s="102">
        <v>0</v>
      </c>
      <c r="AK9" s="104">
        <f t="shared" si="22"/>
        <v>250.3</v>
      </c>
      <c r="AL9" s="105">
        <f t="shared" si="23"/>
        <v>14844.445840147715</v>
      </c>
      <c r="AM9" s="106"/>
      <c r="AN9" s="107">
        <f t="shared" si="7"/>
        <v>1414.9615384615386</v>
      </c>
      <c r="AO9" s="108">
        <f t="shared" si="8"/>
        <v>169.89</v>
      </c>
      <c r="AP9" s="108">
        <f t="shared" si="9"/>
        <v>537.88384615384632</v>
      </c>
      <c r="AQ9" s="108">
        <f t="shared" si="24"/>
        <v>126.54615384615384</v>
      </c>
      <c r="AR9" s="108">
        <f t="shared" si="25"/>
        <v>0</v>
      </c>
      <c r="AS9" s="108">
        <f t="array" ref="AS9">_xlfn.IFS(S9=0,AL9,S9&lt;0,AL9/-S9,S9&gt;0,AL9/S9)</f>
        <v>570.94022462106591</v>
      </c>
      <c r="AT9" s="103">
        <f t="shared" si="27"/>
        <v>0.40350229253710929</v>
      </c>
      <c r="AU9" s="103">
        <f t="shared" si="28"/>
        <v>3.3606464454709868</v>
      </c>
      <c r="AV9" s="109"/>
      <c r="AW9" s="104">
        <f t="shared" si="12"/>
        <v>20553.848086358372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15</v>
      </c>
      <c r="F10" s="102">
        <v>6</v>
      </c>
      <c r="G10" s="102">
        <v>1</v>
      </c>
      <c r="H10" s="102">
        <v>8</v>
      </c>
      <c r="I10" s="101">
        <v>169.89</v>
      </c>
      <c r="J10" s="101">
        <f t="shared" si="0"/>
        <v>2548.35</v>
      </c>
      <c r="K10" s="98">
        <v>26</v>
      </c>
      <c r="L10" s="98">
        <v>6</v>
      </c>
      <c r="M10" s="98">
        <v>1036</v>
      </c>
      <c r="N10" s="98">
        <v>100</v>
      </c>
      <c r="O10" s="189">
        <f t="shared" si="1"/>
        <v>0.8571428571428571</v>
      </c>
      <c r="P10" s="101">
        <f t="shared" si="26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2234.4</v>
      </c>
      <c r="U10" s="102">
        <v>0</v>
      </c>
      <c r="V10" s="101">
        <f t="shared" si="15"/>
        <v>2234.4</v>
      </c>
      <c r="W10" s="102">
        <v>3215.6099999999997</v>
      </c>
      <c r="X10" s="102">
        <v>0</v>
      </c>
      <c r="Y10" s="101">
        <f t="shared" si="16"/>
        <v>3215.6099999999997</v>
      </c>
      <c r="Z10" s="101">
        <f t="shared" si="17"/>
        <v>6216</v>
      </c>
      <c r="AA10" s="103">
        <f t="shared" si="18"/>
        <v>2.6878412889989466E-3</v>
      </c>
      <c r="AB10" s="101">
        <f t="shared" si="19"/>
        <v>509.66999999999996</v>
      </c>
      <c r="AC10" s="102">
        <v>1193.7499999999998</v>
      </c>
      <c r="AD10" s="103">
        <f t="shared" si="20"/>
        <v>0.37123593968173996</v>
      </c>
      <c r="AE10" s="102">
        <v>622.4</v>
      </c>
      <c r="AF10" s="102">
        <v>0</v>
      </c>
      <c r="AG10" s="102"/>
      <c r="AH10" s="102"/>
      <c r="AI10" s="136">
        <f t="shared" si="21"/>
        <v>7.7366394091268793</v>
      </c>
      <c r="AJ10" s="102">
        <v>0</v>
      </c>
      <c r="AK10" s="104">
        <f t="shared" si="22"/>
        <v>22.344000000000001</v>
      </c>
      <c r="AL10" s="105">
        <f t="shared" si="23"/>
        <v>859.70936059087296</v>
      </c>
      <c r="AM10" s="106"/>
      <c r="AN10" s="107">
        <f t="shared" si="7"/>
        <v>1071.8699999999999</v>
      </c>
      <c r="AO10" s="108">
        <f t="shared" si="8"/>
        <v>169.89</v>
      </c>
      <c r="AP10" s="108">
        <f t="shared" si="9"/>
        <v>397.91666666666657</v>
      </c>
      <c r="AQ10" s="108">
        <f t="shared" si="24"/>
        <v>207.46666666666667</v>
      </c>
      <c r="AR10" s="108">
        <f t="shared" si="25"/>
        <v>0</v>
      </c>
      <c r="AS10" s="108">
        <f t="array" ref="AS10">_xlfn.IFS(S10=0,AL10,S10&lt;0,AL10/-S10,S10&gt;0,AL10/S10)</f>
        <v>286.5697868636243</v>
      </c>
      <c r="AT10" s="103">
        <f t="shared" si="27"/>
        <v>0.26735498415257852</v>
      </c>
      <c r="AU10" s="103">
        <f t="shared" si="28"/>
        <v>1.6867960848997841</v>
      </c>
      <c r="AV10" s="109"/>
      <c r="AW10" s="104">
        <f t="shared" si="12"/>
        <v>4298.5468029543645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5</v>
      </c>
      <c r="F11" s="102">
        <v>3</v>
      </c>
      <c r="G11" s="102">
        <v>1</v>
      </c>
      <c r="H11" s="102">
        <v>1</v>
      </c>
      <c r="I11" s="101">
        <v>169.89</v>
      </c>
      <c r="J11" s="101">
        <f t="shared" si="0"/>
        <v>849.44999999999993</v>
      </c>
      <c r="K11" s="98">
        <v>15</v>
      </c>
      <c r="L11" s="98">
        <v>9</v>
      </c>
      <c r="M11" s="98">
        <v>981</v>
      </c>
      <c r="N11" s="98">
        <v>100</v>
      </c>
      <c r="O11" s="189">
        <f t="shared" si="1"/>
        <v>1.2857142857142858</v>
      </c>
      <c r="P11" s="101">
        <f t="shared" si="26"/>
        <v>1.5714285714285714</v>
      </c>
      <c r="Q11" s="102">
        <v>11</v>
      </c>
      <c r="R11" s="102">
        <v>0</v>
      </c>
      <c r="S11" s="101">
        <f t="shared" si="14"/>
        <v>11</v>
      </c>
      <c r="T11" s="102">
        <v>7324</v>
      </c>
      <c r="U11" s="102">
        <v>0</v>
      </c>
      <c r="V11" s="101">
        <f t="shared" si="15"/>
        <v>7324</v>
      </c>
      <c r="W11" s="102">
        <v>11010</v>
      </c>
      <c r="X11" s="102">
        <v>0</v>
      </c>
      <c r="Y11" s="101">
        <f t="shared" si="16"/>
        <v>11010</v>
      </c>
      <c r="Z11" s="101">
        <f t="shared" si="17"/>
        <v>8829</v>
      </c>
      <c r="AA11" s="103">
        <f t="shared" si="18"/>
        <v>9.2029607420919847E-3</v>
      </c>
      <c r="AB11" s="101">
        <f t="shared" si="19"/>
        <v>1868.79</v>
      </c>
      <c r="AC11" s="102">
        <v>4185.7700000000004</v>
      </c>
      <c r="AD11" s="103">
        <f t="shared" si="20"/>
        <v>0.38017892824704819</v>
      </c>
      <c r="AE11" s="102">
        <v>865.4000000000002</v>
      </c>
      <c r="AF11" s="102">
        <v>0</v>
      </c>
      <c r="AG11" s="102"/>
      <c r="AH11" s="102"/>
      <c r="AI11" s="136">
        <f t="shared" si="21"/>
        <v>0.96707992614085991</v>
      </c>
      <c r="AJ11" s="102">
        <v>0</v>
      </c>
      <c r="AK11" s="104">
        <f t="shared" si="22"/>
        <v>73.239999999999995</v>
      </c>
      <c r="AL11" s="105">
        <f t="shared" si="23"/>
        <v>4015.8329200738581</v>
      </c>
      <c r="AM11" s="106"/>
      <c r="AN11" s="107">
        <f t="shared" si="7"/>
        <v>1000.9090909090909</v>
      </c>
      <c r="AO11" s="108">
        <f t="shared" si="8"/>
        <v>169.89</v>
      </c>
      <c r="AP11" s="108">
        <f t="shared" si="9"/>
        <v>380.52454545454549</v>
      </c>
      <c r="AQ11" s="108">
        <f t="shared" si="24"/>
        <v>78.672727272727286</v>
      </c>
      <c r="AR11" s="108">
        <f t="shared" si="25"/>
        <v>0</v>
      </c>
      <c r="AS11" s="108">
        <f t="array" ref="AS11">_xlfn.IFS(S11=0,AL11,S11&lt;0,AL11/-S11,S11&gt;0,AL11/S11)</f>
        <v>365.07572000671439</v>
      </c>
      <c r="AT11" s="103">
        <f t="shared" si="27"/>
        <v>0.3647441344299599</v>
      </c>
      <c r="AU11" s="103">
        <f t="shared" si="28"/>
        <v>2.1488946966078899</v>
      </c>
      <c r="AV11" s="109"/>
      <c r="AW11" s="104">
        <f t="shared" si="12"/>
        <v>1825.378600033572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1</v>
      </c>
      <c r="F12" s="102">
        <v>1</v>
      </c>
      <c r="G12" s="102"/>
      <c r="H12" s="102"/>
      <c r="I12" s="101">
        <v>169.89</v>
      </c>
      <c r="J12" s="101">
        <f t="shared" si="0"/>
        <v>169.89</v>
      </c>
      <c r="K12" s="98">
        <v>6</v>
      </c>
      <c r="L12" s="98">
        <v>2</v>
      </c>
      <c r="M12" s="98">
        <v>1055</v>
      </c>
      <c r="N12" s="98">
        <v>0</v>
      </c>
      <c r="O12" s="189">
        <f t="shared" si="1"/>
        <v>0.2857142857142857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698</v>
      </c>
      <c r="U12" s="102">
        <v>0</v>
      </c>
      <c r="V12" s="101">
        <f t="shared" si="15"/>
        <v>698</v>
      </c>
      <c r="W12" s="102">
        <v>1055</v>
      </c>
      <c r="X12" s="102">
        <v>0</v>
      </c>
      <c r="Y12" s="101">
        <f t="shared" si="16"/>
        <v>1055</v>
      </c>
      <c r="Z12" s="101">
        <f t="shared" si="17"/>
        <v>0</v>
      </c>
      <c r="AA12" s="103">
        <f t="shared" si="18"/>
        <v>8.8184592033669794E-4</v>
      </c>
      <c r="AB12" s="101">
        <f t="shared" si="19"/>
        <v>169.89</v>
      </c>
      <c r="AC12" s="102">
        <v>405.94000000000005</v>
      </c>
      <c r="AD12" s="103">
        <f t="shared" si="20"/>
        <v>0.38477725118483419</v>
      </c>
      <c r="AE12" s="102">
        <v>175.49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6.98</v>
      </c>
      <c r="AL12" s="105">
        <f t="shared" si="23"/>
        <v>296.69999999999993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405.94000000000005</v>
      </c>
      <c r="AQ12" s="108">
        <f t="shared" si="24"/>
        <v>175.49</v>
      </c>
      <c r="AR12" s="108">
        <f t="shared" si="25"/>
        <v>0</v>
      </c>
      <c r="AS12" s="108">
        <f t="array" ref="AS12">_xlfn.IFS(S12=0,AL12,S12&lt;0,AL12/-S12,S12&gt;0,AL12/S12)</f>
        <v>296.69999999999993</v>
      </c>
      <c r="AT12" s="103">
        <f t="shared" si="27"/>
        <v>0.28123222748815158</v>
      </c>
      <c r="AU12" s="103">
        <f t="shared" si="28"/>
        <v>1.7464241568073458</v>
      </c>
      <c r="AV12" s="109"/>
      <c r="AW12" s="104">
        <f t="shared" si="12"/>
        <v>296.69999999999993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2"/>
      <c r="G13" s="102"/>
      <c r="H13" s="102"/>
      <c r="I13" s="101">
        <v>169.89</v>
      </c>
      <c r="J13" s="101">
        <f t="shared" si="0"/>
        <v>0</v>
      </c>
      <c r="K13" s="98">
        <v>4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30</v>
      </c>
      <c r="F14" s="102">
        <v>11</v>
      </c>
      <c r="G14" s="102">
        <v>1</v>
      </c>
      <c r="H14" s="102">
        <v>18</v>
      </c>
      <c r="I14" s="101">
        <v>169.89</v>
      </c>
      <c r="J14" s="101">
        <f t="shared" si="0"/>
        <v>5096.7</v>
      </c>
      <c r="K14" s="98">
        <v>34</v>
      </c>
      <c r="L14" s="98">
        <v>14</v>
      </c>
      <c r="M14" s="98">
        <v>1208</v>
      </c>
      <c r="N14" s="98">
        <v>50</v>
      </c>
      <c r="O14" s="189">
        <f t="shared" si="1"/>
        <v>2</v>
      </c>
      <c r="P14" s="101">
        <f t="shared" si="26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2398.63</v>
      </c>
      <c r="U14" s="102">
        <v>0</v>
      </c>
      <c r="V14" s="101">
        <f t="shared" si="15"/>
        <v>2398.63</v>
      </c>
      <c r="W14" s="102">
        <v>3416.12</v>
      </c>
      <c r="X14" s="102">
        <v>0</v>
      </c>
      <c r="Y14" s="101">
        <f t="shared" si="16"/>
        <v>3416.12</v>
      </c>
      <c r="Z14" s="101">
        <f t="shared" si="17"/>
        <v>8456</v>
      </c>
      <c r="AA14" s="103">
        <f t="shared" si="18"/>
        <v>2.855442166237536E-3</v>
      </c>
      <c r="AB14" s="101">
        <f t="shared" si="19"/>
        <v>509.66999999999996</v>
      </c>
      <c r="AC14" s="102">
        <v>1293.3400000000001</v>
      </c>
      <c r="AD14" s="103">
        <f t="shared" si="20"/>
        <v>0.37859911244335687</v>
      </c>
      <c r="AE14" s="102">
        <v>500.73</v>
      </c>
      <c r="AF14" s="102">
        <v>0</v>
      </c>
      <c r="AG14" s="102"/>
      <c r="AH14" s="102"/>
      <c r="AI14" s="136">
        <f t="shared" si="21"/>
        <v>17.407438670535477</v>
      </c>
      <c r="AJ14" s="102">
        <v>0</v>
      </c>
      <c r="AK14" s="104">
        <f t="shared" si="22"/>
        <v>23.9863</v>
      </c>
      <c r="AL14" s="105">
        <f t="shared" si="23"/>
        <v>1070.9862613294642</v>
      </c>
      <c r="AM14" s="106"/>
      <c r="AN14" s="107">
        <f t="shared" si="7"/>
        <v>1138.7066666666667</v>
      </c>
      <c r="AO14" s="108">
        <f t="shared" si="8"/>
        <v>169.89</v>
      </c>
      <c r="AP14" s="108">
        <f t="shared" si="9"/>
        <v>431.1133333333334</v>
      </c>
      <c r="AQ14" s="108">
        <f t="shared" si="24"/>
        <v>166.91</v>
      </c>
      <c r="AR14" s="108">
        <f t="shared" si="25"/>
        <v>0</v>
      </c>
      <c r="AS14" s="108">
        <f t="array" ref="AS14">_xlfn.IFS(S14=0,AL14,S14&lt;0,AL14/-S14,S14&gt;0,AL14/S14)</f>
        <v>356.99542044315473</v>
      </c>
      <c r="AT14" s="103">
        <f t="shared" si="27"/>
        <v>0.31350955508865735</v>
      </c>
      <c r="AU14" s="103">
        <f t="shared" si="28"/>
        <v>2.1013327473256505</v>
      </c>
      <c r="AV14" s="109"/>
      <c r="AW14" s="104">
        <f t="shared" si="12"/>
        <v>10709.862613294641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6</v>
      </c>
      <c r="F15" s="102">
        <v>6</v>
      </c>
      <c r="G15" s="102"/>
      <c r="H15" s="102"/>
      <c r="I15" s="101">
        <v>169.89</v>
      </c>
      <c r="J15" s="101">
        <f t="shared" si="0"/>
        <v>1019.3399999999999</v>
      </c>
      <c r="K15" s="98">
        <v>9</v>
      </c>
      <c r="L15" s="98">
        <v>5</v>
      </c>
      <c r="M15" s="98">
        <v>1109</v>
      </c>
      <c r="N15" s="98">
        <v>0</v>
      </c>
      <c r="O15" s="189">
        <f t="shared" si="1"/>
        <v>0.7142857142857143</v>
      </c>
      <c r="P15" s="101">
        <f t="shared" si="26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2185.5100000000002</v>
      </c>
      <c r="U15" s="102">
        <v>0</v>
      </c>
      <c r="V15" s="101">
        <f t="shared" si="15"/>
        <v>2185.5100000000002</v>
      </c>
      <c r="W15" s="102">
        <v>3192.06</v>
      </c>
      <c r="X15" s="102">
        <v>0</v>
      </c>
      <c r="Y15" s="101">
        <f t="shared" si="16"/>
        <v>3192.06</v>
      </c>
      <c r="Z15" s="101">
        <f t="shared" si="17"/>
        <v>0</v>
      </c>
      <c r="AA15" s="103">
        <f t="shared" si="18"/>
        <v>2.6681564819620472E-3</v>
      </c>
      <c r="AB15" s="101">
        <f t="shared" si="19"/>
        <v>509.66999999999996</v>
      </c>
      <c r="AC15" s="102">
        <v>1200.23</v>
      </c>
      <c r="AD15" s="103">
        <f t="shared" si="20"/>
        <v>0.37600483700181075</v>
      </c>
      <c r="AE15" s="102">
        <v>308.42999999999995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21.855100000000004</v>
      </c>
      <c r="AL15" s="105">
        <f t="shared" si="23"/>
        <v>1151.8749</v>
      </c>
      <c r="AM15" s="106"/>
      <c r="AN15" s="107">
        <f t="shared" si="7"/>
        <v>1064.02</v>
      </c>
      <c r="AO15" s="108">
        <f t="shared" si="8"/>
        <v>169.89</v>
      </c>
      <c r="AP15" s="108">
        <f t="shared" si="9"/>
        <v>400.07666666666665</v>
      </c>
      <c r="AQ15" s="108">
        <f t="shared" si="24"/>
        <v>102.80999999999999</v>
      </c>
      <c r="AR15" s="108">
        <f t="shared" si="25"/>
        <v>0</v>
      </c>
      <c r="AS15" s="108">
        <f t="array" ref="AS15">_xlfn.IFS(S15=0,AL15,S15&lt;0,AL15/-S15,S15&gt;0,AL15/S15)</f>
        <v>383.95830000000001</v>
      </c>
      <c r="AT15" s="103">
        <f t="shared" si="27"/>
        <v>0.36085628089697563</v>
      </c>
      <c r="AU15" s="103">
        <f t="shared" si="28"/>
        <v>2.2600406145152747</v>
      </c>
      <c r="AV15" s="109"/>
      <c r="AW15" s="104">
        <f t="shared" si="12"/>
        <v>2303.7498000000001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127</v>
      </c>
      <c r="F16" s="102">
        <v>21</v>
      </c>
      <c r="G16" s="102">
        <v>8</v>
      </c>
      <c r="H16" s="102">
        <v>98</v>
      </c>
      <c r="I16" s="101">
        <v>169.89</v>
      </c>
      <c r="J16" s="101">
        <f t="shared" si="0"/>
        <v>21576.03</v>
      </c>
      <c r="K16" s="98">
        <v>11</v>
      </c>
      <c r="L16" s="98">
        <v>33</v>
      </c>
      <c r="M16" s="98">
        <v>1365</v>
      </c>
      <c r="N16" s="98">
        <v>53</v>
      </c>
      <c r="O16" s="189">
        <f t="shared" si="1"/>
        <v>4.7142857142857144</v>
      </c>
      <c r="P16" s="101">
        <f t="shared" si="26"/>
        <v>2.8571428571428572</v>
      </c>
      <c r="Q16" s="102">
        <v>21</v>
      </c>
      <c r="R16" s="102">
        <v>-1</v>
      </c>
      <c r="S16" s="101">
        <f t="shared" si="14"/>
        <v>20</v>
      </c>
      <c r="T16" s="102">
        <v>18827.25</v>
      </c>
      <c r="U16" s="102">
        <v>-963</v>
      </c>
      <c r="V16" s="101">
        <f t="shared" si="15"/>
        <v>17864.25</v>
      </c>
      <c r="W16" s="102">
        <v>28127.99</v>
      </c>
      <c r="X16" s="102">
        <v>-1344</v>
      </c>
      <c r="Y16" s="101">
        <f t="shared" si="16"/>
        <v>26783.99</v>
      </c>
      <c r="Z16" s="101">
        <f t="shared" si="17"/>
        <v>23873.85</v>
      </c>
      <c r="AA16" s="103">
        <f t="shared" si="18"/>
        <v>2.2388011669989494E-2</v>
      </c>
      <c r="AB16" s="101">
        <f t="shared" si="19"/>
        <v>3397.7999999999997</v>
      </c>
      <c r="AC16" s="102">
        <v>10161.140000000003</v>
      </c>
      <c r="AD16" s="103">
        <f t="shared" si="20"/>
        <v>0.37937364821298103</v>
      </c>
      <c r="AE16" s="102">
        <v>3635.0100000000007</v>
      </c>
      <c r="AF16" s="102">
        <v>4000</v>
      </c>
      <c r="AG16" s="102"/>
      <c r="AH16" s="102"/>
      <c r="AI16" s="136">
        <f t="shared" si="21"/>
        <v>94.773832761804272</v>
      </c>
      <c r="AJ16" s="102">
        <v>0</v>
      </c>
      <c r="AK16" s="104">
        <f t="shared" si="22"/>
        <v>178.64250000000001</v>
      </c>
      <c r="AL16" s="105">
        <f t="shared" si="23"/>
        <v>5316.6236672381947</v>
      </c>
      <c r="AM16" s="106"/>
      <c r="AN16" s="107">
        <f t="shared" si="7"/>
        <v>1339.1995000000002</v>
      </c>
      <c r="AO16" s="108">
        <f t="shared" si="8"/>
        <v>169.89</v>
      </c>
      <c r="AP16" s="108">
        <f t="shared" si="9"/>
        <v>508.05700000000013</v>
      </c>
      <c r="AQ16" s="108">
        <f t="shared" si="24"/>
        <v>173.09571428571431</v>
      </c>
      <c r="AR16" s="108">
        <f t="shared" si="25"/>
        <v>190.47619047619048</v>
      </c>
      <c r="AS16" s="108">
        <f t="array" ref="AS16">_xlfn.IFS(S16=0,AL16,S16&lt;0,AL16/-S16,S16&gt;0,AL16/S16)</f>
        <v>265.83118336190972</v>
      </c>
      <c r="AT16" s="103">
        <f t="shared" si="27"/>
        <v>0.19850006168753026</v>
      </c>
      <c r="AU16" s="103">
        <f t="shared" si="28"/>
        <v>1.5647253126252854</v>
      </c>
      <c r="AV16" s="109"/>
      <c r="AW16" s="104">
        <f t="shared" si="12"/>
        <v>33760.560286962536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134</v>
      </c>
      <c r="F17" s="102">
        <v>30</v>
      </c>
      <c r="G17" s="102">
        <v>13</v>
      </c>
      <c r="H17" s="102">
        <v>91</v>
      </c>
      <c r="I17" s="101">
        <v>169.89</v>
      </c>
      <c r="J17" s="101">
        <f t="shared" si="0"/>
        <v>22765.26</v>
      </c>
      <c r="K17" s="98">
        <v>12</v>
      </c>
      <c r="L17" s="98">
        <v>47</v>
      </c>
      <c r="M17" s="98">
        <v>1376</v>
      </c>
      <c r="N17" s="98">
        <v>50</v>
      </c>
      <c r="O17" s="189">
        <f t="shared" si="1"/>
        <v>6.7142857142857144</v>
      </c>
      <c r="P17" s="101">
        <f t="shared" si="26"/>
        <v>2.2857142857142856</v>
      </c>
      <c r="Q17" s="102">
        <v>18</v>
      </c>
      <c r="R17" s="102">
        <v>-2</v>
      </c>
      <c r="S17" s="101">
        <f t="shared" si="14"/>
        <v>16</v>
      </c>
      <c r="T17" s="102">
        <v>16272.720000000001</v>
      </c>
      <c r="U17" s="102">
        <v>-1821</v>
      </c>
      <c r="V17" s="101">
        <f t="shared" si="15"/>
        <v>14451.720000000001</v>
      </c>
      <c r="W17" s="102">
        <v>24299.049999999996</v>
      </c>
      <c r="X17" s="102">
        <v>-2754</v>
      </c>
      <c r="Y17" s="101">
        <f t="shared" si="16"/>
        <v>21545.049999999996</v>
      </c>
      <c r="Z17" s="101">
        <f t="shared" si="17"/>
        <v>32336</v>
      </c>
      <c r="AA17" s="103">
        <f t="shared" si="18"/>
        <v>1.8008923645450398E-2</v>
      </c>
      <c r="AB17" s="101">
        <f t="shared" si="19"/>
        <v>2718.24</v>
      </c>
      <c r="AC17" s="102">
        <v>8178.7499999999945</v>
      </c>
      <c r="AD17" s="103">
        <f t="shared" si="20"/>
        <v>0.37961155810731451</v>
      </c>
      <c r="AE17" s="102">
        <v>2849.2700000000004</v>
      </c>
      <c r="AF17" s="102">
        <v>7000</v>
      </c>
      <c r="AG17" s="102"/>
      <c r="AH17" s="102"/>
      <c r="AI17" s="136">
        <f t="shared" si="21"/>
        <v>88.00427327881826</v>
      </c>
      <c r="AJ17" s="102">
        <v>0</v>
      </c>
      <c r="AK17" s="104">
        <f t="shared" si="22"/>
        <v>144.5172</v>
      </c>
      <c r="AL17" s="105">
        <f t="shared" si="23"/>
        <v>566.26852672118446</v>
      </c>
      <c r="AM17" s="106"/>
      <c r="AN17" s="107">
        <f t="shared" si="7"/>
        <v>1346.5656249999997</v>
      </c>
      <c r="AO17" s="108">
        <f t="shared" si="8"/>
        <v>169.89</v>
      </c>
      <c r="AP17" s="108">
        <f t="shared" si="9"/>
        <v>511.17187499999966</v>
      </c>
      <c r="AQ17" s="108">
        <f t="shared" si="24"/>
        <v>158.29277777777781</v>
      </c>
      <c r="AR17" s="108">
        <f t="shared" si="25"/>
        <v>388.88888888888891</v>
      </c>
      <c r="AS17" s="108">
        <f t="array" ref="AS17">_xlfn.IFS(S17=0,AL17,S17&lt;0,AL17/-S17,S17&gt;0,AL17/S17)</f>
        <v>35.391782920074029</v>
      </c>
      <c r="AT17" s="103">
        <f t="shared" si="27"/>
        <v>2.6282998958980581E-2</v>
      </c>
      <c r="AU17" s="103">
        <f t="shared" si="28"/>
        <v>0.2083217547829421</v>
      </c>
      <c r="AV17" s="109"/>
      <c r="AW17" s="104">
        <f t="shared" si="12"/>
        <v>4742.4989112899202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114</v>
      </c>
      <c r="F18" s="102">
        <v>27</v>
      </c>
      <c r="G18" s="102">
        <v>6</v>
      </c>
      <c r="H18" s="102">
        <v>81</v>
      </c>
      <c r="I18" s="101">
        <v>169.89</v>
      </c>
      <c r="J18" s="101">
        <f t="shared" si="0"/>
        <v>19367.46</v>
      </c>
      <c r="K18" s="98">
        <v>17</v>
      </c>
      <c r="L18" s="98">
        <v>42</v>
      </c>
      <c r="M18" s="98">
        <v>1354</v>
      </c>
      <c r="N18" s="98">
        <v>52</v>
      </c>
      <c r="O18" s="189">
        <f t="shared" si="1"/>
        <v>6</v>
      </c>
      <c r="P18" s="101">
        <f t="shared" si="26"/>
        <v>3.8571428571428572</v>
      </c>
      <c r="Q18" s="102">
        <v>28</v>
      </c>
      <c r="R18" s="102">
        <v>-1</v>
      </c>
      <c r="S18" s="101">
        <f t="shared" si="14"/>
        <v>27</v>
      </c>
      <c r="T18" s="102">
        <v>24649.49</v>
      </c>
      <c r="U18" s="102">
        <v>-856</v>
      </c>
      <c r="V18" s="101">
        <f t="shared" si="15"/>
        <v>23793.49</v>
      </c>
      <c r="W18" s="102">
        <v>37513.129999999997</v>
      </c>
      <c r="X18" s="102">
        <v>-1334</v>
      </c>
      <c r="Y18" s="101">
        <f t="shared" si="16"/>
        <v>36179.129999999997</v>
      </c>
      <c r="Z18" s="101">
        <f t="shared" si="17"/>
        <v>29571.360000000001</v>
      </c>
      <c r="AA18" s="103">
        <f t="shared" si="18"/>
        <v>3.0241154684200033E-2</v>
      </c>
      <c r="AB18" s="101">
        <f t="shared" si="19"/>
        <v>4587.03</v>
      </c>
      <c r="AC18" s="102">
        <v>13668.699999999997</v>
      </c>
      <c r="AD18" s="103">
        <f t="shared" si="20"/>
        <v>0.37780621037598189</v>
      </c>
      <c r="AE18" s="102">
        <v>4702.9299999999994</v>
      </c>
      <c r="AF18" s="102">
        <v>9000</v>
      </c>
      <c r="AG18" s="102"/>
      <c r="AH18" s="102"/>
      <c r="AI18" s="136">
        <f t="shared" si="21"/>
        <v>78.333474017409657</v>
      </c>
      <c r="AJ18" s="102">
        <v>0</v>
      </c>
      <c r="AK18" s="104">
        <f t="shared" si="22"/>
        <v>237.93490000000003</v>
      </c>
      <c r="AL18" s="105">
        <f t="shared" si="23"/>
        <v>3904.2016259825914</v>
      </c>
      <c r="AM18" s="106"/>
      <c r="AN18" s="107">
        <f t="shared" si="7"/>
        <v>1339.9677777777777</v>
      </c>
      <c r="AO18" s="108">
        <f t="shared" si="8"/>
        <v>169.89</v>
      </c>
      <c r="AP18" s="108">
        <f t="shared" si="9"/>
        <v>506.24814814814806</v>
      </c>
      <c r="AQ18" s="108">
        <f t="shared" si="24"/>
        <v>167.9617857142857</v>
      </c>
      <c r="AR18" s="108">
        <f t="shared" si="25"/>
        <v>321.42857142857144</v>
      </c>
      <c r="AS18" s="108">
        <f t="array" ref="AS18">_xlfn.IFS(S18=0,AL18,S18&lt;0,AL18/-S18,S18&gt;0,AL18/S18)</f>
        <v>144.60006022157745</v>
      </c>
      <c r="AT18" s="103">
        <f t="shared" si="27"/>
        <v>0.10791308762766245</v>
      </c>
      <c r="AU18" s="103">
        <f t="shared" si="28"/>
        <v>0.8511393267501175</v>
      </c>
      <c r="AV18" s="109"/>
      <c r="AW18" s="104">
        <f t="shared" si="12"/>
        <v>16484.406865259829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5</v>
      </c>
      <c r="F19" s="102">
        <v>2</v>
      </c>
      <c r="G19" s="102">
        <v>2</v>
      </c>
      <c r="H19" s="102">
        <v>1</v>
      </c>
      <c r="I19" s="101">
        <v>129.46</v>
      </c>
      <c r="J19" s="101">
        <f t="shared" si="0"/>
        <v>647.30000000000007</v>
      </c>
      <c r="K19" s="98">
        <v>5</v>
      </c>
      <c r="L19" s="98">
        <v>3</v>
      </c>
      <c r="M19" s="98">
        <v>1380</v>
      </c>
      <c r="N19" s="98">
        <v>0</v>
      </c>
      <c r="O19" s="189">
        <f t="shared" si="1"/>
        <v>0.42857142857142855</v>
      </c>
      <c r="P19" s="101">
        <f t="shared" si="26"/>
        <v>0.5714285714285714</v>
      </c>
      <c r="Q19" s="102">
        <v>4</v>
      </c>
      <c r="R19" s="102">
        <v>0</v>
      </c>
      <c r="S19" s="101">
        <f t="shared" si="14"/>
        <v>4</v>
      </c>
      <c r="T19" s="102">
        <v>3567</v>
      </c>
      <c r="U19" s="102">
        <v>0</v>
      </c>
      <c r="V19" s="101">
        <f t="shared" si="15"/>
        <v>3567</v>
      </c>
      <c r="W19" s="102">
        <v>5400</v>
      </c>
      <c r="X19" s="102">
        <v>0</v>
      </c>
      <c r="Y19" s="101">
        <f t="shared" si="16"/>
        <v>5400</v>
      </c>
      <c r="Z19" s="101">
        <f t="shared" si="17"/>
        <v>0</v>
      </c>
      <c r="AA19" s="103">
        <f t="shared" si="18"/>
        <v>4.5137137154674586E-3</v>
      </c>
      <c r="AB19" s="101">
        <f t="shared" si="19"/>
        <v>517.84</v>
      </c>
      <c r="AC19" s="102">
        <v>2053.71</v>
      </c>
      <c r="AD19" s="103">
        <f t="shared" si="20"/>
        <v>0.38031666666666669</v>
      </c>
      <c r="AE19" s="102">
        <v>541.70000000000005</v>
      </c>
      <c r="AF19" s="102">
        <v>0</v>
      </c>
      <c r="AG19" s="102"/>
      <c r="AH19" s="102"/>
      <c r="AI19" s="136">
        <f t="shared" si="21"/>
        <v>0.96707992614085991</v>
      </c>
      <c r="AJ19" s="102">
        <v>0</v>
      </c>
      <c r="AK19" s="104">
        <f t="shared" si="22"/>
        <v>35.67</v>
      </c>
      <c r="AL19" s="105">
        <f t="shared" si="23"/>
        <v>2250.1129200738592</v>
      </c>
      <c r="AM19" s="106"/>
      <c r="AN19" s="107">
        <f t="shared" si="7"/>
        <v>1350</v>
      </c>
      <c r="AO19" s="108">
        <f t="shared" si="8"/>
        <v>129.46</v>
      </c>
      <c r="AP19" s="108">
        <f t="shared" si="9"/>
        <v>513.42750000000001</v>
      </c>
      <c r="AQ19" s="108">
        <f t="shared" si="24"/>
        <v>135.42500000000001</v>
      </c>
      <c r="AR19" s="108">
        <f t="shared" si="25"/>
        <v>0</v>
      </c>
      <c r="AS19" s="108">
        <f t="array" ref="AS19">_xlfn.IFS(S19=0,AL19,S19&lt;0,AL19/-S19,S19&gt;0,AL19/S19)</f>
        <v>562.5282300184648</v>
      </c>
      <c r="AT19" s="103">
        <f t="shared" si="27"/>
        <v>0.41668757779145543</v>
      </c>
      <c r="AU19" s="103">
        <f t="shared" si="28"/>
        <v>4.3451894795184982</v>
      </c>
      <c r="AV19" s="109"/>
      <c r="AW19" s="104">
        <f t="shared" si="12"/>
        <v>2812.6411500923241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41</v>
      </c>
      <c r="F20" s="102">
        <v>28</v>
      </c>
      <c r="G20" s="102">
        <v>12</v>
      </c>
      <c r="H20" s="102">
        <v>1</v>
      </c>
      <c r="I20" s="101">
        <v>117.76</v>
      </c>
      <c r="J20" s="101">
        <f t="shared" si="0"/>
        <v>4828.16</v>
      </c>
      <c r="K20" s="98">
        <v>7</v>
      </c>
      <c r="L20" s="98">
        <v>28</v>
      </c>
      <c r="M20" s="98">
        <v>1346</v>
      </c>
      <c r="N20" s="98">
        <v>63</v>
      </c>
      <c r="O20" s="189">
        <f t="shared" si="1"/>
        <v>4</v>
      </c>
      <c r="P20" s="101">
        <f t="shared" si="26"/>
        <v>1.8571428571428572</v>
      </c>
      <c r="Q20" s="102">
        <v>14</v>
      </c>
      <c r="R20" s="102">
        <v>-1</v>
      </c>
      <c r="S20" s="101">
        <f t="shared" si="14"/>
        <v>13</v>
      </c>
      <c r="T20" s="102">
        <v>12869</v>
      </c>
      <c r="U20" s="102">
        <v>-885</v>
      </c>
      <c r="V20" s="101">
        <f t="shared" si="15"/>
        <v>11984</v>
      </c>
      <c r="W20" s="102">
        <v>18810</v>
      </c>
      <c r="X20" s="102">
        <v>-1320</v>
      </c>
      <c r="Y20" s="101">
        <f t="shared" si="16"/>
        <v>17490</v>
      </c>
      <c r="Z20" s="101">
        <f t="shared" si="17"/>
        <v>23743.439999999999</v>
      </c>
      <c r="AA20" s="103">
        <f t="shared" si="18"/>
        <v>1.4619417200652934E-2</v>
      </c>
      <c r="AB20" s="101">
        <f t="shared" si="19"/>
        <v>1530.88</v>
      </c>
      <c r="AC20" s="102">
        <v>6648.9999999999982</v>
      </c>
      <c r="AD20" s="103">
        <f t="shared" si="20"/>
        <v>0.38016009148084612</v>
      </c>
      <c r="AE20" s="102">
        <v>3089.9400000000005</v>
      </c>
      <c r="AF20" s="102">
        <v>0</v>
      </c>
      <c r="AG20" s="102"/>
      <c r="AH20" s="102"/>
      <c r="AI20" s="136">
        <f t="shared" si="21"/>
        <v>0.96707992614085991</v>
      </c>
      <c r="AJ20" s="102">
        <v>0</v>
      </c>
      <c r="AK20" s="104">
        <f t="shared" si="22"/>
        <v>119.84</v>
      </c>
      <c r="AL20" s="105">
        <f t="shared" si="23"/>
        <v>6099.3729200738589</v>
      </c>
      <c r="AM20" s="106"/>
      <c r="AN20" s="107">
        <f t="shared" si="7"/>
        <v>1345.3846153846155</v>
      </c>
      <c r="AO20" s="108">
        <f t="shared" si="8"/>
        <v>117.76</v>
      </c>
      <c r="AP20" s="108">
        <f t="shared" si="9"/>
        <v>511.46153846153834</v>
      </c>
      <c r="AQ20" s="108">
        <f t="shared" si="24"/>
        <v>220.71000000000004</v>
      </c>
      <c r="AR20" s="108">
        <f t="shared" si="25"/>
        <v>0</v>
      </c>
      <c r="AS20" s="108">
        <f t="array" ref="AS20">_xlfn.IFS(S20=0,AL20,S20&lt;0,AL20/-S20,S20&gt;0,AL20/S20)</f>
        <v>469.18253231337377</v>
      </c>
      <c r="AT20" s="103">
        <f t="shared" si="27"/>
        <v>0.3487348725027935</v>
      </c>
      <c r="AU20" s="103">
        <f t="shared" si="28"/>
        <v>3.9842266670632962</v>
      </c>
      <c r="AV20" s="109"/>
      <c r="AW20" s="104">
        <f t="shared" si="12"/>
        <v>19236.483824848325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54</v>
      </c>
      <c r="F21" s="102">
        <v>4</v>
      </c>
      <c r="G21" s="102"/>
      <c r="H21" s="102">
        <v>50</v>
      </c>
      <c r="I21" s="101">
        <v>129.46</v>
      </c>
      <c r="J21" s="101">
        <f t="shared" si="0"/>
        <v>6990.84</v>
      </c>
      <c r="K21" s="98">
        <v>40</v>
      </c>
      <c r="L21" s="98">
        <v>9</v>
      </c>
      <c r="M21" s="98">
        <v>1140</v>
      </c>
      <c r="N21" s="98">
        <v>60</v>
      </c>
      <c r="O21" s="189">
        <f t="shared" si="1"/>
        <v>1.2857142857142858</v>
      </c>
      <c r="P21" s="101">
        <f t="shared" si="26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3565</v>
      </c>
      <c r="U21" s="102">
        <v>0</v>
      </c>
      <c r="V21" s="101">
        <f t="shared" si="15"/>
        <v>3565</v>
      </c>
      <c r="W21" s="102">
        <v>5580</v>
      </c>
      <c r="X21" s="102">
        <v>0</v>
      </c>
      <c r="Y21" s="101">
        <f t="shared" si="16"/>
        <v>5580</v>
      </c>
      <c r="Z21" s="101">
        <f t="shared" si="17"/>
        <v>6156</v>
      </c>
      <c r="AA21" s="103">
        <f t="shared" si="18"/>
        <v>4.6641708393163738E-3</v>
      </c>
      <c r="AB21" s="101">
        <f t="shared" si="19"/>
        <v>647.30000000000007</v>
      </c>
      <c r="AC21" s="102">
        <v>2098.66</v>
      </c>
      <c r="AD21" s="103">
        <f t="shared" si="20"/>
        <v>0.37610394265232971</v>
      </c>
      <c r="AE21" s="102">
        <v>723.36</v>
      </c>
      <c r="AF21" s="102">
        <v>0</v>
      </c>
      <c r="AG21" s="102"/>
      <c r="AH21" s="102"/>
      <c r="AI21" s="136">
        <f t="shared" si="21"/>
        <v>48.353996307042998</v>
      </c>
      <c r="AJ21" s="102">
        <v>0</v>
      </c>
      <c r="AK21" s="104">
        <f t="shared" si="22"/>
        <v>35.65</v>
      </c>
      <c r="AL21" s="105">
        <f t="shared" si="23"/>
        <v>2026.6760036929568</v>
      </c>
      <c r="AM21" s="106"/>
      <c r="AN21" s="107">
        <f t="shared" si="7"/>
        <v>1116</v>
      </c>
      <c r="AO21" s="108">
        <f t="shared" si="8"/>
        <v>129.46</v>
      </c>
      <c r="AP21" s="108">
        <f t="shared" si="9"/>
        <v>419.73199999999997</v>
      </c>
      <c r="AQ21" s="108">
        <f t="shared" si="24"/>
        <v>144.672</v>
      </c>
      <c r="AR21" s="108">
        <f t="shared" si="25"/>
        <v>0</v>
      </c>
      <c r="AS21" s="108">
        <f t="array" ref="AS21">_xlfn.IFS(S21=0,AL21,S21&lt;0,AL21/-S21,S21&gt;0,AL21/S21)</f>
        <v>405.33520073859137</v>
      </c>
      <c r="AT21" s="103">
        <f t="shared" si="27"/>
        <v>0.36320358489121091</v>
      </c>
      <c r="AU21" s="103">
        <f t="shared" si="28"/>
        <v>3.130968644667012</v>
      </c>
      <c r="AV21" s="109"/>
      <c r="AW21" s="104">
        <f t="shared" si="12"/>
        <v>21888.100839883933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72</v>
      </c>
      <c r="F22" s="102">
        <v>9</v>
      </c>
      <c r="G22" s="102">
        <v>1</v>
      </c>
      <c r="H22" s="102">
        <v>62</v>
      </c>
      <c r="I22" s="101">
        <v>129.46</v>
      </c>
      <c r="J22" s="101">
        <f t="shared" si="0"/>
        <v>9321.1200000000008</v>
      </c>
      <c r="K22" s="98">
        <v>74</v>
      </c>
      <c r="L22" s="98">
        <v>9</v>
      </c>
      <c r="M22" s="98">
        <v>1230</v>
      </c>
      <c r="N22" s="98">
        <v>0</v>
      </c>
      <c r="O22" s="189">
        <f t="shared" si="1"/>
        <v>1.2857142857142858</v>
      </c>
      <c r="P22" s="101">
        <f t="shared" si="26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18"/>
        <v>0</v>
      </c>
      <c r="AB22" s="101">
        <f t="shared" si="19"/>
        <v>0</v>
      </c>
      <c r="AC22" s="102">
        <v>0</v>
      </c>
      <c r="AD22" s="103">
        <f t="shared" si="20"/>
        <v>0</v>
      </c>
      <c r="AE22" s="102">
        <v>319.89</v>
      </c>
      <c r="AF22" s="102">
        <v>2000</v>
      </c>
      <c r="AG22" s="102"/>
      <c r="AH22" s="102"/>
      <c r="AI22" s="136">
        <f t="shared" si="21"/>
        <v>59.958955420733311</v>
      </c>
      <c r="AJ22" s="102">
        <v>0</v>
      </c>
      <c r="AK22" s="104">
        <f t="shared" si="22"/>
        <v>0</v>
      </c>
      <c r="AL22" s="105">
        <f t="shared" si="23"/>
        <v>-2379.8489554207331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4"/>
        <v>319.89</v>
      </c>
      <c r="AR22" s="108">
        <f t="shared" si="25"/>
        <v>0</v>
      </c>
      <c r="AS22" s="108">
        <f t="array" ref="AS22">_xlfn.IFS(S22=0,AL22,S22&lt;0,AL22/-S22,S22&gt;0,AL22/S22)</f>
        <v>-2379.8489554207331</v>
      </c>
      <c r="AT22" s="103">
        <f t="shared" si="27"/>
        <v>0</v>
      </c>
      <c r="AU22" s="103">
        <f t="shared" si="28"/>
        <v>-18.382890123750446</v>
      </c>
      <c r="AV22" s="109"/>
      <c r="AW22" s="104">
        <f t="shared" si="12"/>
        <v>-171349.12479029279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34</v>
      </c>
      <c r="F23" s="102">
        <v>22</v>
      </c>
      <c r="G23" s="102">
        <v>6</v>
      </c>
      <c r="H23" s="102">
        <v>6</v>
      </c>
      <c r="I23" s="101">
        <v>129.46</v>
      </c>
      <c r="J23" s="101">
        <f t="shared" si="0"/>
        <v>4401.6400000000003</v>
      </c>
      <c r="K23" s="98">
        <v>9</v>
      </c>
      <c r="L23" s="98">
        <v>32</v>
      </c>
      <c r="M23" s="98">
        <v>1192</v>
      </c>
      <c r="N23" s="98">
        <v>43</v>
      </c>
      <c r="O23" s="189">
        <f t="shared" si="1"/>
        <v>4.5714285714285712</v>
      </c>
      <c r="P23" s="101">
        <f t="shared" si="26"/>
        <v>2.4285714285714284</v>
      </c>
      <c r="Q23" s="102">
        <v>17</v>
      </c>
      <c r="R23" s="102">
        <v>0</v>
      </c>
      <c r="S23" s="101">
        <f t="shared" si="14"/>
        <v>17</v>
      </c>
      <c r="T23" s="102">
        <v>13867.73</v>
      </c>
      <c r="U23" s="102">
        <v>0</v>
      </c>
      <c r="V23" s="101">
        <f t="shared" si="15"/>
        <v>13867.73</v>
      </c>
      <c r="W23" s="102">
        <v>20309.93</v>
      </c>
      <c r="X23" s="102">
        <v>0</v>
      </c>
      <c r="Y23" s="101">
        <f t="shared" si="16"/>
        <v>20309.93</v>
      </c>
      <c r="Z23" s="101">
        <f t="shared" si="17"/>
        <v>16401.919999999998</v>
      </c>
      <c r="AA23" s="103">
        <f t="shared" si="18"/>
        <v>1.6976520296515557E-2</v>
      </c>
      <c r="AB23" s="101">
        <f t="shared" si="19"/>
        <v>2200.8200000000002</v>
      </c>
      <c r="AC23" s="102">
        <v>7614.8900000000012</v>
      </c>
      <c r="AD23" s="103">
        <f t="shared" si="20"/>
        <v>0.37493433015278738</v>
      </c>
      <c r="AE23" s="102">
        <v>2592.0100000000002</v>
      </c>
      <c r="AF23" s="102">
        <v>0</v>
      </c>
      <c r="AG23" s="102"/>
      <c r="AH23" s="102"/>
      <c r="AI23" s="136">
        <f t="shared" si="21"/>
        <v>5.8024795568451593</v>
      </c>
      <c r="AJ23" s="102">
        <v>0</v>
      </c>
      <c r="AK23" s="104">
        <f t="shared" si="22"/>
        <v>138.6773</v>
      </c>
      <c r="AL23" s="105">
        <f t="shared" si="23"/>
        <v>7757.7302204431535</v>
      </c>
      <c r="AM23" s="106"/>
      <c r="AN23" s="107">
        <f t="shared" si="7"/>
        <v>1194.7017647058824</v>
      </c>
      <c r="AO23" s="108">
        <f t="shared" si="8"/>
        <v>129.46</v>
      </c>
      <c r="AP23" s="108">
        <f t="shared" si="9"/>
        <v>447.934705882353</v>
      </c>
      <c r="AQ23" s="108">
        <f t="shared" si="24"/>
        <v>152.47117647058826</v>
      </c>
      <c r="AR23" s="108">
        <f t="shared" si="25"/>
        <v>0</v>
      </c>
      <c r="AS23" s="108">
        <f t="array" ref="AS23">_xlfn.IFS(S23=0,AL23,S23&lt;0,AL23/-S23,S23&gt;0,AL23/S23)</f>
        <v>456.33707179077373</v>
      </c>
      <c r="AT23" s="103">
        <f t="shared" si="27"/>
        <v>0.38196735392210379</v>
      </c>
      <c r="AU23" s="103">
        <f t="shared" si="28"/>
        <v>3.5249271728006621</v>
      </c>
      <c r="AV23" s="109"/>
      <c r="AW23" s="104">
        <f t="shared" si="12"/>
        <v>15515.460440886307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48</v>
      </c>
      <c r="F24" s="102">
        <v>20</v>
      </c>
      <c r="G24" s="102">
        <v>4</v>
      </c>
      <c r="H24" s="102">
        <v>24</v>
      </c>
      <c r="I24" s="101">
        <v>123.61</v>
      </c>
      <c r="J24" s="101">
        <f t="shared" si="0"/>
        <v>5933.28</v>
      </c>
      <c r="K24" s="98">
        <v>5</v>
      </c>
      <c r="L24" s="98">
        <v>19</v>
      </c>
      <c r="M24" s="98">
        <v>1271</v>
      </c>
      <c r="N24" s="98">
        <v>50</v>
      </c>
      <c r="O24" s="189">
        <f t="shared" si="1"/>
        <v>2.7142857142857144</v>
      </c>
      <c r="P24" s="101">
        <f t="shared" si="26"/>
        <v>1.2857142857142858</v>
      </c>
      <c r="Q24" s="102">
        <v>10</v>
      </c>
      <c r="R24" s="102">
        <v>-1</v>
      </c>
      <c r="S24" s="101">
        <f t="shared" si="14"/>
        <v>9</v>
      </c>
      <c r="T24" s="102">
        <v>8867.380000000001</v>
      </c>
      <c r="U24" s="102">
        <v>-839</v>
      </c>
      <c r="V24" s="101">
        <f t="shared" si="15"/>
        <v>8028.380000000001</v>
      </c>
      <c r="W24" s="102">
        <v>12802.93</v>
      </c>
      <c r="X24" s="102">
        <v>-1302</v>
      </c>
      <c r="Y24" s="101">
        <f t="shared" si="16"/>
        <v>11500.93</v>
      </c>
      <c r="Z24" s="101">
        <f t="shared" si="17"/>
        <v>12074.5</v>
      </c>
      <c r="AA24" s="103">
        <f t="shared" si="18"/>
        <v>9.6133158299316953E-3</v>
      </c>
      <c r="AB24" s="101">
        <f t="shared" si="19"/>
        <v>1112.49</v>
      </c>
      <c r="AC24" s="102">
        <v>4336.8200000000015</v>
      </c>
      <c r="AD24" s="103">
        <f t="shared" si="20"/>
        <v>0.37708428796627763</v>
      </c>
      <c r="AE24" s="102">
        <v>1588.9399999999998</v>
      </c>
      <c r="AF24" s="102">
        <v>324</v>
      </c>
      <c r="AG24" s="102"/>
      <c r="AH24" s="102"/>
      <c r="AI24" s="136">
        <f t="shared" si="21"/>
        <v>23.209918227380637</v>
      </c>
      <c r="AJ24" s="102">
        <v>0</v>
      </c>
      <c r="AK24" s="104">
        <f t="shared" si="22"/>
        <v>80.283800000000014</v>
      </c>
      <c r="AL24" s="105">
        <f t="shared" si="23"/>
        <v>4035.1862817726187</v>
      </c>
      <c r="AM24" s="106"/>
      <c r="AN24" s="107">
        <f t="shared" si="7"/>
        <v>1277.8811111111111</v>
      </c>
      <c r="AO24" s="108">
        <f t="shared" si="8"/>
        <v>123.61</v>
      </c>
      <c r="AP24" s="108">
        <f t="shared" si="9"/>
        <v>481.86888888888905</v>
      </c>
      <c r="AQ24" s="108">
        <f t="shared" si="24"/>
        <v>158.89399999999998</v>
      </c>
      <c r="AR24" s="108">
        <f t="shared" si="25"/>
        <v>32.4</v>
      </c>
      <c r="AS24" s="108">
        <f t="array" ref="AS24">_xlfn.IFS(S24=0,AL24,S24&lt;0,AL24/-S24,S24&gt;0,AL24/S24)</f>
        <v>448.35403130806873</v>
      </c>
      <c r="AT24" s="103">
        <f t="shared" si="27"/>
        <v>0.35085738994782323</v>
      </c>
      <c r="AU24" s="103">
        <f t="shared" si="28"/>
        <v>3.6271663401672094</v>
      </c>
      <c r="AV24" s="109"/>
      <c r="AW24" s="104">
        <f t="shared" si="12"/>
        <v>21520.9935027873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81</v>
      </c>
      <c r="F25" s="102">
        <v>4</v>
      </c>
      <c r="G25" s="102">
        <v>2</v>
      </c>
      <c r="H25" s="102">
        <v>75</v>
      </c>
      <c r="I25" s="101">
        <v>123.61</v>
      </c>
      <c r="J25" s="101">
        <f t="shared" si="0"/>
        <v>10012.41</v>
      </c>
      <c r="K25" s="98">
        <v>72</v>
      </c>
      <c r="L25" s="98">
        <v>13</v>
      </c>
      <c r="M25" s="98">
        <v>1315</v>
      </c>
      <c r="N25" s="98">
        <v>56</v>
      </c>
      <c r="O25" s="189">
        <f t="shared" si="1"/>
        <v>1.8571428571428572</v>
      </c>
      <c r="P25" s="101">
        <f t="shared" si="26"/>
        <v>0.7142857142857143</v>
      </c>
      <c r="Q25" s="102">
        <v>6</v>
      </c>
      <c r="R25" s="102">
        <v>-1</v>
      </c>
      <c r="S25" s="101">
        <f t="shared" si="14"/>
        <v>5</v>
      </c>
      <c r="T25" s="102">
        <v>5174</v>
      </c>
      <c r="U25" s="102">
        <v>-878</v>
      </c>
      <c r="V25" s="101">
        <f t="shared" si="15"/>
        <v>4296</v>
      </c>
      <c r="W25" s="102">
        <v>7920</v>
      </c>
      <c r="X25" s="102">
        <v>-1320</v>
      </c>
      <c r="Y25" s="101">
        <f t="shared" si="16"/>
        <v>6600</v>
      </c>
      <c r="Z25" s="101">
        <f t="shared" si="17"/>
        <v>9573.2000000000007</v>
      </c>
      <c r="AA25" s="103">
        <f t="shared" si="18"/>
        <v>5.5167612077935604E-3</v>
      </c>
      <c r="AB25" s="101">
        <f t="shared" si="19"/>
        <v>618.04999999999995</v>
      </c>
      <c r="AC25" s="102">
        <v>2498.34</v>
      </c>
      <c r="AD25" s="103">
        <f t="shared" si="20"/>
        <v>0.37853636363636367</v>
      </c>
      <c r="AE25" s="102">
        <v>959.7700000000001</v>
      </c>
      <c r="AF25" s="102">
        <v>2000</v>
      </c>
      <c r="AG25" s="102"/>
      <c r="AH25" s="102"/>
      <c r="AI25" s="136">
        <f t="shared" si="21"/>
        <v>72.5309944605645</v>
      </c>
      <c r="AJ25" s="102">
        <v>0</v>
      </c>
      <c r="AK25" s="104">
        <f t="shared" si="22"/>
        <v>42.96</v>
      </c>
      <c r="AL25" s="105">
        <f t="shared" si="23"/>
        <v>408.34900553943521</v>
      </c>
      <c r="AM25" s="106"/>
      <c r="AN25" s="107">
        <f t="shared" si="7"/>
        <v>1320</v>
      </c>
      <c r="AO25" s="108">
        <f t="shared" si="8"/>
        <v>123.61</v>
      </c>
      <c r="AP25" s="108">
        <f t="shared" si="9"/>
        <v>499.66800000000001</v>
      </c>
      <c r="AQ25" s="108">
        <f t="shared" si="24"/>
        <v>159.96166666666667</v>
      </c>
      <c r="AR25" s="108">
        <f t="shared" si="25"/>
        <v>333.33333333333331</v>
      </c>
      <c r="AS25" s="108">
        <f t="array" ref="AS25">_xlfn.IFS(S25=0,AL25,S25&lt;0,AL25/-S25,S25&gt;0,AL25/S25)</f>
        <v>81.669801107887039</v>
      </c>
      <c r="AT25" s="103">
        <f t="shared" si="27"/>
        <v>6.1871061445368969E-2</v>
      </c>
      <c r="AU25" s="103">
        <f t="shared" si="28"/>
        <v>0.66070545350608401</v>
      </c>
      <c r="AV25" s="109"/>
      <c r="AW25" s="104">
        <f t="shared" si="12"/>
        <v>6615.2538897388504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82</v>
      </c>
      <c r="F26" s="102">
        <v>5</v>
      </c>
      <c r="G26" s="102">
        <v>3</v>
      </c>
      <c r="H26" s="102">
        <v>74</v>
      </c>
      <c r="I26" s="101">
        <v>123.61</v>
      </c>
      <c r="J26" s="101">
        <f t="shared" si="0"/>
        <v>10136.02</v>
      </c>
      <c r="K26" s="98">
        <v>60</v>
      </c>
      <c r="L26" s="98">
        <v>9</v>
      </c>
      <c r="M26" s="98">
        <v>1317</v>
      </c>
      <c r="N26" s="98">
        <v>20</v>
      </c>
      <c r="O26" s="189">
        <f t="shared" si="1"/>
        <v>1.2857142857142858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2586</v>
      </c>
      <c r="U26" s="102">
        <v>0</v>
      </c>
      <c r="V26" s="101">
        <f t="shared" si="15"/>
        <v>2586</v>
      </c>
      <c r="W26" s="102">
        <v>3990</v>
      </c>
      <c r="X26" s="102">
        <v>0</v>
      </c>
      <c r="Y26" s="101">
        <f t="shared" si="16"/>
        <v>3990</v>
      </c>
      <c r="Z26" s="101">
        <f t="shared" si="17"/>
        <v>2370.6</v>
      </c>
      <c r="AA26" s="103">
        <f t="shared" si="18"/>
        <v>3.3351329119842886E-3</v>
      </c>
      <c r="AB26" s="101">
        <f t="shared" si="19"/>
        <v>370.83</v>
      </c>
      <c r="AC26" s="102">
        <v>1517.44</v>
      </c>
      <c r="AD26" s="103">
        <f t="shared" si="20"/>
        <v>0.38031077694235588</v>
      </c>
      <c r="AE26" s="102">
        <v>791.52</v>
      </c>
      <c r="AF26" s="102">
        <v>0</v>
      </c>
      <c r="AG26" s="102"/>
      <c r="AH26" s="102"/>
      <c r="AI26" s="136">
        <f t="shared" si="21"/>
        <v>71.563914534423631</v>
      </c>
      <c r="AJ26" s="102">
        <v>0</v>
      </c>
      <c r="AK26" s="104">
        <f t="shared" si="22"/>
        <v>25.86</v>
      </c>
      <c r="AL26" s="105">
        <f t="shared" si="23"/>
        <v>1212.7860854655764</v>
      </c>
      <c r="AM26" s="106"/>
      <c r="AN26" s="107">
        <f t="shared" si="7"/>
        <v>1330</v>
      </c>
      <c r="AO26" s="108">
        <f t="shared" si="8"/>
        <v>123.61</v>
      </c>
      <c r="AP26" s="108">
        <f t="shared" si="9"/>
        <v>505.81333333333333</v>
      </c>
      <c r="AQ26" s="108">
        <f t="shared" si="24"/>
        <v>263.83999999999997</v>
      </c>
      <c r="AR26" s="108">
        <f t="shared" si="25"/>
        <v>0</v>
      </c>
      <c r="AS26" s="108">
        <f t="array" ref="AS26">_xlfn.IFS(S26=0,AL26,S26&lt;0,AL26/-S26,S26&gt;0,AL26/S26)</f>
        <v>404.26202848852546</v>
      </c>
      <c r="AT26" s="103">
        <f t="shared" si="27"/>
        <v>0.30395641239738758</v>
      </c>
      <c r="AU26" s="103">
        <f t="shared" si="28"/>
        <v>3.2704637851996234</v>
      </c>
      <c r="AV26" s="109"/>
      <c r="AW26" s="104">
        <f t="shared" si="12"/>
        <v>33149.48633605909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3</v>
      </c>
      <c r="F27" s="102">
        <v>2</v>
      </c>
      <c r="G27" s="102">
        <v>1</v>
      </c>
      <c r="H27" s="102"/>
      <c r="I27" s="101">
        <v>117.76</v>
      </c>
      <c r="J27" s="101">
        <f t="shared" si="0"/>
        <v>353.28000000000003</v>
      </c>
      <c r="K27" s="98">
        <v>5</v>
      </c>
      <c r="L27" s="98">
        <v>4</v>
      </c>
      <c r="M27" s="98">
        <v>1148</v>
      </c>
      <c r="N27" s="98">
        <v>100</v>
      </c>
      <c r="O27" s="189">
        <f t="shared" si="1"/>
        <v>0.5714285714285714</v>
      </c>
      <c r="P27" s="101">
        <f t="shared" si="26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1688.46</v>
      </c>
      <c r="U27" s="102">
        <v>0</v>
      </c>
      <c r="V27" s="101">
        <f t="shared" si="15"/>
        <v>1688.46</v>
      </c>
      <c r="W27" s="102">
        <v>2296</v>
      </c>
      <c r="X27" s="102">
        <v>0</v>
      </c>
      <c r="Y27" s="101">
        <f t="shared" si="16"/>
        <v>2296</v>
      </c>
      <c r="Z27" s="101">
        <f t="shared" si="17"/>
        <v>4592</v>
      </c>
      <c r="AA27" s="103">
        <f t="shared" si="18"/>
        <v>1.9191642019839416E-3</v>
      </c>
      <c r="AB27" s="101">
        <f t="shared" si="19"/>
        <v>235.52</v>
      </c>
      <c r="AC27" s="102">
        <v>870.26</v>
      </c>
      <c r="AD27" s="103">
        <f t="shared" si="20"/>
        <v>0.37903310104529614</v>
      </c>
      <c r="AE27" s="102">
        <v>289.33999999999997</v>
      </c>
      <c r="AF27" s="102">
        <v>0</v>
      </c>
      <c r="AG27" s="102"/>
      <c r="AH27" s="102"/>
      <c r="AI27" s="136">
        <f t="shared" si="21"/>
        <v>0</v>
      </c>
      <c r="AJ27" s="102">
        <v>0</v>
      </c>
      <c r="AK27" s="104">
        <f t="shared" si="22"/>
        <v>16.884599999999999</v>
      </c>
      <c r="AL27" s="105">
        <f t="shared" si="23"/>
        <v>883.99540000000013</v>
      </c>
      <c r="AM27" s="106"/>
      <c r="AN27" s="107">
        <f t="shared" si="7"/>
        <v>1148</v>
      </c>
      <c r="AO27" s="108">
        <f t="shared" si="8"/>
        <v>117.76</v>
      </c>
      <c r="AP27" s="108">
        <f t="shared" si="9"/>
        <v>435.13</v>
      </c>
      <c r="AQ27" s="108">
        <f t="shared" si="24"/>
        <v>144.66999999999999</v>
      </c>
      <c r="AR27" s="108">
        <f t="shared" si="25"/>
        <v>0</v>
      </c>
      <c r="AS27" s="108">
        <f t="array" ref="AS27">_xlfn.IFS(S27=0,AL27,S27&lt;0,AL27/-S27,S27&gt;0,AL27/S27)</f>
        <v>441.99770000000007</v>
      </c>
      <c r="AT27" s="103">
        <f t="shared" si="27"/>
        <v>0.38501541811846696</v>
      </c>
      <c r="AU27" s="103">
        <f t="shared" si="28"/>
        <v>3.7533772078804351</v>
      </c>
      <c r="AV27" s="109"/>
      <c r="AW27" s="104">
        <f t="shared" si="12"/>
        <v>1325.9931000000001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2">
        <v>2</v>
      </c>
      <c r="G28" s="102">
        <v>1</v>
      </c>
      <c r="H28" s="102">
        <v>1</v>
      </c>
      <c r="I28" s="101">
        <v>117.76</v>
      </c>
      <c r="J28" s="101">
        <f t="shared" si="0"/>
        <v>471.04</v>
      </c>
      <c r="K28" s="98">
        <v>3</v>
      </c>
      <c r="L28" s="98">
        <v>3</v>
      </c>
      <c r="M28" s="98">
        <v>957</v>
      </c>
      <c r="N28" s="98">
        <v>0</v>
      </c>
      <c r="O28" s="189">
        <f t="shared" si="1"/>
        <v>0.42857142857142855</v>
      </c>
      <c r="P28" s="101">
        <f t="shared" si="26"/>
        <v>0</v>
      </c>
      <c r="Q28" s="102">
        <v>1</v>
      </c>
      <c r="R28" s="102">
        <v>-1</v>
      </c>
      <c r="S28" s="101">
        <f t="shared" si="14"/>
        <v>0</v>
      </c>
      <c r="T28" s="102">
        <v>678</v>
      </c>
      <c r="U28" s="102">
        <v>-678</v>
      </c>
      <c r="V28" s="101">
        <f t="shared" si="15"/>
        <v>0</v>
      </c>
      <c r="W28" s="102">
        <v>990</v>
      </c>
      <c r="X28" s="102">
        <v>-990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179.88</v>
      </c>
      <c r="AF28" s="102">
        <v>0</v>
      </c>
      <c r="AG28" s="102"/>
      <c r="AH28" s="102"/>
      <c r="AI28" s="136">
        <f t="shared" si="21"/>
        <v>0.96707992614085991</v>
      </c>
      <c r="AJ28" s="102">
        <v>0</v>
      </c>
      <c r="AK28" s="104">
        <f t="shared" si="22"/>
        <v>0</v>
      </c>
      <c r="AL28" s="105">
        <f t="shared" si="23"/>
        <v>-180.84707992614085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4"/>
        <v>179.88</v>
      </c>
      <c r="AR28" s="108">
        <f t="shared" si="25"/>
        <v>0</v>
      </c>
      <c r="AS28" s="108">
        <f t="array" ref="AS28">_xlfn.IFS(S28=0,AL28,S28&lt;0,AL28/-S28,S28&gt;0,AL28/S28)</f>
        <v>-180.84707992614085</v>
      </c>
      <c r="AT28" s="103">
        <f t="shared" si="27"/>
        <v>0</v>
      </c>
      <c r="AU28" s="103">
        <f t="shared" si="28"/>
        <v>-1.5357258825249731</v>
      </c>
      <c r="AV28" s="109"/>
      <c r="AW28" s="104">
        <f t="shared" si="12"/>
        <v>-723.3883197045634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2">
        <v>1</v>
      </c>
      <c r="G29" s="102"/>
      <c r="H29" s="102">
        <v>1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0.96707992614085991</v>
      </c>
      <c r="AJ29" s="102">
        <v>0</v>
      </c>
      <c r="AK29" s="104">
        <f t="shared" si="22"/>
        <v>0</v>
      </c>
      <c r="AL29" s="105">
        <f t="shared" si="23"/>
        <v>-0.96707992614085991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-0.96707992614085991</v>
      </c>
      <c r="AT29" s="103">
        <f t="shared" si="27"/>
        <v>0</v>
      </c>
      <c r="AU29" s="103">
        <f t="shared" si="28"/>
        <v>-8.2122955684515962E-3</v>
      </c>
      <c r="AV29" s="109"/>
      <c r="AW29" s="104">
        <f t="shared" si="12"/>
        <v>-1.9341598522817198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13</v>
      </c>
      <c r="F30" s="102">
        <v>8</v>
      </c>
      <c r="G30" s="102">
        <v>5</v>
      </c>
      <c r="H30" s="102"/>
      <c r="I30" s="101">
        <v>135.31</v>
      </c>
      <c r="J30" s="101">
        <f t="shared" si="0"/>
        <v>1759.03</v>
      </c>
      <c r="K30" s="98">
        <v>9</v>
      </c>
      <c r="L30" s="98">
        <v>11</v>
      </c>
      <c r="M30" s="98">
        <v>1317</v>
      </c>
      <c r="N30" s="98">
        <v>40</v>
      </c>
      <c r="O30" s="189">
        <f t="shared" si="1"/>
        <v>1.5714285714285714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4389</v>
      </c>
      <c r="U30" s="102">
        <v>0</v>
      </c>
      <c r="V30" s="101">
        <f t="shared" si="15"/>
        <v>4389</v>
      </c>
      <c r="W30" s="102">
        <v>6570</v>
      </c>
      <c r="X30" s="102">
        <v>0</v>
      </c>
      <c r="Y30" s="101">
        <f t="shared" si="16"/>
        <v>6570</v>
      </c>
      <c r="Z30" s="101">
        <f t="shared" si="17"/>
        <v>5794.8</v>
      </c>
      <c r="AA30" s="103">
        <f t="shared" si="18"/>
        <v>5.4916850204854081E-3</v>
      </c>
      <c r="AB30" s="101">
        <f t="shared" si="19"/>
        <v>676.55</v>
      </c>
      <c r="AC30" s="102">
        <v>2435.54</v>
      </c>
      <c r="AD30" s="103">
        <f t="shared" si="20"/>
        <v>0.37070624048706241</v>
      </c>
      <c r="AE30" s="102">
        <v>998.12000000000012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43.89</v>
      </c>
      <c r="AL30" s="105">
        <f t="shared" si="23"/>
        <v>2415.9</v>
      </c>
      <c r="AM30" s="106"/>
      <c r="AN30" s="107">
        <f t="shared" si="7"/>
        <v>1314</v>
      </c>
      <c r="AO30" s="108">
        <f t="shared" si="8"/>
        <v>135.31</v>
      </c>
      <c r="AP30" s="108">
        <f t="shared" si="9"/>
        <v>487.108</v>
      </c>
      <c r="AQ30" s="108">
        <f t="shared" si="24"/>
        <v>199.62400000000002</v>
      </c>
      <c r="AR30" s="108">
        <f t="shared" si="25"/>
        <v>0</v>
      </c>
      <c r="AS30" s="108">
        <f t="array" ref="AS30">_xlfn.IFS(S30=0,AL30,S30&lt;0,AL30/-S30,S30&gt;0,AL30/S30)</f>
        <v>483.18</v>
      </c>
      <c r="AT30" s="103">
        <f t="shared" si="27"/>
        <v>0.36771689497716897</v>
      </c>
      <c r="AU30" s="103">
        <f t="shared" si="28"/>
        <v>3.5709112408543344</v>
      </c>
      <c r="AV30" s="109"/>
      <c r="AW30" s="104">
        <f t="shared" si="12"/>
        <v>6281.34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17</v>
      </c>
      <c r="F31" s="102">
        <v>12</v>
      </c>
      <c r="G31" s="102">
        <v>3</v>
      </c>
      <c r="H31" s="102">
        <v>2</v>
      </c>
      <c r="I31" s="101">
        <v>135.31</v>
      </c>
      <c r="J31" s="101">
        <f t="shared" si="0"/>
        <v>2300.27</v>
      </c>
      <c r="K31" s="98">
        <v>10</v>
      </c>
      <c r="L31" s="98">
        <v>9</v>
      </c>
      <c r="M31" s="98">
        <v>1340</v>
      </c>
      <c r="N31" s="98">
        <v>50</v>
      </c>
      <c r="O31" s="189">
        <f t="shared" si="1"/>
        <v>1.2857142857142858</v>
      </c>
      <c r="P31" s="101">
        <f t="shared" si="26"/>
        <v>1</v>
      </c>
      <c r="Q31" s="102">
        <v>9</v>
      </c>
      <c r="R31" s="102">
        <v>-2</v>
      </c>
      <c r="S31" s="101">
        <f t="shared" si="14"/>
        <v>7</v>
      </c>
      <c r="T31" s="102">
        <v>8275</v>
      </c>
      <c r="U31" s="102">
        <v>-1897</v>
      </c>
      <c r="V31" s="101">
        <f t="shared" si="15"/>
        <v>6378</v>
      </c>
      <c r="W31" s="102">
        <v>12180</v>
      </c>
      <c r="X31" s="102">
        <v>-2760</v>
      </c>
      <c r="Y31" s="101">
        <f t="shared" si="16"/>
        <v>9420</v>
      </c>
      <c r="Z31" s="101">
        <f t="shared" si="17"/>
        <v>6030</v>
      </c>
      <c r="AA31" s="103">
        <f t="shared" si="18"/>
        <v>7.8739228147599004E-3</v>
      </c>
      <c r="AB31" s="101">
        <f t="shared" si="19"/>
        <v>947.17000000000007</v>
      </c>
      <c r="AC31" s="102">
        <v>3572.2099999999996</v>
      </c>
      <c r="AD31" s="103">
        <f t="shared" si="20"/>
        <v>0.37921549893842882</v>
      </c>
      <c r="AE31" s="102">
        <v>1387.1299999999999</v>
      </c>
      <c r="AF31" s="102">
        <v>0</v>
      </c>
      <c r="AG31" s="102"/>
      <c r="AH31" s="102"/>
      <c r="AI31" s="136">
        <f t="shared" si="21"/>
        <v>1.9341598522817198</v>
      </c>
      <c r="AJ31" s="102">
        <v>0</v>
      </c>
      <c r="AK31" s="104">
        <f t="shared" si="22"/>
        <v>63.78</v>
      </c>
      <c r="AL31" s="105">
        <f t="shared" si="23"/>
        <v>3447.7758401477186</v>
      </c>
      <c r="AM31" s="106"/>
      <c r="AN31" s="107">
        <f t="shared" si="7"/>
        <v>1345.7142857142858</v>
      </c>
      <c r="AO31" s="108">
        <f t="shared" si="8"/>
        <v>135.31</v>
      </c>
      <c r="AP31" s="108">
        <f t="shared" si="9"/>
        <v>510.31571428571425</v>
      </c>
      <c r="AQ31" s="108">
        <f t="shared" si="24"/>
        <v>154.12555555555554</v>
      </c>
      <c r="AR31" s="108">
        <f t="shared" si="25"/>
        <v>0</v>
      </c>
      <c r="AS31" s="108">
        <f t="array" ref="AS31">_xlfn.IFS(S31=0,AL31,S31&lt;0,AL31/-S31,S31&gt;0,AL31/S31)</f>
        <v>492.53940573538836</v>
      </c>
      <c r="AT31" s="103">
        <f t="shared" si="27"/>
        <v>0.36600592782884483</v>
      </c>
      <c r="AU31" s="103">
        <f t="shared" si="28"/>
        <v>3.6400813371915479</v>
      </c>
      <c r="AV31" s="109"/>
      <c r="AW31" s="104">
        <f t="shared" si="12"/>
        <v>8373.1698975016025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59</v>
      </c>
      <c r="F32" s="102">
        <v>9</v>
      </c>
      <c r="G32" s="102">
        <v>4</v>
      </c>
      <c r="H32" s="102">
        <v>46</v>
      </c>
      <c r="I32" s="101">
        <v>135.31</v>
      </c>
      <c r="J32" s="101">
        <f t="shared" si="0"/>
        <v>7983.29</v>
      </c>
      <c r="K32" s="98">
        <v>49</v>
      </c>
      <c r="L32" s="98">
        <v>16</v>
      </c>
      <c r="M32" s="98">
        <v>1350</v>
      </c>
      <c r="N32" s="98">
        <v>75</v>
      </c>
      <c r="O32" s="189">
        <f t="shared" si="1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8993.73</v>
      </c>
      <c r="U32" s="102">
        <v>0</v>
      </c>
      <c r="V32" s="101">
        <f t="shared" si="15"/>
        <v>8993.73</v>
      </c>
      <c r="W32" s="102">
        <v>13559.96</v>
      </c>
      <c r="X32" s="102">
        <v>0</v>
      </c>
      <c r="Y32" s="101">
        <f t="shared" si="16"/>
        <v>13559.96</v>
      </c>
      <c r="Z32" s="101">
        <f t="shared" si="17"/>
        <v>16200</v>
      </c>
      <c r="AA32" s="103">
        <f t="shared" si="18"/>
        <v>1.1334403228368539E-2</v>
      </c>
      <c r="AB32" s="101">
        <f t="shared" si="19"/>
        <v>1353.1</v>
      </c>
      <c r="AC32" s="102">
        <v>5076.83</v>
      </c>
      <c r="AD32" s="103">
        <f t="shared" si="20"/>
        <v>0.37439859704600903</v>
      </c>
      <c r="AE32" s="102">
        <v>2050.9699999999998</v>
      </c>
      <c r="AF32" s="102">
        <v>0</v>
      </c>
      <c r="AG32" s="102"/>
      <c r="AH32" s="102"/>
      <c r="AI32" s="136">
        <f t="shared" si="21"/>
        <v>44.48567660247955</v>
      </c>
      <c r="AJ32" s="102">
        <v>0</v>
      </c>
      <c r="AK32" s="104">
        <f t="shared" si="22"/>
        <v>89.937299999999993</v>
      </c>
      <c r="AL32" s="105">
        <f t="shared" si="23"/>
        <v>4944.6370233975204</v>
      </c>
      <c r="AM32" s="106"/>
      <c r="AN32" s="107">
        <f t="shared" si="7"/>
        <v>1355.9959999999999</v>
      </c>
      <c r="AO32" s="108">
        <f t="shared" si="8"/>
        <v>135.31</v>
      </c>
      <c r="AP32" s="108">
        <f t="shared" si="9"/>
        <v>507.68299999999999</v>
      </c>
      <c r="AQ32" s="108">
        <f t="shared" si="24"/>
        <v>205.09699999999998</v>
      </c>
      <c r="AR32" s="108">
        <f t="shared" si="25"/>
        <v>0</v>
      </c>
      <c r="AS32" s="108">
        <f t="array" ref="AS32">_xlfn.IFS(S32=0,AL32,S32&lt;0,AL32/-S32,S32&gt;0,AL32/S32)</f>
        <v>494.46370233975205</v>
      </c>
      <c r="AT32" s="103">
        <f t="shared" si="27"/>
        <v>0.36464982370136201</v>
      </c>
      <c r="AU32" s="103">
        <f t="shared" si="28"/>
        <v>3.6543027295820858</v>
      </c>
      <c r="AV32" s="109"/>
      <c r="AW32" s="104">
        <f t="shared" si="12"/>
        <v>29173.358438045372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2"/>
      <c r="G33" s="102"/>
      <c r="H33" s="102"/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38</v>
      </c>
      <c r="F34" s="102">
        <v>9</v>
      </c>
      <c r="G34" s="102"/>
      <c r="H34" s="102">
        <v>29</v>
      </c>
      <c r="I34" s="101">
        <v>117.76</v>
      </c>
      <c r="J34" s="101">
        <f t="shared" si="0"/>
        <v>4474.88</v>
      </c>
      <c r="K34" s="98">
        <v>18</v>
      </c>
      <c r="L34" s="98">
        <v>10</v>
      </c>
      <c r="M34" s="98">
        <v>1200</v>
      </c>
      <c r="N34" s="98">
        <v>0</v>
      </c>
      <c r="O34" s="189">
        <f t="shared" si="1"/>
        <v>1.4285714285714286</v>
      </c>
      <c r="P34" s="101">
        <f t="shared" si="26"/>
        <v>0.8571428571428571</v>
      </c>
      <c r="Q34" s="102">
        <v>6</v>
      </c>
      <c r="R34" s="102">
        <v>0</v>
      </c>
      <c r="S34" s="101">
        <f t="shared" si="14"/>
        <v>6</v>
      </c>
      <c r="T34" s="102">
        <v>4966.07</v>
      </c>
      <c r="U34" s="102">
        <v>0</v>
      </c>
      <c r="V34" s="101">
        <f t="shared" si="15"/>
        <v>4966.07</v>
      </c>
      <c r="W34" s="102">
        <v>7349.89</v>
      </c>
      <c r="X34" s="102">
        <v>0</v>
      </c>
      <c r="Y34" s="101">
        <f t="shared" si="16"/>
        <v>7349.89</v>
      </c>
      <c r="Z34" s="101">
        <f t="shared" si="17"/>
        <v>0</v>
      </c>
      <c r="AA34" s="103">
        <f t="shared" si="18"/>
        <v>6.1435739444772441E-3</v>
      </c>
      <c r="AB34" s="101">
        <f t="shared" si="19"/>
        <v>706.56000000000006</v>
      </c>
      <c r="AC34" s="102">
        <v>2711.38</v>
      </c>
      <c r="AD34" s="103">
        <f t="shared" si="20"/>
        <v>0.36890075905897912</v>
      </c>
      <c r="AE34" s="102">
        <v>695.68999999999994</v>
      </c>
      <c r="AF34" s="102">
        <v>0</v>
      </c>
      <c r="AG34" s="102"/>
      <c r="AH34" s="102"/>
      <c r="AI34" s="136">
        <f t="shared" si="21"/>
        <v>28.045317858084935</v>
      </c>
      <c r="AJ34" s="102">
        <v>0</v>
      </c>
      <c r="AK34" s="104">
        <f t="shared" si="22"/>
        <v>49.660699999999999</v>
      </c>
      <c r="AL34" s="105">
        <f t="shared" si="23"/>
        <v>3158.5539821419147</v>
      </c>
      <c r="AM34" s="106"/>
      <c r="AN34" s="107">
        <f t="shared" si="7"/>
        <v>1224.9816666666668</v>
      </c>
      <c r="AO34" s="108">
        <f t="shared" si="8"/>
        <v>117.76</v>
      </c>
      <c r="AP34" s="108">
        <f t="shared" si="9"/>
        <v>451.8966666666667</v>
      </c>
      <c r="AQ34" s="108">
        <f t="shared" si="24"/>
        <v>115.94833333333332</v>
      </c>
      <c r="AR34" s="108">
        <f t="shared" si="25"/>
        <v>0</v>
      </c>
      <c r="AS34" s="108">
        <f t="array" ref="AS34">_xlfn.IFS(S34=0,AL34,S34&lt;0,AL34/-S34,S34&gt;0,AL34/S34)</f>
        <v>526.42566369031908</v>
      </c>
      <c r="AT34" s="103">
        <f t="shared" si="27"/>
        <v>0.42974166717351064</v>
      </c>
      <c r="AU34" s="103">
        <f t="shared" si="28"/>
        <v>4.4703266278050195</v>
      </c>
      <c r="AV34" s="109"/>
      <c r="AW34" s="104">
        <f t="shared" si="12"/>
        <v>20004.175220232126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43</v>
      </c>
      <c r="F35" s="102">
        <v>5</v>
      </c>
      <c r="G35" s="102"/>
      <c r="H35" s="102">
        <v>38</v>
      </c>
      <c r="I35" s="101">
        <v>117.76</v>
      </c>
      <c r="J35" s="101">
        <f t="shared" si="0"/>
        <v>5063.68</v>
      </c>
      <c r="K35" s="98">
        <v>31</v>
      </c>
      <c r="L35" s="98">
        <v>4</v>
      </c>
      <c r="M35" s="98">
        <v>1140</v>
      </c>
      <c r="N35" s="98">
        <v>100</v>
      </c>
      <c r="O35" s="189">
        <f t="shared" si="1"/>
        <v>0.5714285714285714</v>
      </c>
      <c r="P35" s="101">
        <f t="shared" si="26"/>
        <v>0.14285714285714285</v>
      </c>
      <c r="Q35" s="102">
        <v>2</v>
      </c>
      <c r="R35" s="102">
        <v>-1</v>
      </c>
      <c r="S35" s="101">
        <f t="shared" si="14"/>
        <v>1</v>
      </c>
      <c r="T35" s="102">
        <v>1539</v>
      </c>
      <c r="U35" s="102">
        <v>-774</v>
      </c>
      <c r="V35" s="101">
        <f t="shared" si="15"/>
        <v>765</v>
      </c>
      <c r="W35" s="102">
        <v>2340</v>
      </c>
      <c r="X35" s="102">
        <v>-1200</v>
      </c>
      <c r="Y35" s="101">
        <f t="shared" si="16"/>
        <v>1140</v>
      </c>
      <c r="Z35" s="101">
        <f t="shared" si="17"/>
        <v>4560</v>
      </c>
      <c r="AA35" s="103">
        <f t="shared" si="18"/>
        <v>9.5289511770979681E-4</v>
      </c>
      <c r="AB35" s="101">
        <f t="shared" si="19"/>
        <v>117.76</v>
      </c>
      <c r="AC35" s="102">
        <v>453.09000000000003</v>
      </c>
      <c r="AD35" s="103">
        <f t="shared" si="20"/>
        <v>0.39744736842105266</v>
      </c>
      <c r="AE35" s="102">
        <v>199.69</v>
      </c>
      <c r="AF35" s="102">
        <v>0</v>
      </c>
      <c r="AG35" s="102"/>
      <c r="AH35" s="102"/>
      <c r="AI35" s="136">
        <f t="shared" si="21"/>
        <v>36.749037193352677</v>
      </c>
      <c r="AJ35" s="102">
        <v>0</v>
      </c>
      <c r="AK35" s="104">
        <f t="shared" si="22"/>
        <v>7.65</v>
      </c>
      <c r="AL35" s="105">
        <f t="shared" si="23"/>
        <v>325.06096280664735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453.09000000000003</v>
      </c>
      <c r="AQ35" s="108">
        <f t="shared" si="24"/>
        <v>99.844999999999999</v>
      </c>
      <c r="AR35" s="108">
        <f t="shared" si="25"/>
        <v>0</v>
      </c>
      <c r="AS35" s="108">
        <f t="array" ref="AS35">_xlfn.IFS(S35=0,AL35,S35&lt;0,AL35/-S35,S35&gt;0,AL35/S35)</f>
        <v>325.06096280664735</v>
      </c>
      <c r="AT35" s="103">
        <f t="shared" si="27"/>
        <v>0.28514119544442751</v>
      </c>
      <c r="AU35" s="103">
        <f t="shared" si="28"/>
        <v>2.7603682303553612</v>
      </c>
      <c r="AV35" s="109"/>
      <c r="AW35" s="104">
        <f t="shared" si="12"/>
        <v>13977.621400685835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41</v>
      </c>
      <c r="F36" s="102">
        <v>1</v>
      </c>
      <c r="G36" s="102">
        <v>1</v>
      </c>
      <c r="H36" s="102">
        <v>39</v>
      </c>
      <c r="I36" s="101">
        <v>117.76</v>
      </c>
      <c r="J36" s="101">
        <f t="shared" si="0"/>
        <v>4828.16</v>
      </c>
      <c r="K36" s="98">
        <v>63</v>
      </c>
      <c r="L36" s="98">
        <v>3</v>
      </c>
      <c r="M36" s="98">
        <v>1140</v>
      </c>
      <c r="N36" s="98">
        <v>50</v>
      </c>
      <c r="O36" s="189">
        <f t="shared" si="1"/>
        <v>0.42857142857142855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747</v>
      </c>
      <c r="U36" s="102">
        <v>0</v>
      </c>
      <c r="V36" s="101">
        <f t="shared" si="15"/>
        <v>747</v>
      </c>
      <c r="W36" s="102">
        <v>1140</v>
      </c>
      <c r="X36" s="102">
        <v>0</v>
      </c>
      <c r="Y36" s="101">
        <f t="shared" si="16"/>
        <v>1140</v>
      </c>
      <c r="Z36" s="101">
        <f t="shared" si="17"/>
        <v>1710</v>
      </c>
      <c r="AA36" s="103">
        <f t="shared" si="18"/>
        <v>9.5289511770979681E-4</v>
      </c>
      <c r="AB36" s="101">
        <f t="shared" si="19"/>
        <v>117.76</v>
      </c>
      <c r="AC36" s="102">
        <v>431.73</v>
      </c>
      <c r="AD36" s="103">
        <f t="shared" si="20"/>
        <v>0.3787105263157895</v>
      </c>
      <c r="AE36" s="102">
        <v>218.17999999999998</v>
      </c>
      <c r="AF36" s="102">
        <v>0</v>
      </c>
      <c r="AG36" s="102"/>
      <c r="AH36" s="102"/>
      <c r="AI36" s="136">
        <f t="shared" si="21"/>
        <v>37.716117119493532</v>
      </c>
      <c r="AJ36" s="102">
        <v>0</v>
      </c>
      <c r="AK36" s="104">
        <f t="shared" si="22"/>
        <v>7.47</v>
      </c>
      <c r="AL36" s="105">
        <f t="shared" si="23"/>
        <v>327.14388288050645</v>
      </c>
      <c r="AM36" s="106"/>
      <c r="AN36" s="107">
        <f t="shared" si="7"/>
        <v>1140</v>
      </c>
      <c r="AO36" s="108">
        <f t="shared" si="8"/>
        <v>117.76</v>
      </c>
      <c r="AP36" s="108">
        <f t="shared" si="9"/>
        <v>431.73</v>
      </c>
      <c r="AQ36" s="108">
        <f t="shared" si="24"/>
        <v>218.17999999999998</v>
      </c>
      <c r="AR36" s="108">
        <f t="shared" si="25"/>
        <v>0</v>
      </c>
      <c r="AS36" s="108">
        <f t="array" ref="AS36">_xlfn.IFS(S36=0,AL36,S36&lt;0,AL36/-S36,S36&gt;0,AL36/S36)</f>
        <v>327.14388288050645</v>
      </c>
      <c r="AT36" s="103">
        <f t="shared" si="27"/>
        <v>0.28696831831623371</v>
      </c>
      <c r="AU36" s="103">
        <f t="shared" si="28"/>
        <v>2.7780560706564743</v>
      </c>
      <c r="AV36" s="109"/>
      <c r="AW36" s="104">
        <f t="shared" si="12"/>
        <v>13412.899198100764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2"/>
      <c r="G37" s="102"/>
      <c r="H37" s="102">
        <v>17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1000</v>
      </c>
      <c r="AG37" s="102"/>
      <c r="AH37" s="102"/>
      <c r="AI37" s="136">
        <f t="shared" si="21"/>
        <v>16.440358744394619</v>
      </c>
      <c r="AJ37" s="102">
        <v>0</v>
      </c>
      <c r="AK37" s="104">
        <f t="shared" si="22"/>
        <v>0</v>
      </c>
      <c r="AL37" s="105">
        <f t="shared" si="23"/>
        <v>-1016.4403587443946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-1016.4403587443946</v>
      </c>
      <c r="AT37" s="103">
        <f t="shared" si="27"/>
        <v>0</v>
      </c>
      <c r="AU37" s="103">
        <f t="shared" si="28"/>
        <v>-4.643612585062793</v>
      </c>
      <c r="AV37" s="109"/>
      <c r="AW37" s="104">
        <f t="shared" si="12"/>
        <v>-17279.48609865471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11</v>
      </c>
      <c r="F38" s="102"/>
      <c r="G38" s="102"/>
      <c r="H38" s="102">
        <v>11</v>
      </c>
      <c r="I38" s="101">
        <v>218.89</v>
      </c>
      <c r="J38" s="101">
        <f t="shared" si="0"/>
        <v>2407.79</v>
      </c>
      <c r="K38" s="98">
        <v>235</v>
      </c>
      <c r="L38" s="98">
        <v>1</v>
      </c>
      <c r="M38" s="98">
        <v>1050</v>
      </c>
      <c r="N38" s="98">
        <v>100</v>
      </c>
      <c r="O38" s="189">
        <f t="shared" si="1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696</v>
      </c>
      <c r="U38" s="102">
        <v>0</v>
      </c>
      <c r="V38" s="101">
        <f t="shared" si="15"/>
        <v>696</v>
      </c>
      <c r="W38" s="102">
        <v>1050</v>
      </c>
      <c r="X38" s="102">
        <v>0</v>
      </c>
      <c r="Y38" s="101">
        <f t="shared" si="16"/>
        <v>1050</v>
      </c>
      <c r="Z38" s="101">
        <f t="shared" si="17"/>
        <v>1050</v>
      </c>
      <c r="AA38" s="103">
        <f t="shared" si="18"/>
        <v>8.7766655578533912E-4</v>
      </c>
      <c r="AB38" s="101">
        <f t="shared" si="19"/>
        <v>218.89</v>
      </c>
      <c r="AC38" s="102">
        <v>372.59000000000003</v>
      </c>
      <c r="AD38" s="103">
        <f t="shared" si="20"/>
        <v>0.35484761904761908</v>
      </c>
      <c r="AE38" s="102">
        <v>64.27</v>
      </c>
      <c r="AF38" s="102">
        <v>1000</v>
      </c>
      <c r="AG38" s="102"/>
      <c r="AH38" s="102"/>
      <c r="AI38" s="136">
        <f t="shared" si="21"/>
        <v>10.637879187549458</v>
      </c>
      <c r="AJ38" s="102">
        <v>0</v>
      </c>
      <c r="AK38" s="104">
        <f t="shared" si="22"/>
        <v>6.96</v>
      </c>
      <c r="AL38" s="105">
        <f t="shared" si="23"/>
        <v>-623.34787918754955</v>
      </c>
      <c r="AM38" s="106"/>
      <c r="AN38" s="107">
        <f t="shared" si="7"/>
        <v>1050</v>
      </c>
      <c r="AO38" s="108">
        <f t="shared" si="8"/>
        <v>218.89</v>
      </c>
      <c r="AP38" s="108">
        <f t="shared" si="9"/>
        <v>372.59000000000003</v>
      </c>
      <c r="AQ38" s="108">
        <f t="shared" si="24"/>
        <v>64.27</v>
      </c>
      <c r="AR38" s="108">
        <f t="shared" si="25"/>
        <v>1000</v>
      </c>
      <c r="AS38" s="108">
        <f t="array" ref="AS38">_xlfn.IFS(S38=0,AL38,S38&lt;0,AL38/-S38,S38&gt;0,AL38/S38)</f>
        <v>-623.34787918754955</v>
      </c>
      <c r="AT38" s="103">
        <f t="shared" si="27"/>
        <v>-0.5936646468452853</v>
      </c>
      <c r="AU38" s="103">
        <f t="shared" si="28"/>
        <v>-2.8477677335079243</v>
      </c>
      <c r="AV38" s="109"/>
      <c r="AW38" s="104">
        <f t="shared" si="12"/>
        <v>-6856.8266710630451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25</v>
      </c>
      <c r="F39" s="102">
        <v>3</v>
      </c>
      <c r="G39" s="102">
        <v>1</v>
      </c>
      <c r="H39" s="102">
        <v>21</v>
      </c>
      <c r="I39" s="101">
        <v>178.89</v>
      </c>
      <c r="J39" s="101">
        <f t="shared" si="0"/>
        <v>4472.25</v>
      </c>
      <c r="K39" s="98">
        <v>88</v>
      </c>
      <c r="L39" s="98">
        <v>5</v>
      </c>
      <c r="M39" s="98">
        <v>1204</v>
      </c>
      <c r="N39" s="98">
        <v>50</v>
      </c>
      <c r="O39" s="189">
        <f t="shared" si="1"/>
        <v>0.7142857142857143</v>
      </c>
      <c r="P39" s="101">
        <f t="shared" si="26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822</v>
      </c>
      <c r="U39" s="102">
        <v>0</v>
      </c>
      <c r="V39" s="101">
        <f t="shared" si="15"/>
        <v>822</v>
      </c>
      <c r="W39" s="102">
        <v>1204</v>
      </c>
      <c r="X39" s="102">
        <v>0</v>
      </c>
      <c r="Y39" s="101">
        <f t="shared" si="16"/>
        <v>1204</v>
      </c>
      <c r="Z39" s="101">
        <f t="shared" si="17"/>
        <v>3010</v>
      </c>
      <c r="AA39" s="103">
        <f t="shared" si="18"/>
        <v>1.0063909839671888E-3</v>
      </c>
      <c r="AB39" s="101">
        <f t="shared" si="19"/>
        <v>178.89</v>
      </c>
      <c r="AC39" s="102">
        <v>391.58000000000004</v>
      </c>
      <c r="AD39" s="103">
        <f t="shared" si="20"/>
        <v>0.32523255813953494</v>
      </c>
      <c r="AE39" s="102">
        <v>210.94</v>
      </c>
      <c r="AF39" s="102">
        <v>3000</v>
      </c>
      <c r="AG39" s="102"/>
      <c r="AH39" s="102"/>
      <c r="AI39" s="136">
        <f t="shared" si="21"/>
        <v>20.308678448958059</v>
      </c>
      <c r="AJ39" s="102">
        <v>0</v>
      </c>
      <c r="AK39" s="104">
        <f t="shared" si="22"/>
        <v>8.2200000000000006</v>
      </c>
      <c r="AL39" s="105">
        <f t="shared" si="23"/>
        <v>-2605.9386784489575</v>
      </c>
      <c r="AM39" s="106"/>
      <c r="AN39" s="107">
        <f t="shared" si="7"/>
        <v>1204</v>
      </c>
      <c r="AO39" s="108">
        <f t="shared" si="8"/>
        <v>178.89</v>
      </c>
      <c r="AP39" s="108">
        <f t="shared" si="9"/>
        <v>391.58000000000004</v>
      </c>
      <c r="AQ39" s="108">
        <f t="shared" si="24"/>
        <v>210.94</v>
      </c>
      <c r="AR39" s="108">
        <f t="shared" si="25"/>
        <v>3000</v>
      </c>
      <c r="AS39" s="108">
        <f t="array" ref="AS39">_xlfn.IFS(S39=0,AL39,S39&lt;0,AL39/-S39,S39&gt;0,AL39/S39)</f>
        <v>-2605.9386784489575</v>
      </c>
      <c r="AT39" s="103">
        <f t="shared" si="27"/>
        <v>-2.1644008957217253</v>
      </c>
      <c r="AU39" s="103">
        <f t="shared" si="28"/>
        <v>-14.567268592145775</v>
      </c>
      <c r="AV39" s="109"/>
      <c r="AW39" s="104">
        <f t="shared" si="12"/>
        <v>-65148.466961223938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2"/>
      <c r="G40" s="102"/>
      <c r="H40" s="102">
        <v>9</v>
      </c>
      <c r="I40" s="101">
        <v>178.89</v>
      </c>
      <c r="J40" s="101">
        <f t="shared" si="0"/>
        <v>1610.0099999999998</v>
      </c>
      <c r="K40" s="98">
        <v>50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6"/>
        <v>0.2857142857142857</v>
      </c>
      <c r="Q40" s="102">
        <v>2</v>
      </c>
      <c r="R40" s="102">
        <v>0</v>
      </c>
      <c r="S40" s="101">
        <f t="shared" si="14"/>
        <v>2</v>
      </c>
      <c r="T40" s="102">
        <v>1611</v>
      </c>
      <c r="U40" s="102">
        <v>0</v>
      </c>
      <c r="V40" s="101">
        <f t="shared" si="15"/>
        <v>1611</v>
      </c>
      <c r="W40" s="102">
        <v>2430</v>
      </c>
      <c r="X40" s="102">
        <v>0</v>
      </c>
      <c r="Y40" s="101">
        <f t="shared" si="16"/>
        <v>2430</v>
      </c>
      <c r="Z40" s="101">
        <f t="shared" si="17"/>
        <v>1200</v>
      </c>
      <c r="AA40" s="103">
        <f t="shared" si="18"/>
        <v>2.0311711719603561E-3</v>
      </c>
      <c r="AB40" s="101">
        <f t="shared" si="19"/>
        <v>357.78</v>
      </c>
      <c r="AC40" s="102">
        <v>848.11999999999989</v>
      </c>
      <c r="AD40" s="103">
        <f t="shared" si="20"/>
        <v>0.34902057613168719</v>
      </c>
      <c r="AE40" s="102">
        <v>216.44</v>
      </c>
      <c r="AF40" s="102">
        <v>1000</v>
      </c>
      <c r="AG40" s="102"/>
      <c r="AH40" s="102"/>
      <c r="AI40" s="136">
        <f t="shared" si="21"/>
        <v>8.7037193352677384</v>
      </c>
      <c r="AJ40" s="102">
        <v>0</v>
      </c>
      <c r="AK40" s="104">
        <f t="shared" si="22"/>
        <v>16.11</v>
      </c>
      <c r="AL40" s="105">
        <f t="shared" si="23"/>
        <v>-17.153719335267429</v>
      </c>
      <c r="AM40" s="106"/>
      <c r="AN40" s="107">
        <f t="shared" si="7"/>
        <v>1215</v>
      </c>
      <c r="AO40" s="108">
        <f t="shared" si="8"/>
        <v>178.89</v>
      </c>
      <c r="AP40" s="108">
        <f t="shared" si="9"/>
        <v>424.05999999999995</v>
      </c>
      <c r="AQ40" s="108">
        <f t="shared" si="24"/>
        <v>108.22</v>
      </c>
      <c r="AR40" s="108">
        <f t="shared" si="25"/>
        <v>500</v>
      </c>
      <c r="AS40" s="108">
        <f t="array" ref="AS40">_xlfn.IFS(S40=0,AL40,S40&lt;0,AL40/-S40,S40&gt;0,AL40/S40)</f>
        <v>-8.5768596676337143</v>
      </c>
      <c r="AT40" s="103">
        <f t="shared" si="27"/>
        <v>-7.0591437593693126E-3</v>
      </c>
      <c r="AU40" s="103">
        <f t="shared" si="28"/>
        <v>-4.7944880471986778E-2</v>
      </c>
      <c r="AV40" s="109"/>
      <c r="AW40" s="104">
        <f t="shared" si="12"/>
        <v>-77.191737008703427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102">
        <v>1</v>
      </c>
      <c r="G41" s="102">
        <v>1</v>
      </c>
      <c r="H41" s="102">
        <v>4</v>
      </c>
      <c r="I41" s="101">
        <v>178.89</v>
      </c>
      <c r="J41" s="101">
        <f t="shared" si="0"/>
        <v>1073.3399999999999</v>
      </c>
      <c r="K41" s="98">
        <v>16</v>
      </c>
      <c r="L41" s="98">
        <v>1</v>
      </c>
      <c r="M41" s="98">
        <v>1170</v>
      </c>
      <c r="N41" s="98">
        <v>0</v>
      </c>
      <c r="O41" s="189">
        <f t="shared" si="1"/>
        <v>0.14285714285714285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80.039999999999992</v>
      </c>
      <c r="AF41" s="102">
        <v>0</v>
      </c>
      <c r="AG41" s="102"/>
      <c r="AH41" s="102"/>
      <c r="AI41" s="136">
        <f t="shared" si="21"/>
        <v>3.8683197045634397</v>
      </c>
      <c r="AJ41" s="102">
        <v>0</v>
      </c>
      <c r="AK41" s="104">
        <f t="shared" si="22"/>
        <v>0</v>
      </c>
      <c r="AL41" s="105">
        <f t="shared" si="23"/>
        <v>-83.908319704563425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4"/>
        <v>80.039999999999992</v>
      </c>
      <c r="AR41" s="108">
        <f t="shared" si="25"/>
        <v>0</v>
      </c>
      <c r="AS41" s="108">
        <f t="array" ref="AS41">_xlfn.IFS(S41=0,AL41,S41&lt;0,AL41/-S41,S41&gt;0,AL41/S41)</f>
        <v>-83.908319704563425</v>
      </c>
      <c r="AT41" s="103">
        <f t="shared" si="27"/>
        <v>0</v>
      </c>
      <c r="AU41" s="103">
        <f t="shared" si="28"/>
        <v>-0.46904980549255648</v>
      </c>
      <c r="AV41" s="109"/>
      <c r="AW41" s="104">
        <f t="shared" si="12"/>
        <v>-503.44991822738052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102">
        <v>1</v>
      </c>
      <c r="G42" s="102"/>
      <c r="H42" s="102">
        <v>8</v>
      </c>
      <c r="I42" s="101">
        <v>178.89</v>
      </c>
      <c r="J42" s="101">
        <f t="shared" si="0"/>
        <v>1610.0099999999998</v>
      </c>
      <c r="K42" s="98">
        <v>62</v>
      </c>
      <c r="L42" s="98">
        <v>1</v>
      </c>
      <c r="M42" s="98">
        <v>1176</v>
      </c>
      <c r="N42" s="98">
        <v>0</v>
      </c>
      <c r="O42" s="189">
        <f t="shared" si="1"/>
        <v>0.14285714285714285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1000</v>
      </c>
      <c r="AG42" s="102"/>
      <c r="AH42" s="102"/>
      <c r="AI42" s="136">
        <f t="shared" si="21"/>
        <v>7.7366394091268793</v>
      </c>
      <c r="AJ42" s="102">
        <v>0</v>
      </c>
      <c r="AK42" s="104">
        <f t="shared" si="22"/>
        <v>0</v>
      </c>
      <c r="AL42" s="105">
        <f t="shared" si="23"/>
        <v>-1007.7366394091268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-1007.7366394091268</v>
      </c>
      <c r="AT42" s="103">
        <f t="shared" si="27"/>
        <v>0</v>
      </c>
      <c r="AU42" s="103">
        <f t="shared" si="28"/>
        <v>-5.6332754173465647</v>
      </c>
      <c r="AV42" s="109"/>
      <c r="AW42" s="104">
        <f t="shared" si="12"/>
        <v>-9069.6297546821406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24</v>
      </c>
      <c r="F43" s="102">
        <v>2</v>
      </c>
      <c r="G43" s="102"/>
      <c r="H43" s="102">
        <v>22</v>
      </c>
      <c r="I43" s="101">
        <v>178.89</v>
      </c>
      <c r="J43" s="101">
        <f t="shared" si="0"/>
        <v>4293.3599999999997</v>
      </c>
      <c r="K43" s="98">
        <v>65</v>
      </c>
      <c r="L43" s="98">
        <v>1</v>
      </c>
      <c r="M43" s="98">
        <v>1200</v>
      </c>
      <c r="N43" s="98">
        <v>0</v>
      </c>
      <c r="O43" s="189">
        <f t="shared" si="1"/>
        <v>0.14285714285714285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80.039999999999992</v>
      </c>
      <c r="AF43" s="102">
        <v>1000</v>
      </c>
      <c r="AG43" s="102"/>
      <c r="AH43" s="102"/>
      <c r="AI43" s="136">
        <f t="shared" si="21"/>
        <v>21.275758375098917</v>
      </c>
      <c r="AJ43" s="102">
        <v>0</v>
      </c>
      <c r="AK43" s="104">
        <f t="shared" si="22"/>
        <v>0</v>
      </c>
      <c r="AL43" s="105">
        <f t="shared" si="23"/>
        <v>-1101.315758375099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4"/>
        <v>80.039999999999992</v>
      </c>
      <c r="AR43" s="108">
        <f t="shared" si="25"/>
        <v>0</v>
      </c>
      <c r="AS43" s="108">
        <f t="array" ref="AS43">_xlfn.IFS(S43=0,AL43,S43&lt;0,AL43/-S43,S43&gt;0,AL43/S43)</f>
        <v>-1101.315758375099</v>
      </c>
      <c r="AT43" s="103">
        <f t="shared" si="27"/>
        <v>0</v>
      </c>
      <c r="AU43" s="103">
        <f t="shared" si="28"/>
        <v>-6.1563852556045564</v>
      </c>
      <c r="AV43" s="109"/>
      <c r="AW43" s="104">
        <f t="shared" si="12"/>
        <v>-26431.578201002376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2">
        <v>1</v>
      </c>
      <c r="G44" s="102"/>
      <c r="H44" s="102">
        <v>38</v>
      </c>
      <c r="I44" s="101">
        <v>228.89</v>
      </c>
      <c r="J44" s="101">
        <f t="shared" si="0"/>
        <v>8926.7099999999991</v>
      </c>
      <c r="K44" s="98">
        <v>387</v>
      </c>
      <c r="L44" s="98">
        <v>1</v>
      </c>
      <c r="M44" s="98">
        <v>1470</v>
      </c>
      <c r="N44" s="98">
        <v>0</v>
      </c>
      <c r="O44" s="189">
        <f t="shared" si="1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36.749037193352677</v>
      </c>
      <c r="AJ44" s="102">
        <v>0</v>
      </c>
      <c r="AK44" s="104">
        <f t="shared" si="22"/>
        <v>0</v>
      </c>
      <c r="AL44" s="105">
        <f t="shared" si="23"/>
        <v>-36.749037193352677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-36.749037193352677</v>
      </c>
      <c r="AT44" s="103">
        <f t="shared" si="27"/>
        <v>0</v>
      </c>
      <c r="AU44" s="103">
        <f t="shared" si="28"/>
        <v>-0.16055326660558644</v>
      </c>
      <c r="AV44" s="109"/>
      <c r="AW44" s="104">
        <f t="shared" si="12"/>
        <v>-1433.2124505407544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38</v>
      </c>
      <c r="F45" s="102">
        <v>3</v>
      </c>
      <c r="G45" s="102"/>
      <c r="H45" s="102">
        <v>35</v>
      </c>
      <c r="I45" s="101">
        <v>228.89</v>
      </c>
      <c r="J45" s="101">
        <f t="shared" si="0"/>
        <v>8697.82</v>
      </c>
      <c r="K45" s="98">
        <v>96</v>
      </c>
      <c r="L45" s="98">
        <v>4</v>
      </c>
      <c r="M45" s="98">
        <v>1470</v>
      </c>
      <c r="N45" s="98">
        <v>100</v>
      </c>
      <c r="O45" s="189">
        <f t="shared" si="1"/>
        <v>0.5714285714285714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973</v>
      </c>
      <c r="U45" s="102">
        <v>0</v>
      </c>
      <c r="V45" s="101">
        <f t="shared" si="15"/>
        <v>973</v>
      </c>
      <c r="W45" s="102">
        <v>1470</v>
      </c>
      <c r="X45" s="102">
        <v>0</v>
      </c>
      <c r="Y45" s="101">
        <f t="shared" si="16"/>
        <v>1470</v>
      </c>
      <c r="Z45" s="101">
        <f t="shared" si="17"/>
        <v>5880</v>
      </c>
      <c r="AA45" s="103">
        <f t="shared" si="18"/>
        <v>1.2287331780994747E-3</v>
      </c>
      <c r="AB45" s="101">
        <f t="shared" si="19"/>
        <v>228.89</v>
      </c>
      <c r="AC45" s="102">
        <v>513</v>
      </c>
      <c r="AD45" s="103">
        <f t="shared" si="20"/>
        <v>0.34897959183673471</v>
      </c>
      <c r="AE45" s="102">
        <v>67.75</v>
      </c>
      <c r="AF45" s="102">
        <v>1000</v>
      </c>
      <c r="AG45" s="102"/>
      <c r="AH45" s="102"/>
      <c r="AI45" s="136">
        <f t="shared" si="21"/>
        <v>33.847797414930099</v>
      </c>
      <c r="AJ45" s="102">
        <v>0</v>
      </c>
      <c r="AK45" s="104">
        <f t="shared" si="22"/>
        <v>9.73</v>
      </c>
      <c r="AL45" s="105">
        <f t="shared" si="23"/>
        <v>-383.21779741492998</v>
      </c>
      <c r="AM45" s="106"/>
      <c r="AN45" s="107">
        <f t="shared" si="7"/>
        <v>1470</v>
      </c>
      <c r="AO45" s="108">
        <f t="shared" si="8"/>
        <v>228.89</v>
      </c>
      <c r="AP45" s="108">
        <f t="shared" si="9"/>
        <v>513</v>
      </c>
      <c r="AQ45" s="108">
        <f t="shared" si="24"/>
        <v>67.75</v>
      </c>
      <c r="AR45" s="108">
        <f t="shared" si="25"/>
        <v>1000</v>
      </c>
      <c r="AS45" s="108">
        <f t="array" ref="AS45">_xlfn.IFS(S45=0,AL45,S45&lt;0,AL45/-S45,S45&gt;0,AL45/S45)</f>
        <v>-383.21779741492998</v>
      </c>
      <c r="AT45" s="103">
        <f t="shared" si="27"/>
        <v>-0.26069237919382993</v>
      </c>
      <c r="AU45" s="103">
        <f t="shared" si="28"/>
        <v>-1.6742443855779194</v>
      </c>
      <c r="AV45" s="109"/>
      <c r="AW45" s="104">
        <f t="shared" si="12"/>
        <v>-14562.276301767339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37</v>
      </c>
      <c r="F46" s="102"/>
      <c r="G46" s="102"/>
      <c r="H46" s="102">
        <v>37</v>
      </c>
      <c r="I46" s="101">
        <v>178.89</v>
      </c>
      <c r="J46" s="101">
        <f t="shared" si="0"/>
        <v>6618.9299999999994</v>
      </c>
      <c r="K46" s="98">
        <v>193</v>
      </c>
      <c r="L46" s="98">
        <v>2</v>
      </c>
      <c r="M46" s="98">
        <v>1470</v>
      </c>
      <c r="N46" s="98">
        <v>100</v>
      </c>
      <c r="O46" s="189">
        <f t="shared" si="1"/>
        <v>0.2857142857142857</v>
      </c>
      <c r="P46" s="101">
        <f t="shared" si="26"/>
        <v>0.2857142857142857</v>
      </c>
      <c r="Q46" s="102">
        <v>2</v>
      </c>
      <c r="R46" s="102">
        <v>0</v>
      </c>
      <c r="S46" s="101">
        <f t="shared" si="14"/>
        <v>2</v>
      </c>
      <c r="T46" s="102">
        <v>2037</v>
      </c>
      <c r="U46" s="102">
        <v>0</v>
      </c>
      <c r="V46" s="101">
        <f t="shared" si="15"/>
        <v>2037</v>
      </c>
      <c r="W46" s="102">
        <v>2940</v>
      </c>
      <c r="X46" s="102">
        <v>0</v>
      </c>
      <c r="Y46" s="101">
        <f t="shared" si="16"/>
        <v>2940</v>
      </c>
      <c r="Z46" s="101">
        <f t="shared" si="17"/>
        <v>2940</v>
      </c>
      <c r="AA46" s="103">
        <f t="shared" si="18"/>
        <v>2.4574663561989494E-3</v>
      </c>
      <c r="AB46" s="101">
        <f t="shared" si="19"/>
        <v>357.78</v>
      </c>
      <c r="AC46" s="102">
        <v>1002.27</v>
      </c>
      <c r="AD46" s="103">
        <f t="shared" si="20"/>
        <v>0.3409081632653061</v>
      </c>
      <c r="AE46" s="102">
        <v>135.5</v>
      </c>
      <c r="AF46" s="102">
        <v>1000</v>
      </c>
      <c r="AG46" s="102"/>
      <c r="AH46" s="102"/>
      <c r="AI46" s="136">
        <f t="shared" si="21"/>
        <v>35.781957267211816</v>
      </c>
      <c r="AJ46" s="102">
        <v>0</v>
      </c>
      <c r="AK46" s="104">
        <f t="shared" si="22"/>
        <v>20.37</v>
      </c>
      <c r="AL46" s="105">
        <f t="shared" si="23"/>
        <v>388.29804273278847</v>
      </c>
      <c r="AM46" s="106"/>
      <c r="AN46" s="107">
        <f t="shared" si="7"/>
        <v>1470</v>
      </c>
      <c r="AO46" s="108">
        <f t="shared" si="8"/>
        <v>178.89</v>
      </c>
      <c r="AP46" s="108">
        <f t="shared" si="9"/>
        <v>501.13499999999999</v>
      </c>
      <c r="AQ46" s="108">
        <f t="shared" si="24"/>
        <v>67.75</v>
      </c>
      <c r="AR46" s="108">
        <f t="shared" si="25"/>
        <v>500</v>
      </c>
      <c r="AS46" s="108">
        <f t="array" ref="AS46">_xlfn.IFS(S46=0,AL46,S46&lt;0,AL46/-S46,S46&gt;0,AL46/S46)</f>
        <v>194.14902136639424</v>
      </c>
      <c r="AT46" s="103">
        <f t="shared" si="27"/>
        <v>0.13207416419482601</v>
      </c>
      <c r="AU46" s="103">
        <f t="shared" si="28"/>
        <v>1.0852983474000462</v>
      </c>
      <c r="AV46" s="109"/>
      <c r="AW46" s="104">
        <f t="shared" si="12"/>
        <v>7183.5137905565871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102"/>
      <c r="G47" s="102">
        <v>1</v>
      </c>
      <c r="H47" s="102">
        <v>38</v>
      </c>
      <c r="I47" s="101">
        <v>178.89</v>
      </c>
      <c r="J47" s="101">
        <f t="shared" si="0"/>
        <v>6976.7099999999991</v>
      </c>
      <c r="K47" s="98">
        <v>388</v>
      </c>
      <c r="L47" s="98">
        <v>1</v>
      </c>
      <c r="M47" s="98">
        <v>1470</v>
      </c>
      <c r="N47" s="98">
        <v>0</v>
      </c>
      <c r="O47" s="189">
        <f t="shared" si="1"/>
        <v>0.14285714285714285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81.84</v>
      </c>
      <c r="AF47" s="102">
        <v>0</v>
      </c>
      <c r="AG47" s="102"/>
      <c r="AH47" s="102"/>
      <c r="AI47" s="136">
        <f t="shared" si="21"/>
        <v>36.749037193352677</v>
      </c>
      <c r="AJ47" s="102">
        <v>0</v>
      </c>
      <c r="AK47" s="104">
        <f t="shared" si="22"/>
        <v>0</v>
      </c>
      <c r="AL47" s="105">
        <f t="shared" si="23"/>
        <v>-118.58903719335268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4"/>
        <v>81.84</v>
      </c>
      <c r="AR47" s="108">
        <f t="shared" si="25"/>
        <v>0</v>
      </c>
      <c r="AS47" s="108">
        <f t="array" ref="AS47">_xlfn.IFS(S47=0,AL47,S47&lt;0,AL47/-S47,S47&gt;0,AL47/S47)</f>
        <v>-118.58903719335268</v>
      </c>
      <c r="AT47" s="103">
        <f t="shared" si="27"/>
        <v>0</v>
      </c>
      <c r="AU47" s="103">
        <f t="shared" si="28"/>
        <v>-0.66291596619907589</v>
      </c>
      <c r="AV47" s="109"/>
      <c r="AW47" s="104">
        <f t="shared" si="12"/>
        <v>-4624.9724505407548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2"/>
      <c r="G48" s="102"/>
      <c r="H48" s="102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36.749037193352677</v>
      </c>
      <c r="AJ48" s="102">
        <v>0</v>
      </c>
      <c r="AK48" s="104">
        <f t="shared" si="22"/>
        <v>0</v>
      </c>
      <c r="AL48" s="105">
        <f t="shared" si="23"/>
        <v>-36.749037193352677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4"/>
        <v>0</v>
      </c>
      <c r="AR48" s="108">
        <f t="shared" si="25"/>
        <v>0</v>
      </c>
      <c r="AS48" s="108">
        <f t="array" ref="AS48">_xlfn.IFS(S48=0,AL48,S48&lt;0,AL48/-S48,S48&gt;0,AL48/S48)</f>
        <v>-36.749037193352677</v>
      </c>
      <c r="AT48" s="103">
        <f t="shared" si="27"/>
        <v>0</v>
      </c>
      <c r="AU48" s="103">
        <f t="shared" si="28"/>
        <v>-0.20542812450865158</v>
      </c>
      <c r="AV48" s="109"/>
      <c r="AW48" s="104">
        <f t="shared" si="12"/>
        <v>-1396.4634133474017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102"/>
      <c r="G49" s="102"/>
      <c r="H49" s="102">
        <v>39</v>
      </c>
      <c r="I49" s="101">
        <v>178.89</v>
      </c>
      <c r="J49" s="101">
        <f t="shared" si="0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37.716117119493532</v>
      </c>
      <c r="AJ49" s="102">
        <v>0</v>
      </c>
      <c r="AK49" s="104">
        <f t="shared" si="22"/>
        <v>0</v>
      </c>
      <c r="AL49" s="105">
        <f t="shared" si="23"/>
        <v>-37.716117119493532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4"/>
        <v>0</v>
      </c>
      <c r="AR49" s="108">
        <f t="shared" si="25"/>
        <v>0</v>
      </c>
      <c r="AS49" s="108">
        <f t="array" ref="AS49">_xlfn.IFS(S49=0,AL49,S49&lt;0,AL49/-S49,S49&gt;0,AL49/S49)</f>
        <v>-37.716117119493532</v>
      </c>
      <c r="AT49" s="103">
        <f t="shared" si="27"/>
        <v>0</v>
      </c>
      <c r="AU49" s="103">
        <f t="shared" si="28"/>
        <v>-0.210834127785195</v>
      </c>
      <c r="AV49" s="109"/>
      <c r="AW49" s="104">
        <f t="shared" si="12"/>
        <v>-1470.9285676602478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2">
        <v>1</v>
      </c>
      <c r="G50" s="102"/>
      <c r="H50" s="102">
        <v>18</v>
      </c>
      <c r="I50" s="101">
        <v>218.89</v>
      </c>
      <c r="J50" s="101">
        <f t="shared" si="0"/>
        <v>4158.91</v>
      </c>
      <c r="K50" s="98">
        <v>188</v>
      </c>
      <c r="L50" s="98">
        <v>1</v>
      </c>
      <c r="M50" s="98">
        <v>1470</v>
      </c>
      <c r="N50" s="98">
        <v>0</v>
      </c>
      <c r="O50" s="189">
        <f t="shared" si="1"/>
        <v>0.14285714285714285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17.407438670535477</v>
      </c>
      <c r="AJ50" s="102">
        <v>0</v>
      </c>
      <c r="AK50" s="104">
        <f t="shared" si="22"/>
        <v>0</v>
      </c>
      <c r="AL50" s="105">
        <f t="shared" si="23"/>
        <v>-17.407438670535477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-17.407438670535477</v>
      </c>
      <c r="AT50" s="103">
        <f t="shared" si="27"/>
        <v>0</v>
      </c>
      <c r="AU50" s="103">
        <f t="shared" si="28"/>
        <v>-7.9525965875716018E-2</v>
      </c>
      <c r="AV50" s="109"/>
      <c r="AW50" s="104">
        <f t="shared" si="12"/>
        <v>-330.74133474017407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43</v>
      </c>
      <c r="F51" s="102"/>
      <c r="G51" s="102">
        <v>1</v>
      </c>
      <c r="H51" s="102">
        <v>42</v>
      </c>
      <c r="I51" s="101">
        <v>218.89</v>
      </c>
      <c r="J51" s="101">
        <f t="shared" si="0"/>
        <v>9412.2699999999986</v>
      </c>
      <c r="K51" s="98">
        <v>216</v>
      </c>
      <c r="L51" s="98">
        <v>2</v>
      </c>
      <c r="M51" s="98">
        <v>2235</v>
      </c>
      <c r="N51" s="98">
        <v>50</v>
      </c>
      <c r="O51" s="189">
        <f t="shared" si="1"/>
        <v>0.2857142857142857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980</v>
      </c>
      <c r="U51" s="102">
        <v>0</v>
      </c>
      <c r="V51" s="101">
        <f t="shared" si="15"/>
        <v>980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2235</v>
      </c>
      <c r="AA51" s="103">
        <f t="shared" si="18"/>
        <v>1.2287331780994747E-3</v>
      </c>
      <c r="AB51" s="101">
        <f t="shared" si="19"/>
        <v>218.89</v>
      </c>
      <c r="AC51" s="102">
        <v>513.28</v>
      </c>
      <c r="AD51" s="103">
        <f t="shared" si="20"/>
        <v>0.34917006802721084</v>
      </c>
      <c r="AE51" s="102">
        <v>146.86000000000001</v>
      </c>
      <c r="AF51" s="102">
        <v>1000</v>
      </c>
      <c r="AG51" s="102"/>
      <c r="AH51" s="102"/>
      <c r="AI51" s="136">
        <f t="shared" si="21"/>
        <v>40.617356897916117</v>
      </c>
      <c r="AJ51" s="102">
        <v>0</v>
      </c>
      <c r="AK51" s="104">
        <f t="shared" si="22"/>
        <v>9.8000000000000007</v>
      </c>
      <c r="AL51" s="105">
        <f t="shared" si="23"/>
        <v>-459.44735689791599</v>
      </c>
      <c r="AM51" s="106"/>
      <c r="AN51" s="107">
        <f t="shared" si="7"/>
        <v>1470</v>
      </c>
      <c r="AO51" s="108">
        <f t="shared" si="8"/>
        <v>218.89</v>
      </c>
      <c r="AP51" s="108">
        <f t="shared" si="9"/>
        <v>513.28</v>
      </c>
      <c r="AQ51" s="108">
        <f t="shared" si="24"/>
        <v>146.86000000000001</v>
      </c>
      <c r="AR51" s="108">
        <f t="shared" si="25"/>
        <v>1000</v>
      </c>
      <c r="AS51" s="108">
        <f t="array" ref="AS51">_xlfn.IFS(S51=0,AL51,S51&lt;0,AL51/-S51,S51&gt;0,AL51/S51)</f>
        <v>-459.44735689791599</v>
      </c>
      <c r="AT51" s="103">
        <f t="shared" si="27"/>
        <v>-0.3125492223795347</v>
      </c>
      <c r="AU51" s="103">
        <f t="shared" si="28"/>
        <v>-2.0989874224401115</v>
      </c>
      <c r="AV51" s="109"/>
      <c r="AW51" s="104">
        <f t="shared" si="12"/>
        <v>-19756.236346610389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46</v>
      </c>
      <c r="F52" s="102">
        <v>1</v>
      </c>
      <c r="G52" s="102">
        <v>1</v>
      </c>
      <c r="H52" s="102">
        <v>44</v>
      </c>
      <c r="I52" s="101">
        <v>218.89</v>
      </c>
      <c r="J52" s="101">
        <f t="shared" si="0"/>
        <v>10068.939999999999</v>
      </c>
      <c r="K52" s="98">
        <v>154</v>
      </c>
      <c r="L52" s="98">
        <v>3</v>
      </c>
      <c r="M52" s="98">
        <v>1470</v>
      </c>
      <c r="N52" s="98">
        <v>50</v>
      </c>
      <c r="O52" s="189">
        <f t="shared" si="1"/>
        <v>0.42857142857142855</v>
      </c>
      <c r="P52" s="101">
        <f t="shared" si="26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980</v>
      </c>
      <c r="U52" s="102">
        <v>0</v>
      </c>
      <c r="V52" s="101">
        <f t="shared" si="15"/>
        <v>980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2205</v>
      </c>
      <c r="AA52" s="103">
        <f t="shared" si="18"/>
        <v>1.2287331780994747E-3</v>
      </c>
      <c r="AB52" s="101">
        <f t="shared" si="19"/>
        <v>218.89</v>
      </c>
      <c r="AC52" s="102">
        <v>513.28</v>
      </c>
      <c r="AD52" s="103">
        <f t="shared" si="20"/>
        <v>0.34917006802721084</v>
      </c>
      <c r="AE52" s="102">
        <v>146.86000000000001</v>
      </c>
      <c r="AF52" s="102">
        <v>2256</v>
      </c>
      <c r="AG52" s="102"/>
      <c r="AH52" s="102"/>
      <c r="AI52" s="136">
        <f t="shared" si="21"/>
        <v>42.551516750197834</v>
      </c>
      <c r="AJ52" s="102">
        <v>0</v>
      </c>
      <c r="AK52" s="104">
        <f t="shared" si="22"/>
        <v>9.8000000000000007</v>
      </c>
      <c r="AL52" s="105">
        <f t="shared" si="23"/>
        <v>-1717.3815167501975</v>
      </c>
      <c r="AM52" s="106"/>
      <c r="AN52" s="107">
        <f t="shared" si="7"/>
        <v>1470</v>
      </c>
      <c r="AO52" s="108">
        <f t="shared" si="8"/>
        <v>218.89</v>
      </c>
      <c r="AP52" s="108">
        <f t="shared" si="9"/>
        <v>513.28</v>
      </c>
      <c r="AQ52" s="108">
        <f t="shared" si="24"/>
        <v>146.86000000000001</v>
      </c>
      <c r="AR52" s="108">
        <f t="shared" si="25"/>
        <v>2256</v>
      </c>
      <c r="AS52" s="108">
        <f t="array" ref="AS52">_xlfn.IFS(S52=0,AL52,S52&lt;0,AL52/-S52,S52&gt;0,AL52/S52)</f>
        <v>-1717.3815167501975</v>
      </c>
      <c r="AT52" s="103">
        <f t="shared" si="27"/>
        <v>-1.1682867460885697</v>
      </c>
      <c r="AU52" s="103">
        <f t="shared" si="28"/>
        <v>-7.845865579744153</v>
      </c>
      <c r="AV52" s="109"/>
      <c r="AW52" s="104">
        <f t="shared" si="12"/>
        <v>-78999.549770509082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2">
        <v>1</v>
      </c>
      <c r="G53" s="102"/>
      <c r="H53" s="102">
        <v>38</v>
      </c>
      <c r="I53" s="101">
        <v>188.89</v>
      </c>
      <c r="J53" s="101">
        <f t="shared" si="0"/>
        <v>7366.7099999999991</v>
      </c>
      <c r="K53" s="98">
        <v>387</v>
      </c>
      <c r="L53" s="98">
        <v>1</v>
      </c>
      <c r="M53" s="98">
        <v>1470</v>
      </c>
      <c r="N53" s="98">
        <v>0</v>
      </c>
      <c r="O53" s="189">
        <f t="shared" si="1"/>
        <v>0.14285714285714285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36.749037193352677</v>
      </c>
      <c r="AJ53" s="102">
        <v>0</v>
      </c>
      <c r="AK53" s="104">
        <f t="shared" si="22"/>
        <v>0</v>
      </c>
      <c r="AL53" s="105">
        <f t="shared" si="23"/>
        <v>-36.749037193352677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0</v>
      </c>
      <c r="AR53" s="108">
        <f t="shared" si="25"/>
        <v>0</v>
      </c>
      <c r="AS53" s="108">
        <f t="array" ref="AS53">_xlfn.IFS(S53=0,AL53,S53&lt;0,AL53/-S53,S53&gt;0,AL53/S53)</f>
        <v>-36.749037193352677</v>
      </c>
      <c r="AT53" s="103">
        <f t="shared" si="27"/>
        <v>0</v>
      </c>
      <c r="AU53" s="103">
        <f t="shared" si="28"/>
        <v>-0.19455258189079719</v>
      </c>
      <c r="AV53" s="109"/>
      <c r="AW53" s="104">
        <f t="shared" si="12"/>
        <v>-1433.2124505407544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2"/>
      <c r="G54" s="102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13.539118965972039</v>
      </c>
      <c r="AJ54" s="102">
        <v>0</v>
      </c>
      <c r="AK54" s="104">
        <f t="shared" si="22"/>
        <v>0</v>
      </c>
      <c r="AL54" s="105">
        <f t="shared" si="23"/>
        <v>-13.539118965972039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-13.539118965972039</v>
      </c>
      <c r="AT54" s="103">
        <f t="shared" si="27"/>
        <v>0</v>
      </c>
      <c r="AU54" s="103">
        <f t="shared" si="28"/>
        <v>-6.1853529014445789E-2</v>
      </c>
      <c r="AV54" s="109"/>
      <c r="AW54" s="104">
        <f t="shared" si="12"/>
        <v>-189.54766552360854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24</v>
      </c>
      <c r="F55" s="102"/>
      <c r="G55" s="102"/>
      <c r="H55" s="102">
        <v>24</v>
      </c>
      <c r="I55" s="101">
        <v>218.89</v>
      </c>
      <c r="J55" s="101">
        <f t="shared" si="0"/>
        <v>5253.36</v>
      </c>
      <c r="K55" s="98">
        <v>242</v>
      </c>
      <c r="L55" s="98">
        <v>1</v>
      </c>
      <c r="M55" s="98">
        <v>1470</v>
      </c>
      <c r="N55" s="98">
        <v>100</v>
      </c>
      <c r="O55" s="189">
        <f t="shared" si="1"/>
        <v>0.14285714285714285</v>
      </c>
      <c r="P55" s="101">
        <f t="shared" si="26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964</v>
      </c>
      <c r="U55" s="102">
        <v>0</v>
      </c>
      <c r="V55" s="101">
        <f t="shared" si="15"/>
        <v>964</v>
      </c>
      <c r="W55" s="102">
        <v>1470</v>
      </c>
      <c r="X55" s="102">
        <v>0</v>
      </c>
      <c r="Y55" s="101">
        <f t="shared" si="16"/>
        <v>1470</v>
      </c>
      <c r="Z55" s="101">
        <f t="shared" si="17"/>
        <v>1470</v>
      </c>
      <c r="AA55" s="103">
        <f t="shared" si="18"/>
        <v>1.2287331780994747E-3</v>
      </c>
      <c r="AB55" s="101">
        <f t="shared" si="19"/>
        <v>218.89</v>
      </c>
      <c r="AC55" s="102">
        <v>512.64</v>
      </c>
      <c r="AD55" s="103">
        <f t="shared" si="20"/>
        <v>0.34873469387755102</v>
      </c>
      <c r="AE55" s="102">
        <v>147.79</v>
      </c>
      <c r="AF55" s="102">
        <v>1143</v>
      </c>
      <c r="AG55" s="102"/>
      <c r="AH55" s="102"/>
      <c r="AI55" s="136">
        <f t="shared" si="21"/>
        <v>23.209918227380637</v>
      </c>
      <c r="AJ55" s="102">
        <v>0</v>
      </c>
      <c r="AK55" s="104">
        <f t="shared" si="22"/>
        <v>9.64</v>
      </c>
      <c r="AL55" s="105">
        <f t="shared" si="23"/>
        <v>-585.16991822738044</v>
      </c>
      <c r="AM55" s="106"/>
      <c r="AN55" s="107">
        <f t="shared" si="7"/>
        <v>1470</v>
      </c>
      <c r="AO55" s="108">
        <f t="shared" si="8"/>
        <v>218.89</v>
      </c>
      <c r="AP55" s="108">
        <f t="shared" si="9"/>
        <v>512.64</v>
      </c>
      <c r="AQ55" s="108">
        <f t="shared" si="24"/>
        <v>147.79</v>
      </c>
      <c r="AR55" s="108">
        <f t="shared" si="25"/>
        <v>1143</v>
      </c>
      <c r="AS55" s="108">
        <f t="array" ref="AS55">_xlfn.IFS(S55=0,AL55,S55&lt;0,AL55/-S55,S55&gt;0,AL55/S55)</f>
        <v>-585.16991822738044</v>
      </c>
      <c r="AT55" s="103">
        <f t="shared" si="27"/>
        <v>-0.39807477430434041</v>
      </c>
      <c r="AU55" s="103">
        <f t="shared" si="28"/>
        <v>-2.6733515383406297</v>
      </c>
      <c r="AV55" s="109"/>
      <c r="AW55" s="104">
        <f t="shared" si="12"/>
        <v>-14044.07803745713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2"/>
      <c r="G56" s="102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37.716117119493532</v>
      </c>
      <c r="AJ56" s="102">
        <v>0</v>
      </c>
      <c r="AK56" s="104">
        <f t="shared" si="22"/>
        <v>0</v>
      </c>
      <c r="AL56" s="105">
        <f t="shared" si="23"/>
        <v>-37.716117119493532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-37.716117119493532</v>
      </c>
      <c r="AT56" s="103">
        <f t="shared" si="27"/>
        <v>0</v>
      </c>
      <c r="AU56" s="103">
        <f t="shared" si="28"/>
        <v>-0.19967238667739709</v>
      </c>
      <c r="AV56" s="109"/>
      <c r="AW56" s="104">
        <f t="shared" si="12"/>
        <v>-1470.9285676602478</v>
      </c>
    </row>
    <row r="57" spans="1:49" s="124" customFormat="1" outlineLevel="1">
      <c r="A57" s="111"/>
      <c r="B57" s="112"/>
      <c r="C57" s="113"/>
      <c r="D57" s="114"/>
      <c r="E57" s="115"/>
      <c r="F57" s="495"/>
      <c r="G57" s="495"/>
      <c r="H57" s="49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863.88140382029451</v>
      </c>
      <c r="AO57" s="122">
        <f t="shared" si="29"/>
        <v>160.80574074074084</v>
      </c>
      <c r="AP57" s="122">
        <f t="shared" si="29"/>
        <v>320.09187147630291</v>
      </c>
      <c r="AQ57" s="122">
        <f t="shared" si="29"/>
        <v>115.0287759470737</v>
      </c>
      <c r="AR57" s="122">
        <f t="shared" si="29"/>
        <v>232.1593506457468</v>
      </c>
      <c r="AS57" s="122">
        <f t="shared" si="29"/>
        <v>-29.421058710664557</v>
      </c>
      <c r="AT57" s="123">
        <f t="shared" si="29"/>
        <v>7.3094719229174279E-2</v>
      </c>
      <c r="AU57" s="122">
        <f t="shared" si="29"/>
        <v>0.19361096522441204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8761</v>
      </c>
      <c r="F58" s="496">
        <f>SUM(F3:F56)</f>
        <v>926</v>
      </c>
      <c r="G58" s="496">
        <f>SUM(G3:G56)</f>
        <v>266</v>
      </c>
      <c r="H58" s="496">
        <f>SUM(H3:H56)</f>
        <v>7569</v>
      </c>
      <c r="I58" s="127"/>
      <c r="J58" s="127">
        <f>SUM(J3:J56)</f>
        <v>1170419.3900000001</v>
      </c>
      <c r="K58" s="127"/>
      <c r="L58" s="127">
        <f>SUM(L3:L56)</f>
        <v>1458</v>
      </c>
      <c r="M58" s="127"/>
      <c r="N58" s="127"/>
      <c r="O58" s="127"/>
      <c r="P58" s="127"/>
      <c r="Q58" s="127">
        <f t="shared" ref="Q58:AC58" si="30">SUM(Q3:Q56)</f>
        <v>957</v>
      </c>
      <c r="R58" s="127">
        <f t="shared" si="30"/>
        <v>-29</v>
      </c>
      <c r="S58" s="127">
        <f t="shared" si="30"/>
        <v>928</v>
      </c>
      <c r="T58" s="127">
        <f t="shared" si="30"/>
        <v>818298.18999999971</v>
      </c>
      <c r="U58" s="127">
        <f t="shared" si="30"/>
        <v>-24782</v>
      </c>
      <c r="V58" s="127">
        <f t="shared" si="30"/>
        <v>793516.18999999971</v>
      </c>
      <c r="W58" s="127">
        <f t="shared" si="30"/>
        <v>1234216.1199999994</v>
      </c>
      <c r="X58" s="127">
        <f t="shared" si="30"/>
        <v>-37862</v>
      </c>
      <c r="Y58" s="127">
        <f t="shared" si="30"/>
        <v>1196354.1199999996</v>
      </c>
      <c r="Z58" s="127">
        <f t="shared" si="30"/>
        <v>1108849.8499999999</v>
      </c>
      <c r="AA58" s="128">
        <f t="shared" si="30"/>
        <v>1.0000000000000004</v>
      </c>
      <c r="AB58" s="129">
        <f t="shared" si="30"/>
        <v>123010.15</v>
      </c>
      <c r="AC58" s="129">
        <f t="shared" si="30"/>
        <v>450831.19000000029</v>
      </c>
      <c r="AD58" s="128">
        <f>AC58/Y58</f>
        <v>0.3768375788265772</v>
      </c>
      <c r="AE58" s="127">
        <f t="shared" ref="AE58:AL58" si="31">SUM(AE3:AE56)</f>
        <v>131915.06999999983</v>
      </c>
      <c r="AF58" s="127">
        <f t="shared" si="31"/>
        <v>145935</v>
      </c>
      <c r="AG58" s="127">
        <f t="shared" si="31"/>
        <v>788</v>
      </c>
      <c r="AH58" s="127">
        <f t="shared" si="31"/>
        <v>0</v>
      </c>
      <c r="AI58" s="127">
        <f t="shared" si="31"/>
        <v>7319.8279609601705</v>
      </c>
      <c r="AJ58" s="127">
        <f t="shared" si="31"/>
        <v>100</v>
      </c>
      <c r="AK58" s="127">
        <f t="shared" si="31"/>
        <v>7935.1618999999982</v>
      </c>
      <c r="AL58" s="127">
        <f t="shared" si="31"/>
        <v>328519.72013903991</v>
      </c>
      <c r="AM58" s="130"/>
      <c r="AN58" s="127"/>
      <c r="AO58" s="127"/>
      <c r="AP58" s="127"/>
      <c r="AQ58" s="127"/>
      <c r="AR58" s="127">
        <f>(AF58+AG58)/Q58</f>
        <v>153.31556948798328</v>
      </c>
      <c r="AS58" s="127"/>
      <c r="AT58" s="127"/>
      <c r="AU58" s="127"/>
      <c r="AV58" s="131"/>
      <c r="AW58" s="127">
        <f>SUM(AW3:AW6)</f>
        <v>2179500.4237711146</v>
      </c>
    </row>
    <row r="59" spans="1:49">
      <c r="A59" s="98"/>
      <c r="B59" s="99"/>
      <c r="C59" s="99"/>
      <c r="D59" s="133"/>
      <c r="E59" s="102"/>
      <c r="F59" s="136"/>
      <c r="G59" s="136"/>
      <c r="H59" s="136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9"/>
      <c r="AG59" s="330"/>
      <c r="AH59" s="419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2">SUM(F60:H60)</f>
        <v>0</v>
      </c>
      <c r="F60" s="102"/>
      <c r="G60" s="102"/>
      <c r="H60" s="102"/>
      <c r="I60" s="101">
        <v>533.55999999999995</v>
      </c>
      <c r="J60" s="101">
        <f t="shared" ref="J60:J66" si="33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4">L60/7</f>
        <v>0</v>
      </c>
      <c r="P60" s="101">
        <f t="shared" ref="P60:P66" si="35">S60/7</f>
        <v>0</v>
      </c>
      <c r="Q60" s="102">
        <v>0</v>
      </c>
      <c r="R60" s="102">
        <v>0</v>
      </c>
      <c r="S60" s="101">
        <f t="shared" ref="S60" si="36">Q60+R60</f>
        <v>0</v>
      </c>
      <c r="T60" s="102">
        <v>0</v>
      </c>
      <c r="U60" s="102">
        <v>0</v>
      </c>
      <c r="V60" s="101">
        <f t="shared" ref="V60" si="37">T60+U60</f>
        <v>0</v>
      </c>
      <c r="W60" s="102">
        <v>0</v>
      </c>
      <c r="X60" s="102">
        <v>0</v>
      </c>
      <c r="Y60" s="101">
        <f t="shared" ref="Y60" si="38">W60+X60</f>
        <v>0</v>
      </c>
      <c r="Z60" s="101">
        <f t="shared" ref="Z60" si="39">L60*M60*N60/100</f>
        <v>0</v>
      </c>
      <c r="AA60" s="103">
        <f t="shared" ref="AA60" si="40">Y60/$Y$70</f>
        <v>0</v>
      </c>
      <c r="AB60" s="101">
        <f t="shared" ref="AB60" si="41">S60*I60</f>
        <v>0</v>
      </c>
      <c r="AC60" s="102">
        <v>0</v>
      </c>
      <c r="AD60" s="103">
        <f t="shared" ref="AD60" si="42">IF(Y60=0,0,AC60/Y60)</f>
        <v>0</v>
      </c>
      <c r="AE60" s="102">
        <v>0</v>
      </c>
      <c r="AF60" s="102"/>
      <c r="AG60" s="102"/>
      <c r="AH60" s="102"/>
      <c r="AI60" s="136">
        <f t="shared" ref="AI60" si="43">IFERROR($AI$70*H60/$H$70,0)</f>
        <v>0</v>
      </c>
      <c r="AJ60" s="102">
        <v>0</v>
      </c>
      <c r="AK60" s="104">
        <f t="shared" ref="AK60:AK66" si="44">V60*1%</f>
        <v>0</v>
      </c>
      <c r="AL60" s="105">
        <f t="shared" ref="AL60:AL66" si="45">Y60-AB60-AC60-AE60-AF60-AG60-AH60-AI60-AK60-AJ60</f>
        <v>0</v>
      </c>
      <c r="AM60" s="106"/>
      <c r="AN60" s="107">
        <f t="shared" ref="AN60:AN66" si="46">IF(S60=0,0,Y60/S60)</f>
        <v>0</v>
      </c>
      <c r="AO60" s="108">
        <f t="shared" ref="AO60:AO66" si="47">I60</f>
        <v>533.55999999999995</v>
      </c>
      <c r="AP60" s="108">
        <f t="shared" ref="AP60:AP66" si="48">IF(S60=0,0,AC60/S60)</f>
        <v>0</v>
      </c>
      <c r="AQ60" s="108">
        <f t="shared" ref="AQ60:AQ66" si="49">IF(Q60=0,AE60/1,AE60/Q60)</f>
        <v>0</v>
      </c>
      <c r="AR60" s="108">
        <f t="shared" ref="AR60:AR66" si="50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1">IF(AN60=0,0,AS60/AN60)</f>
        <v>0</v>
      </c>
      <c r="AU60" s="103">
        <f t="shared" ref="AU60:AU66" si="52">IF(AO60=0,0,AS60/AO60)</f>
        <v>0</v>
      </c>
      <c r="AV60" s="109"/>
      <c r="AW60" s="104">
        <f t="shared" ref="AW60:AW66" si="5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2"/>
        <v>2</v>
      </c>
      <c r="F61" s="102" t="s">
        <v>142</v>
      </c>
      <c r="G61" s="102" t="s">
        <v>142</v>
      </c>
      <c r="H61" s="102">
        <v>2</v>
      </c>
      <c r="I61" s="101">
        <v>533.55999999999995</v>
      </c>
      <c r="J61" s="101">
        <f t="shared" si="33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4"/>
        <v>0</v>
      </c>
      <c r="P61" s="101">
        <f t="shared" si="35"/>
        <v>0</v>
      </c>
      <c r="Q61" s="102">
        <v>0</v>
      </c>
      <c r="R61" s="102">
        <v>0</v>
      </c>
      <c r="S61" s="101">
        <f t="shared" ref="S61:S66" si="54">Q61+R61</f>
        <v>0</v>
      </c>
      <c r="T61" s="102">
        <v>0</v>
      </c>
      <c r="U61" s="102">
        <v>0</v>
      </c>
      <c r="V61" s="101">
        <f t="shared" ref="V61:V66" si="55">T61+U61</f>
        <v>0</v>
      </c>
      <c r="W61" s="102">
        <v>0</v>
      </c>
      <c r="X61" s="102">
        <v>0</v>
      </c>
      <c r="Y61" s="101">
        <f t="shared" ref="Y61:Y66" si="56">W61+X61</f>
        <v>0</v>
      </c>
      <c r="Z61" s="101">
        <f t="shared" ref="Z61:Z66" si="57">L61*M61*N61/100</f>
        <v>0</v>
      </c>
      <c r="AA61" s="103">
        <f t="shared" ref="AA61:AA66" si="58">Y61/$Y$70</f>
        <v>0</v>
      </c>
      <c r="AB61" s="101">
        <f t="shared" ref="AB61:AB66" si="59">S61*I61</f>
        <v>0</v>
      </c>
      <c r="AC61" s="102">
        <v>0</v>
      </c>
      <c r="AD61" s="103">
        <f t="shared" ref="AD61:AD66" si="60">IF(Y61=0,0,AC61/Y61)</f>
        <v>0</v>
      </c>
      <c r="AE61" s="102">
        <v>0</v>
      </c>
      <c r="AF61" s="102"/>
      <c r="AG61" s="102"/>
      <c r="AH61" s="102"/>
      <c r="AI61" s="136">
        <f t="shared" ref="AI61:AI66" si="61">IFERROR($AI$70*H61/$H$70,0)</f>
        <v>1.9341598522817198</v>
      </c>
      <c r="AJ61" s="102">
        <v>0</v>
      </c>
      <c r="AK61" s="104">
        <f t="shared" si="44"/>
        <v>0</v>
      </c>
      <c r="AL61" s="105">
        <f t="shared" si="45"/>
        <v>-1.9341598522817198</v>
      </c>
      <c r="AM61" s="106"/>
      <c r="AN61" s="107">
        <f t="shared" si="46"/>
        <v>0</v>
      </c>
      <c r="AO61" s="108">
        <f t="shared" si="47"/>
        <v>533.55999999999995</v>
      </c>
      <c r="AP61" s="108">
        <f t="shared" si="48"/>
        <v>0</v>
      </c>
      <c r="AQ61" s="108">
        <f t="shared" si="49"/>
        <v>0</v>
      </c>
      <c r="AR61" s="108">
        <f t="shared" si="50"/>
        <v>0</v>
      </c>
      <c r="AS61" s="108">
        <f t="array" ref="AS61">_xlfn.IFS(S61=0,AL61,S61&lt;0,AL61/-S61,S61&gt;0,AL61/S61)</f>
        <v>-1.9341598522817198</v>
      </c>
      <c r="AT61" s="103">
        <f t="shared" si="51"/>
        <v>0</v>
      </c>
      <c r="AU61" s="103">
        <f t="shared" si="52"/>
        <v>-3.6250090941632057E-3</v>
      </c>
      <c r="AV61" s="109"/>
      <c r="AW61" s="104">
        <f t="shared" si="53"/>
        <v>-3.8683197045634397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2"/>
        <v>0</v>
      </c>
      <c r="F62" s="102"/>
      <c r="G62" s="102"/>
      <c r="H62" s="102"/>
      <c r="I62" s="101">
        <v>533.55999999999995</v>
      </c>
      <c r="J62" s="101">
        <f t="shared" si="33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4"/>
        <v>0</v>
      </c>
      <c r="P62" s="101">
        <f t="shared" si="35"/>
        <v>0</v>
      </c>
      <c r="Q62" s="102">
        <v>0</v>
      </c>
      <c r="R62" s="102">
        <v>0</v>
      </c>
      <c r="S62" s="101">
        <f t="shared" si="54"/>
        <v>0</v>
      </c>
      <c r="T62" s="102">
        <v>0</v>
      </c>
      <c r="U62" s="102">
        <v>0</v>
      </c>
      <c r="V62" s="101">
        <f t="shared" si="55"/>
        <v>0</v>
      </c>
      <c r="W62" s="102">
        <v>0</v>
      </c>
      <c r="X62" s="102">
        <v>0</v>
      </c>
      <c r="Y62" s="101">
        <f t="shared" si="56"/>
        <v>0</v>
      </c>
      <c r="Z62" s="101">
        <f t="shared" si="57"/>
        <v>0</v>
      </c>
      <c r="AA62" s="103">
        <f t="shared" si="58"/>
        <v>0</v>
      </c>
      <c r="AB62" s="101">
        <f t="shared" si="59"/>
        <v>0</v>
      </c>
      <c r="AC62" s="102">
        <v>0</v>
      </c>
      <c r="AD62" s="103">
        <f t="shared" si="60"/>
        <v>0</v>
      </c>
      <c r="AE62" s="102">
        <v>0</v>
      </c>
      <c r="AF62" s="102"/>
      <c r="AG62" s="102"/>
      <c r="AH62" s="102"/>
      <c r="AI62" s="136">
        <f t="shared" si="61"/>
        <v>0</v>
      </c>
      <c r="AJ62" s="102">
        <v>0</v>
      </c>
      <c r="AK62" s="104">
        <f t="shared" si="44"/>
        <v>0</v>
      </c>
      <c r="AL62" s="105">
        <f t="shared" si="45"/>
        <v>0</v>
      </c>
      <c r="AM62" s="106"/>
      <c r="AN62" s="107">
        <f t="shared" si="46"/>
        <v>0</v>
      </c>
      <c r="AO62" s="108">
        <f t="shared" si="47"/>
        <v>533.55999999999995</v>
      </c>
      <c r="AP62" s="108">
        <f t="shared" si="48"/>
        <v>0</v>
      </c>
      <c r="AQ62" s="108">
        <f t="shared" si="49"/>
        <v>0</v>
      </c>
      <c r="AR62" s="108">
        <f t="shared" si="50"/>
        <v>0</v>
      </c>
      <c r="AS62" s="108">
        <f t="array" ref="AS62">_xlfn.IFS(S62=0,AL62,S62&lt;0,AL62/-S62,S62&gt;0,AL62/S62)</f>
        <v>0</v>
      </c>
      <c r="AT62" s="103">
        <f t="shared" si="51"/>
        <v>0</v>
      </c>
      <c r="AU62" s="103">
        <f t="shared" si="52"/>
        <v>0</v>
      </c>
      <c r="AV62" s="109"/>
      <c r="AW62" s="104">
        <f t="shared" si="5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2"/>
        <v>1</v>
      </c>
      <c r="F63" s="102" t="s">
        <v>142</v>
      </c>
      <c r="G63" s="102" t="s">
        <v>142</v>
      </c>
      <c r="H63" s="102">
        <v>1</v>
      </c>
      <c r="I63" s="101">
        <v>326.89</v>
      </c>
      <c r="J63" s="101">
        <f t="shared" si="33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4"/>
        <v>0</v>
      </c>
      <c r="P63" s="101">
        <f t="shared" si="35"/>
        <v>0</v>
      </c>
      <c r="Q63" s="102">
        <v>0</v>
      </c>
      <c r="R63" s="102">
        <v>0</v>
      </c>
      <c r="S63" s="101">
        <f t="shared" si="54"/>
        <v>0</v>
      </c>
      <c r="T63" s="102">
        <v>0</v>
      </c>
      <c r="U63" s="102">
        <v>0</v>
      </c>
      <c r="V63" s="101">
        <f t="shared" si="55"/>
        <v>0</v>
      </c>
      <c r="W63" s="102">
        <v>0</v>
      </c>
      <c r="X63" s="102">
        <v>0</v>
      </c>
      <c r="Y63" s="101">
        <f t="shared" si="56"/>
        <v>0</v>
      </c>
      <c r="Z63" s="101">
        <f t="shared" si="57"/>
        <v>0</v>
      </c>
      <c r="AA63" s="103">
        <f t="shared" si="58"/>
        <v>0</v>
      </c>
      <c r="AB63" s="101">
        <f t="shared" si="59"/>
        <v>0</v>
      </c>
      <c r="AC63" s="102">
        <v>0</v>
      </c>
      <c r="AD63" s="103">
        <f t="shared" si="60"/>
        <v>0</v>
      </c>
      <c r="AE63" s="102">
        <v>0</v>
      </c>
      <c r="AF63" s="102"/>
      <c r="AG63" s="102"/>
      <c r="AH63" s="102"/>
      <c r="AI63" s="136">
        <f t="shared" si="61"/>
        <v>0.96707992614085991</v>
      </c>
      <c r="AJ63" s="102">
        <v>0</v>
      </c>
      <c r="AK63" s="104">
        <f t="shared" si="44"/>
        <v>0</v>
      </c>
      <c r="AL63" s="105">
        <f t="shared" si="45"/>
        <v>-0.96707992614085991</v>
      </c>
      <c r="AM63" s="106"/>
      <c r="AN63" s="107">
        <f t="shared" si="46"/>
        <v>0</v>
      </c>
      <c r="AO63" s="108">
        <f t="shared" si="47"/>
        <v>326.89</v>
      </c>
      <c r="AP63" s="108">
        <f t="shared" si="48"/>
        <v>0</v>
      </c>
      <c r="AQ63" s="108">
        <f t="shared" si="49"/>
        <v>0</v>
      </c>
      <c r="AR63" s="108">
        <f t="shared" si="50"/>
        <v>0</v>
      </c>
      <c r="AS63" s="108">
        <f t="array" ref="AS63">_xlfn.IFS(S63=0,AL63,S63&lt;0,AL63/-S63,S63&gt;0,AL63/S63)</f>
        <v>-0.96707992614085991</v>
      </c>
      <c r="AT63" s="103">
        <f t="shared" si="51"/>
        <v>0</v>
      </c>
      <c r="AU63" s="103">
        <f t="shared" si="52"/>
        <v>-2.9584261560184157E-3</v>
      </c>
      <c r="AV63" s="109"/>
      <c r="AW63" s="104">
        <f t="shared" si="53"/>
        <v>-0.96707992614085991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2"/>
        <v>8</v>
      </c>
      <c r="F64" s="102" t="s">
        <v>142</v>
      </c>
      <c r="G64" s="102">
        <v>1</v>
      </c>
      <c r="H64" s="102">
        <v>7</v>
      </c>
      <c r="I64" s="101">
        <v>326.89</v>
      </c>
      <c r="J64" s="101">
        <f t="shared" si="33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4"/>
        <v>0</v>
      </c>
      <c r="P64" s="101">
        <f t="shared" si="35"/>
        <v>0</v>
      </c>
      <c r="Q64" s="102">
        <v>0</v>
      </c>
      <c r="R64" s="102">
        <v>0</v>
      </c>
      <c r="S64" s="101">
        <f t="shared" si="54"/>
        <v>0</v>
      </c>
      <c r="T64" s="102">
        <v>0</v>
      </c>
      <c r="U64" s="102">
        <v>0</v>
      </c>
      <c r="V64" s="101">
        <f t="shared" si="55"/>
        <v>0</v>
      </c>
      <c r="W64" s="102">
        <v>0</v>
      </c>
      <c r="X64" s="102">
        <v>0</v>
      </c>
      <c r="Y64" s="101">
        <f t="shared" si="56"/>
        <v>0</v>
      </c>
      <c r="Z64" s="101">
        <f t="shared" si="57"/>
        <v>0</v>
      </c>
      <c r="AA64" s="103">
        <f t="shared" si="58"/>
        <v>0</v>
      </c>
      <c r="AB64" s="101">
        <f t="shared" si="59"/>
        <v>0</v>
      </c>
      <c r="AC64" s="102">
        <v>0</v>
      </c>
      <c r="AD64" s="103">
        <f t="shared" si="60"/>
        <v>0</v>
      </c>
      <c r="AE64" s="102">
        <v>198.82</v>
      </c>
      <c r="AF64" s="102"/>
      <c r="AG64" s="102"/>
      <c r="AH64" s="102"/>
      <c r="AI64" s="136">
        <f t="shared" si="61"/>
        <v>6.7695594829860193</v>
      </c>
      <c r="AJ64" s="102">
        <v>0</v>
      </c>
      <c r="AK64" s="104">
        <f t="shared" si="44"/>
        <v>0</v>
      </c>
      <c r="AL64" s="105">
        <f t="shared" si="45"/>
        <v>-205.589559482986</v>
      </c>
      <c r="AM64" s="106"/>
      <c r="AN64" s="107">
        <f t="shared" si="46"/>
        <v>0</v>
      </c>
      <c r="AO64" s="108">
        <f t="shared" si="47"/>
        <v>326.89</v>
      </c>
      <c r="AP64" s="108">
        <f t="shared" si="48"/>
        <v>0</v>
      </c>
      <c r="AQ64" s="108">
        <f t="shared" si="49"/>
        <v>198.82</v>
      </c>
      <c r="AR64" s="108">
        <f t="shared" si="50"/>
        <v>0</v>
      </c>
      <c r="AS64" s="108">
        <f t="array" ref="AS64">_xlfn.IFS(S64=0,AL64,S64&lt;0,AL64/-S64,S64&gt;0,AL64/S64)</f>
        <v>-205.589559482986</v>
      </c>
      <c r="AT64" s="103">
        <f t="shared" si="51"/>
        <v>0</v>
      </c>
      <c r="AU64" s="103">
        <f t="shared" si="52"/>
        <v>-0.62892581444212425</v>
      </c>
      <c r="AV64" s="109"/>
      <c r="AW64" s="104">
        <f t="shared" si="53"/>
        <v>-1644.716475863888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2"/>
        <v>3</v>
      </c>
      <c r="F65" s="102">
        <v>1</v>
      </c>
      <c r="G65" s="102" t="s">
        <v>142</v>
      </c>
      <c r="H65" s="102">
        <v>2</v>
      </c>
      <c r="I65" s="101">
        <v>326.89</v>
      </c>
      <c r="J65" s="101">
        <f t="shared" si="33"/>
        <v>980.67</v>
      </c>
      <c r="K65" s="98">
        <v>27</v>
      </c>
      <c r="L65" s="98">
        <v>1</v>
      </c>
      <c r="M65" s="98">
        <v>1500</v>
      </c>
      <c r="N65" s="98">
        <v>0</v>
      </c>
      <c r="O65" s="101">
        <f t="shared" si="34"/>
        <v>0.14285714285714285</v>
      </c>
      <c r="P65" s="101">
        <f t="shared" si="35"/>
        <v>0</v>
      </c>
      <c r="Q65" s="102">
        <v>0</v>
      </c>
      <c r="R65" s="102">
        <v>0</v>
      </c>
      <c r="S65" s="101">
        <f t="shared" si="54"/>
        <v>0</v>
      </c>
      <c r="T65" s="102">
        <v>0</v>
      </c>
      <c r="U65" s="102">
        <v>0</v>
      </c>
      <c r="V65" s="101">
        <f t="shared" si="55"/>
        <v>0</v>
      </c>
      <c r="W65" s="102">
        <v>0</v>
      </c>
      <c r="X65" s="102">
        <v>0</v>
      </c>
      <c r="Y65" s="101">
        <f t="shared" si="56"/>
        <v>0</v>
      </c>
      <c r="Z65" s="101">
        <f t="shared" si="57"/>
        <v>0</v>
      </c>
      <c r="AA65" s="103">
        <f t="shared" si="58"/>
        <v>0</v>
      </c>
      <c r="AB65" s="101">
        <f t="shared" si="59"/>
        <v>0</v>
      </c>
      <c r="AC65" s="102">
        <v>0</v>
      </c>
      <c r="AD65" s="103">
        <f t="shared" si="60"/>
        <v>0</v>
      </c>
      <c r="AE65" s="102">
        <v>0</v>
      </c>
      <c r="AF65" s="102"/>
      <c r="AG65" s="102"/>
      <c r="AH65" s="102"/>
      <c r="AI65" s="136">
        <f t="shared" si="61"/>
        <v>1.9341598522817198</v>
      </c>
      <c r="AJ65" s="102">
        <v>0</v>
      </c>
      <c r="AK65" s="104">
        <f t="shared" si="44"/>
        <v>0</v>
      </c>
      <c r="AL65" s="105">
        <f t="shared" si="45"/>
        <v>-1.9341598522817198</v>
      </c>
      <c r="AM65" s="106"/>
      <c r="AN65" s="107">
        <f t="shared" si="46"/>
        <v>0</v>
      </c>
      <c r="AO65" s="108">
        <f t="shared" si="47"/>
        <v>326.89</v>
      </c>
      <c r="AP65" s="108">
        <f t="shared" si="48"/>
        <v>0</v>
      </c>
      <c r="AQ65" s="108">
        <f t="shared" si="49"/>
        <v>0</v>
      </c>
      <c r="AR65" s="108">
        <f t="shared" si="50"/>
        <v>0</v>
      </c>
      <c r="AS65" s="108">
        <f t="array" ref="AS65">_xlfn.IFS(S65=0,AL65,S65&lt;0,AL65/-S65,S65&gt;0,AL65/S65)</f>
        <v>-1.9341598522817198</v>
      </c>
      <c r="AT65" s="103">
        <f t="shared" si="51"/>
        <v>0</v>
      </c>
      <c r="AU65" s="103">
        <f t="shared" si="52"/>
        <v>-5.9168523120368315E-3</v>
      </c>
      <c r="AV65" s="109"/>
      <c r="AW65" s="104">
        <f t="shared" si="53"/>
        <v>-5.8024795568451593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2"/>
        <v>1</v>
      </c>
      <c r="F66" s="102" t="s">
        <v>142</v>
      </c>
      <c r="G66" s="102" t="s">
        <v>142</v>
      </c>
      <c r="H66" s="102">
        <v>1</v>
      </c>
      <c r="I66" s="101">
        <v>326.89</v>
      </c>
      <c r="J66" s="101">
        <f t="shared" si="33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4"/>
        <v>0</v>
      </c>
      <c r="P66" s="101">
        <f t="shared" si="35"/>
        <v>0</v>
      </c>
      <c r="Q66" s="102">
        <v>0</v>
      </c>
      <c r="R66" s="102">
        <v>0</v>
      </c>
      <c r="S66" s="101">
        <f t="shared" si="54"/>
        <v>0</v>
      </c>
      <c r="T66" s="102">
        <v>0</v>
      </c>
      <c r="U66" s="102">
        <v>0</v>
      </c>
      <c r="V66" s="101">
        <f t="shared" si="55"/>
        <v>0</v>
      </c>
      <c r="W66" s="102">
        <v>0</v>
      </c>
      <c r="X66" s="102">
        <v>0</v>
      </c>
      <c r="Y66" s="101">
        <f t="shared" si="56"/>
        <v>0</v>
      </c>
      <c r="Z66" s="101">
        <f t="shared" si="57"/>
        <v>0</v>
      </c>
      <c r="AA66" s="103">
        <f t="shared" si="58"/>
        <v>0</v>
      </c>
      <c r="AB66" s="101">
        <f t="shared" si="59"/>
        <v>0</v>
      </c>
      <c r="AC66" s="102">
        <v>0</v>
      </c>
      <c r="AD66" s="103">
        <f t="shared" si="60"/>
        <v>0</v>
      </c>
      <c r="AE66" s="102">
        <v>0</v>
      </c>
      <c r="AF66" s="102"/>
      <c r="AG66" s="102"/>
      <c r="AH66" s="102"/>
      <c r="AI66" s="136">
        <f t="shared" si="61"/>
        <v>0.96707992614085991</v>
      </c>
      <c r="AJ66" s="102">
        <v>0</v>
      </c>
      <c r="AK66" s="104">
        <f t="shared" si="44"/>
        <v>0</v>
      </c>
      <c r="AL66" s="105">
        <f t="shared" si="45"/>
        <v>-0.96707992614085991</v>
      </c>
      <c r="AM66" s="106"/>
      <c r="AN66" s="107">
        <f t="shared" si="46"/>
        <v>0</v>
      </c>
      <c r="AO66" s="108">
        <f t="shared" si="47"/>
        <v>326.89</v>
      </c>
      <c r="AP66" s="108">
        <f t="shared" si="48"/>
        <v>0</v>
      </c>
      <c r="AQ66" s="108">
        <f t="shared" si="49"/>
        <v>0</v>
      </c>
      <c r="AR66" s="108">
        <f t="shared" si="50"/>
        <v>0</v>
      </c>
      <c r="AS66" s="108">
        <f t="array" ref="AS66">_xlfn.IFS(S66=0,AL66,S66&lt;0,AL66/-S66,S66&gt;0,AL66/S66)</f>
        <v>-0.96707992614085991</v>
      </c>
      <c r="AT66" s="103">
        <f t="shared" si="51"/>
        <v>0</v>
      </c>
      <c r="AU66" s="103">
        <f t="shared" si="52"/>
        <v>-2.9584261560184157E-3</v>
      </c>
      <c r="AV66" s="109"/>
      <c r="AW66" s="104">
        <f t="shared" si="53"/>
        <v>-0.96707992614085991</v>
      </c>
    </row>
    <row r="67" spans="1:49">
      <c r="A67" s="142"/>
      <c r="B67" s="110"/>
      <c r="C67" s="98"/>
      <c r="D67" s="142"/>
      <c r="E67" s="101"/>
      <c r="F67" s="185"/>
      <c r="G67" s="185"/>
      <c r="H67" s="185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28.40285714285714</v>
      </c>
      <c r="AR67" s="145">
        <f t="shared" si="62"/>
        <v>0</v>
      </c>
      <c r="AS67" s="145">
        <f t="shared" si="62"/>
        <v>-30.198862719975882</v>
      </c>
      <c r="AT67" s="146">
        <f t="shared" si="62"/>
        <v>0</v>
      </c>
      <c r="AU67" s="146">
        <f t="shared" si="62"/>
        <v>-9.2054932594337294E-2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1</v>
      </c>
      <c r="G68" s="152">
        <f>SUM(G60:G66)</f>
        <v>1</v>
      </c>
      <c r="H68" s="152">
        <f>SUM(H60:H66)</f>
        <v>13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198.82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12.572039039831179</v>
      </c>
      <c r="AJ68" s="149">
        <f t="shared" si="64"/>
        <v>0</v>
      </c>
      <c r="AK68" s="149">
        <f t="shared" si="64"/>
        <v>0</v>
      </c>
      <c r="AL68" s="149">
        <f t="shared" si="64"/>
        <v>-211.39203903983116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-1656.3214349775785</v>
      </c>
    </row>
    <row r="69" spans="1:49" s="159" customFormat="1">
      <c r="A69" s="156"/>
      <c r="B69" s="157"/>
      <c r="C69" s="158"/>
      <c r="D69" s="158"/>
      <c r="F69" s="497"/>
      <c r="G69" s="497"/>
      <c r="H69" s="497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0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8776</v>
      </c>
      <c r="F70" s="498">
        <f t="shared" si="65"/>
        <v>927</v>
      </c>
      <c r="G70" s="498">
        <f t="shared" si="65"/>
        <v>267</v>
      </c>
      <c r="H70" s="498">
        <f t="shared" si="65"/>
        <v>7582</v>
      </c>
      <c r="I70" s="172">
        <f t="shared" si="65"/>
        <v>0</v>
      </c>
      <c r="J70" s="172">
        <f t="shared" si="65"/>
        <v>1175736.08</v>
      </c>
      <c r="K70" s="172">
        <f t="shared" si="65"/>
        <v>0</v>
      </c>
      <c r="L70" s="172">
        <f t="shared" si="65"/>
        <v>1459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957</v>
      </c>
      <c r="R70" s="172">
        <f t="shared" si="65"/>
        <v>-29</v>
      </c>
      <c r="S70" s="172">
        <f t="shared" si="65"/>
        <v>928</v>
      </c>
      <c r="T70" s="172">
        <f t="shared" si="65"/>
        <v>818298.18999999971</v>
      </c>
      <c r="U70" s="172">
        <f t="shared" si="65"/>
        <v>-24782</v>
      </c>
      <c r="V70" s="172">
        <f t="shared" si="65"/>
        <v>793516.18999999971</v>
      </c>
      <c r="W70" s="172">
        <f t="shared" si="65"/>
        <v>1234216.1199999994</v>
      </c>
      <c r="X70" s="172">
        <f t="shared" si="65"/>
        <v>-37862</v>
      </c>
      <c r="Y70" s="172">
        <f t="shared" si="65"/>
        <v>1196354.1199999996</v>
      </c>
      <c r="Z70" s="172">
        <f t="shared" si="65"/>
        <v>1108849.8499999999</v>
      </c>
      <c r="AA70" s="173">
        <f t="shared" si="65"/>
        <v>1.0000000000000004</v>
      </c>
      <c r="AB70" s="174">
        <f t="shared" si="65"/>
        <v>123010.15</v>
      </c>
      <c r="AC70" s="172">
        <f t="shared" si="65"/>
        <v>450831.19000000029</v>
      </c>
      <c r="AD70" s="173">
        <f>AC70/Y70</f>
        <v>0.3768375788265772</v>
      </c>
      <c r="AE70" s="174">
        <f>AE58+AE68</f>
        <v>132113.88999999984</v>
      </c>
      <c r="AF70" s="175">
        <f>AF58+AF68</f>
        <v>145935</v>
      </c>
      <c r="AG70" s="175">
        <f>AG58+AG68</f>
        <v>788</v>
      </c>
      <c r="AH70" s="175">
        <f>AH58+AH68</f>
        <v>0</v>
      </c>
      <c r="AI70" s="176">
        <v>7332.4</v>
      </c>
      <c r="AJ70" s="172">
        <f>AJ58+AJ68</f>
        <v>100</v>
      </c>
      <c r="AK70" s="172">
        <f>AK58+AK68</f>
        <v>7935.1618999999982</v>
      </c>
      <c r="AL70" s="172">
        <f>AL58+AL68</f>
        <v>328308.3281000001</v>
      </c>
      <c r="AM70" s="172"/>
      <c r="AN70" s="172"/>
      <c r="AO70" s="172"/>
      <c r="AP70" s="172"/>
      <c r="AQ70" s="172"/>
      <c r="AR70" s="172">
        <f>(AF70+AG70)/Q70</f>
        <v>153.31556948798328</v>
      </c>
      <c r="AS70" s="172"/>
      <c r="AT70" s="172"/>
      <c r="AU70" s="172"/>
      <c r="AV70" s="177"/>
      <c r="AW70" s="172">
        <f>AW58+AW68</f>
        <v>2177844.1023361371</v>
      </c>
    </row>
    <row r="71" spans="1:49" s="159" customFormat="1">
      <c r="A71" s="158"/>
      <c r="B71" s="157"/>
      <c r="C71" s="179"/>
      <c r="D71" s="158"/>
      <c r="F71" s="497"/>
      <c r="G71" s="497"/>
      <c r="H71" s="497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0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4" priority="8" operator="greaterThan">
      <formula>120</formula>
    </cfRule>
  </conditionalFormatting>
  <conditionalFormatting sqref="O67">
    <cfRule type="cellIs" dxfId="93" priority="7" operator="between">
      <formula>0.000001</formula>
      <formula>25</formula>
    </cfRule>
  </conditionalFormatting>
  <conditionalFormatting sqref="AA69 AA71:AA1048576">
    <cfRule type="cellIs" dxfId="92" priority="9" operator="greaterThan">
      <formula>0.23</formula>
    </cfRule>
  </conditionalFormatting>
  <conditionalFormatting sqref="AA1">
    <cfRule type="cellIs" dxfId="91" priority="6" operator="greaterThan">
      <formula>0.23</formula>
    </cfRule>
  </conditionalFormatting>
  <conditionalFormatting sqref="K59">
    <cfRule type="cellIs" dxfId="90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Y59:AA5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{285F4068-1B44-4906-899C-C87B7EFC0A03}</x14:id>
        </ext>
      </extLst>
    </cfRule>
  </conditionalFormatting>
  <conditionalFormatting sqref="AS59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59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59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A5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{1DD50159-B3E7-42F9-AF62-1AC5CE05F0ED}</x14:id>
        </ext>
      </extLst>
    </cfRule>
  </conditionalFormatting>
  <conditionalFormatting sqref="AL59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conditionalFormatting sqref="Y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{1A705109-2309-48C1-893F-6BEE805C2F2C}</x14:id>
        </ext>
      </extLst>
    </cfRule>
  </conditionalFormatting>
  <conditionalFormatting sqref="AA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{8418233C-0A1E-4D07-ACC5-C93155122A19}</x14:id>
        </ext>
      </extLst>
    </cfRule>
  </conditionalFormatting>
  <conditionalFormatting sqref="K60:K66">
    <cfRule type="cellIs" dxfId="89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285F4068-1B44-4906-899C-C87B7EFC0A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1DD50159-B3E7-42F9-AF62-1AC5CE05F0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A705109-2309-48C1-893F-6BEE805C2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8418233C-0A1E-4D07-ACC5-C93155122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AC8-AF59-47B1-827D-07493B2A9783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486" t="s">
        <v>47</v>
      </c>
      <c r="G1" s="486"/>
      <c r="H1" s="486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286</v>
      </c>
      <c r="F2" s="86" t="s">
        <v>57</v>
      </c>
      <c r="G2" s="86" t="s">
        <v>58</v>
      </c>
      <c r="H2" s="86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1396</v>
      </c>
      <c r="F3" s="101">
        <v>164</v>
      </c>
      <c r="G3" s="101">
        <v>36</v>
      </c>
      <c r="H3" s="101">
        <v>1196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0">F4+G4+H4</f>
        <v>3117</v>
      </c>
      <c r="F4" s="101">
        <v>420</v>
      </c>
      <c r="G4" s="101">
        <v>96</v>
      </c>
      <c r="H4" s="101">
        <v>2601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835</v>
      </c>
      <c r="F5" s="101">
        <v>72</v>
      </c>
      <c r="G5" s="101">
        <v>13</v>
      </c>
      <c r="H5" s="101">
        <v>750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874</v>
      </c>
      <c r="F6" s="101">
        <v>61</v>
      </c>
      <c r="G6" s="101">
        <v>10</v>
      </c>
      <c r="H6" s="101">
        <v>803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538</v>
      </c>
      <c r="F7" s="101">
        <v>47</v>
      </c>
      <c r="G7" s="101">
        <v>18</v>
      </c>
      <c r="H7" s="101">
        <v>473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734</v>
      </c>
      <c r="F8" s="101">
        <v>64</v>
      </c>
      <c r="G8" s="101">
        <v>14</v>
      </c>
      <c r="H8" s="101">
        <v>656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51</v>
      </c>
      <c r="F9" s="101">
        <v>40</v>
      </c>
      <c r="G9" s="101">
        <v>3</v>
      </c>
      <c r="H9" s="101">
        <v>8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16</v>
      </c>
      <c r="F10" s="101">
        <v>6</v>
      </c>
      <c r="G10" s="101">
        <v>1</v>
      </c>
      <c r="H10" s="101">
        <v>9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13</v>
      </c>
      <c r="F11" s="101">
        <v>9</v>
      </c>
      <c r="G11" s="101">
        <v>2</v>
      </c>
      <c r="H11" s="101">
        <v>2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1</v>
      </c>
      <c r="F12" s="101">
        <v>1</v>
      </c>
      <c r="G12" s="101">
        <v>0</v>
      </c>
      <c r="H12" s="101">
        <v>0</v>
      </c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0</v>
      </c>
      <c r="F13" s="101">
        <v>0</v>
      </c>
      <c r="G13" s="101">
        <v>0</v>
      </c>
      <c r="H13" s="101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31</v>
      </c>
      <c r="F14" s="101">
        <v>7</v>
      </c>
      <c r="G14" s="101">
        <v>1</v>
      </c>
      <c r="H14" s="101">
        <v>23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7</v>
      </c>
      <c r="F15" s="101">
        <v>4</v>
      </c>
      <c r="G15" s="101">
        <v>3</v>
      </c>
      <c r="H15" s="101">
        <v>0</v>
      </c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0"/>
        <v>143</v>
      </c>
      <c r="F16" s="101">
        <v>31</v>
      </c>
      <c r="G16" s="101">
        <v>15</v>
      </c>
      <c r="H16" s="101">
        <v>97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0"/>
        <v>148</v>
      </c>
      <c r="F17" s="101">
        <v>25</v>
      </c>
      <c r="G17" s="101">
        <v>7</v>
      </c>
      <c r="H17" s="101">
        <v>116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0"/>
        <v>133</v>
      </c>
      <c r="F18" s="101">
        <v>34</v>
      </c>
      <c r="G18" s="101">
        <v>9</v>
      </c>
      <c r="H18" s="101">
        <v>90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0"/>
        <v>8</v>
      </c>
      <c r="F19" s="101">
        <v>5</v>
      </c>
      <c r="G19" s="101">
        <v>3</v>
      </c>
      <c r="H19" s="101">
        <v>0</v>
      </c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0"/>
        <v>49</v>
      </c>
      <c r="F20" s="101">
        <v>36</v>
      </c>
      <c r="G20" s="101">
        <v>13</v>
      </c>
      <c r="H20" s="101">
        <v>0</v>
      </c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0"/>
        <v>35</v>
      </c>
      <c r="F21" s="101">
        <v>9</v>
      </c>
      <c r="G21" s="101">
        <v>0</v>
      </c>
      <c r="H21" s="101">
        <v>26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0"/>
        <v>52</v>
      </c>
      <c r="F22" s="101">
        <v>8</v>
      </c>
      <c r="G22" s="101">
        <v>0</v>
      </c>
      <c r="H22" s="101">
        <v>44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0"/>
        <v>45</v>
      </c>
      <c r="F23" s="101">
        <v>23</v>
      </c>
      <c r="G23" s="101">
        <v>10</v>
      </c>
      <c r="H23" s="101">
        <v>12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0"/>
        <v>21</v>
      </c>
      <c r="F24" s="101">
        <v>16</v>
      </c>
      <c r="G24" s="101">
        <v>5</v>
      </c>
      <c r="H24" s="101">
        <v>0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0"/>
        <v>51</v>
      </c>
      <c r="F25" s="101">
        <v>10</v>
      </c>
      <c r="G25" s="101">
        <v>2</v>
      </c>
      <c r="H25" s="101">
        <v>39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0"/>
        <v>53</v>
      </c>
      <c r="F26" s="101">
        <v>8</v>
      </c>
      <c r="G26" s="101">
        <v>3</v>
      </c>
      <c r="H26" s="101">
        <v>42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0"/>
        <v>5</v>
      </c>
      <c r="F27" s="101">
        <v>1</v>
      </c>
      <c r="G27" s="101">
        <v>1</v>
      </c>
      <c r="H27" s="101">
        <v>3</v>
      </c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0"/>
        <v>4</v>
      </c>
      <c r="F28" s="101">
        <v>1</v>
      </c>
      <c r="G28" s="101">
        <v>1</v>
      </c>
      <c r="H28" s="101">
        <v>2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0"/>
        <v>2</v>
      </c>
      <c r="F29" s="101">
        <v>0</v>
      </c>
      <c r="G29" s="101">
        <v>1</v>
      </c>
      <c r="H29" s="101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0"/>
        <v>17</v>
      </c>
      <c r="F30" s="101">
        <v>11</v>
      </c>
      <c r="G30" s="101">
        <v>2</v>
      </c>
      <c r="H30" s="101">
        <v>4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0"/>
        <v>20</v>
      </c>
      <c r="F31" s="101">
        <v>17</v>
      </c>
      <c r="G31" s="101">
        <v>2</v>
      </c>
      <c r="H31" s="101">
        <v>1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0"/>
        <v>64</v>
      </c>
      <c r="F32" s="101">
        <v>8</v>
      </c>
      <c r="G32" s="101">
        <v>10</v>
      </c>
      <c r="H32" s="101">
        <v>46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0"/>
        <v>0</v>
      </c>
      <c r="F33" s="101">
        <v>0</v>
      </c>
      <c r="G33" s="101">
        <v>0</v>
      </c>
      <c r="H33" s="101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0"/>
        <v>18</v>
      </c>
      <c r="F34" s="101">
        <v>2</v>
      </c>
      <c r="G34" s="101">
        <v>1</v>
      </c>
      <c r="H34" s="101">
        <v>15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0"/>
        <v>5</v>
      </c>
      <c r="F35" s="101">
        <v>4</v>
      </c>
      <c r="G35" s="101">
        <v>1</v>
      </c>
      <c r="H35" s="101">
        <v>0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0"/>
        <v>2</v>
      </c>
      <c r="F36" s="101">
        <v>1</v>
      </c>
      <c r="G36" s="101">
        <v>0</v>
      </c>
      <c r="H36" s="101">
        <v>1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0"/>
        <v>17</v>
      </c>
      <c r="F37" s="101">
        <v>0</v>
      </c>
      <c r="G37" s="101">
        <v>0</v>
      </c>
      <c r="H37" s="101">
        <v>17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0"/>
        <v>12</v>
      </c>
      <c r="F38" s="101">
        <v>0</v>
      </c>
      <c r="G38" s="101">
        <v>0</v>
      </c>
      <c r="H38" s="101">
        <v>12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0"/>
        <v>26</v>
      </c>
      <c r="F39" s="101">
        <v>3</v>
      </c>
      <c r="G39" s="101">
        <v>0</v>
      </c>
      <c r="H39" s="101">
        <v>23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0"/>
        <v>11</v>
      </c>
      <c r="F40" s="101">
        <v>1</v>
      </c>
      <c r="G40" s="101">
        <v>0</v>
      </c>
      <c r="H40" s="101">
        <v>10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0"/>
        <v>6</v>
      </c>
      <c r="F41" s="101">
        <v>2</v>
      </c>
      <c r="G41" s="101">
        <v>0</v>
      </c>
      <c r="H41" s="101">
        <v>4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0"/>
        <v>9</v>
      </c>
      <c r="F42" s="101">
        <v>0</v>
      </c>
      <c r="G42" s="101">
        <v>0</v>
      </c>
      <c r="H42" s="101">
        <v>9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0"/>
        <v>24</v>
      </c>
      <c r="F43" s="101">
        <v>2</v>
      </c>
      <c r="G43" s="101">
        <v>0</v>
      </c>
      <c r="H43" s="101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0"/>
        <v>39</v>
      </c>
      <c r="F44" s="101">
        <v>0</v>
      </c>
      <c r="G44" s="101">
        <v>0</v>
      </c>
      <c r="H44" s="101">
        <v>39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0"/>
        <v>39</v>
      </c>
      <c r="F45" s="101">
        <v>0</v>
      </c>
      <c r="G45" s="101">
        <v>0</v>
      </c>
      <c r="H45" s="101">
        <v>39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0"/>
        <v>39</v>
      </c>
      <c r="F46" s="101">
        <v>0</v>
      </c>
      <c r="G46" s="101">
        <v>0</v>
      </c>
      <c r="H46" s="101">
        <v>39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0"/>
        <v>39</v>
      </c>
      <c r="F47" s="101">
        <v>0</v>
      </c>
      <c r="G47" s="101">
        <v>0</v>
      </c>
      <c r="H47" s="101">
        <v>39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0"/>
        <v>38</v>
      </c>
      <c r="F48" s="101">
        <v>0</v>
      </c>
      <c r="G48" s="101">
        <v>0</v>
      </c>
      <c r="H48" s="101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0"/>
        <v>39</v>
      </c>
      <c r="F49" s="101">
        <v>0</v>
      </c>
      <c r="G49" s="101">
        <v>0</v>
      </c>
      <c r="H49" s="101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0"/>
        <v>19</v>
      </c>
      <c r="F50" s="101">
        <v>0</v>
      </c>
      <c r="G50" s="101">
        <v>0</v>
      </c>
      <c r="H50" s="101">
        <v>19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0"/>
        <v>44</v>
      </c>
      <c r="F51" s="101">
        <v>1</v>
      </c>
      <c r="G51" s="101">
        <v>0</v>
      </c>
      <c r="H51" s="101">
        <v>43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0"/>
        <v>47</v>
      </c>
      <c r="F52" s="101">
        <v>0</v>
      </c>
      <c r="G52" s="101">
        <v>0</v>
      </c>
      <c r="H52" s="101">
        <v>47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0"/>
        <v>39</v>
      </c>
      <c r="F53" s="101">
        <v>0</v>
      </c>
      <c r="G53" s="101">
        <v>0</v>
      </c>
      <c r="H53" s="101">
        <v>39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0"/>
        <v>14</v>
      </c>
      <c r="F54" s="101">
        <v>0</v>
      </c>
      <c r="G54" s="101">
        <v>0</v>
      </c>
      <c r="H54" s="101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0"/>
        <v>25</v>
      </c>
      <c r="F55" s="101">
        <v>1</v>
      </c>
      <c r="G55" s="101">
        <v>0</v>
      </c>
      <c r="H55" s="101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0"/>
        <v>39</v>
      </c>
      <c r="F56" s="101">
        <v>0</v>
      </c>
      <c r="G56" s="101">
        <v>0</v>
      </c>
      <c r="H56" s="101">
        <v>39</v>
      </c>
    </row>
    <row r="57" spans="1:8" s="124" customFormat="1" outlineLevel="1">
      <c r="A57" s="111"/>
      <c r="B57" s="112"/>
      <c r="C57" s="113"/>
      <c r="D57" s="114"/>
      <c r="E57" s="115"/>
      <c r="F57" s="115"/>
      <c r="G57" s="115"/>
      <c r="H57" s="115"/>
    </row>
    <row r="58" spans="1:8" s="132" customFormat="1">
      <c r="A58" s="125" t="s">
        <v>106</v>
      </c>
      <c r="B58" s="126"/>
      <c r="C58" s="127"/>
      <c r="D58" s="127"/>
      <c r="E58" s="127">
        <f>SUM(E3:E56)</f>
        <v>9053</v>
      </c>
      <c r="F58" s="127">
        <f>SUM(F3:F56)</f>
        <v>1155</v>
      </c>
      <c r="G58" s="127">
        <f>SUM(G3:G56)</f>
        <v>283</v>
      </c>
      <c r="H58" s="127">
        <f>SUM(H3:H56)</f>
        <v>7615</v>
      </c>
    </row>
    <row r="59" spans="1:8">
      <c r="A59" s="98"/>
      <c r="B59" s="99"/>
      <c r="C59" s="99"/>
      <c r="D59" s="133"/>
      <c r="E59" s="102"/>
      <c r="F59" s="102"/>
      <c r="G59" s="102"/>
      <c r="H59" s="102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1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1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1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1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1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1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1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</row>
    <row r="67" spans="1:8">
      <c r="A67" s="142"/>
      <c r="B67" s="110"/>
      <c r="C67" s="98"/>
      <c r="D67" s="142"/>
      <c r="E67" s="101"/>
      <c r="F67" s="101"/>
      <c r="G67" s="101"/>
      <c r="H67" s="101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</row>
    <row r="69" spans="1:8" s="159" customFormat="1">
      <c r="A69" s="156"/>
      <c r="B69" s="157"/>
      <c r="C69" s="158"/>
      <c r="D69" s="158"/>
    </row>
    <row r="70" spans="1:8" s="178" customFormat="1">
      <c r="A70" s="170" t="s">
        <v>7</v>
      </c>
      <c r="B70" s="171"/>
      <c r="C70" s="172"/>
      <c r="D70" s="172"/>
      <c r="E70" s="172">
        <f t="shared" ref="E70:H70" si="2">E58+E68</f>
        <v>9068</v>
      </c>
      <c r="F70" s="172">
        <f t="shared" si="2"/>
        <v>1156</v>
      </c>
      <c r="G70" s="172">
        <f t="shared" si="2"/>
        <v>284</v>
      </c>
      <c r="H70" s="172">
        <f t="shared" si="2"/>
        <v>7628</v>
      </c>
    </row>
    <row r="71" spans="1:8" s="159" customFormat="1">
      <c r="A71" s="158"/>
      <c r="B71" s="157"/>
      <c r="C71" s="179"/>
      <c r="D71" s="158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Q13" sqref="Q1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486" t="s">
        <v>47</v>
      </c>
      <c r="G1" s="486"/>
      <c r="H1" s="486"/>
      <c r="K1" s="356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490"/>
      <c r="AG1" s="490"/>
      <c r="AH1" s="357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435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>
        <v>1331</v>
      </c>
      <c r="N3" s="426">
        <v>0.6</v>
      </c>
      <c r="O3" s="436">
        <f>S3/L3</f>
        <v>0.52123552123552119</v>
      </c>
      <c r="P3" s="101">
        <f t="shared" ref="P3" si="1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269">
        <f t="shared" ref="Y3:Y43" si="2">W3+X3</f>
        <v>532203.62</v>
      </c>
      <c r="Z3" s="101">
        <f>L3*M3*N3/100</f>
        <v>6205.1219999999994</v>
      </c>
      <c r="AA3" s="103">
        <f t="shared" ref="AA3:AA43" si="3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4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104">
        <f>V3*1%</f>
        <v>3460.9621000000006</v>
      </c>
      <c r="AL3" s="105">
        <f>Y3-AB3-AC3-AE3-AF3-AG3-AH3-AI3-AK3-AJ3</f>
        <v>138481.85383780245</v>
      </c>
      <c r="AM3" s="106"/>
      <c r="AN3" s="107">
        <f t="shared" ref="AN3:AN43" si="5">IF(S3=0,0,Y3/S3)</f>
        <v>1314.083012345679</v>
      </c>
      <c r="AO3" s="108">
        <f t="shared" ref="AO3:AO43" si="6">I3</f>
        <v>142.97999999999999</v>
      </c>
      <c r="AP3" s="108">
        <f t="shared" ref="AP3:AP43" si="7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341.93050330321591</v>
      </c>
      <c r="AT3" s="103">
        <f t="shared" ref="AT3" si="8">IF(AN3=0,0,AS3/AN3)</f>
        <v>0.26020464467679205</v>
      </c>
      <c r="AU3" s="103">
        <f t="shared" ref="AU3" si="9">IF(AO3=0,0,AS3/AO3)</f>
        <v>2.3914568702141272</v>
      </c>
      <c r="AV3" s="109"/>
      <c r="AW3" s="104">
        <f t="shared" ref="AW3:AW43" si="10">AS3*E3</f>
        <v>490328.34173681162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1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>
        <v>1242</v>
      </c>
      <c r="N4" s="426">
        <v>0.62</v>
      </c>
      <c r="O4" s="436">
        <f t="shared" ref="O4:O56" si="12">S4/L4</f>
        <v>0.51603905160390517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269">
        <f t="shared" si="2"/>
        <v>1339904.6700000011</v>
      </c>
      <c r="Z4" s="101">
        <f t="shared" ref="Z4:Z43" si="15">L4*M4*N4/100</f>
        <v>16563.560400000002</v>
      </c>
      <c r="AA4" s="103">
        <f t="shared" si="3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4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104">
        <f t="shared" ref="AK4:AK43" si="17">V4*1%</f>
        <v>8953.3101000000006</v>
      </c>
      <c r="AL4" s="105">
        <f t="shared" ref="AL4:AL43" si="18">Y4-AB4-AC4-AE4-AF4-AG4-AH4-AI4-AK4-AJ4</f>
        <v>445216.21469155396</v>
      </c>
      <c r="AM4" s="106"/>
      <c r="AN4" s="107">
        <f t="shared" si="5"/>
        <v>1207.1213243243253</v>
      </c>
      <c r="AO4" s="108">
        <f t="shared" si="6"/>
        <v>123.09</v>
      </c>
      <c r="AP4" s="108">
        <f t="shared" si="7"/>
        <v>455.79606306306357</v>
      </c>
      <c r="AQ4" s="108">
        <f t="shared" ref="AQ4:AQ43" si="19">IF(Q4=0,AE4/1,AE4/Q4)</f>
        <v>116.24687279151941</v>
      </c>
      <c r="AR4" s="108">
        <f t="shared" ref="AR4:AR43" si="20">IF(Q4=0,0,(AF4+AG4)/Q4)</f>
        <v>95.84805653710248</v>
      </c>
      <c r="AS4" s="108">
        <f t="array" ref="AS4">_xlfn.IFS(S4=0,AL4,S4&lt;0,AL4/-S4,S4&gt;0,AL4/S4)</f>
        <v>401.09568891130988</v>
      </c>
      <c r="AT4" s="103">
        <f>IF(AN4=0,0,AS4/AN4)</f>
        <v>0.33227454509249049</v>
      </c>
      <c r="AU4" s="103">
        <f>IF(AO4=0,0,AS4/AO4)</f>
        <v>3.2585562508027448</v>
      </c>
      <c r="AV4" s="109"/>
      <c r="AW4" s="104">
        <f t="shared" si="10"/>
        <v>1304363.1803395797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>
        <v>1174</v>
      </c>
      <c r="N5" s="426">
        <v>0.68</v>
      </c>
      <c r="O5" s="436">
        <f t="shared" si="12"/>
        <v>0.56907894736842102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269">
        <f t="shared" si="2"/>
        <v>201279.53000000003</v>
      </c>
      <c r="Z5" s="101">
        <f t="shared" si="15"/>
        <v>2426.8928000000001</v>
      </c>
      <c r="AA5" s="103">
        <f t="shared" si="3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4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104">
        <f t="shared" si="17"/>
        <v>1313.5980000000002</v>
      </c>
      <c r="AL5" s="105">
        <f t="shared" si="18"/>
        <v>46874.767460503885</v>
      </c>
      <c r="AM5" s="106"/>
      <c r="AN5" s="107">
        <f t="shared" si="5"/>
        <v>1163.4654913294798</v>
      </c>
      <c r="AO5" s="108">
        <f t="shared" si="6"/>
        <v>123.09</v>
      </c>
      <c r="AP5" s="108">
        <f t="shared" si="7"/>
        <v>439.17606936416166</v>
      </c>
      <c r="AQ5" s="108">
        <f t="shared" si="19"/>
        <v>111.4512</v>
      </c>
      <c r="AR5" s="108">
        <f t="shared" si="20"/>
        <v>200</v>
      </c>
      <c r="AS5" s="108">
        <f t="array" ref="AS5">_xlfn.IFS(S5=0,AL5,S5&lt;0,AL5/-S5,S5&gt;0,AL5/S5)</f>
        <v>270.95241306649643</v>
      </c>
      <c r="AT5" s="103">
        <f>IF(AN5=0,0,AS5/AN5)</f>
        <v>0.2328839274441066</v>
      </c>
      <c r="AU5" s="103">
        <f>IF(AO5=0,0,AS5/AO5)</f>
        <v>2.2012544728775403</v>
      </c>
      <c r="AV5" s="109"/>
      <c r="AW5" s="104">
        <f t="shared" si="10"/>
        <v>230309.55110652198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>
        <v>1216</v>
      </c>
      <c r="N6" s="426">
        <v>0.72</v>
      </c>
      <c r="O6" s="436">
        <f t="shared" si="12"/>
        <v>0.68045112781954886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269">
        <f t="shared" si="2"/>
        <v>219618.24</v>
      </c>
      <c r="Z6" s="101">
        <f t="shared" si="15"/>
        <v>2328.8831999999998</v>
      </c>
      <c r="AA6" s="103">
        <f t="shared" si="3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4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104">
        <f t="shared" si="17"/>
        <v>1417.8231000000001</v>
      </c>
      <c r="AL6" s="105">
        <f t="shared" si="18"/>
        <v>78445.619632610556</v>
      </c>
      <c r="AM6" s="106"/>
      <c r="AN6" s="107">
        <f t="shared" si="5"/>
        <v>1213.3604419889502</v>
      </c>
      <c r="AO6" s="108">
        <f t="shared" si="6"/>
        <v>123.09</v>
      </c>
      <c r="AP6" s="108">
        <f t="shared" si="7"/>
        <v>450.87066298342558</v>
      </c>
      <c r="AQ6" s="108">
        <f t="shared" si="19"/>
        <v>84.396141304347879</v>
      </c>
      <c r="AR6" s="108">
        <f t="shared" si="20"/>
        <v>103.26086956521739</v>
      </c>
      <c r="AS6" s="108">
        <f t="array" ref="AS6">_xlfn.IFS(S6=0,AL6,S6&lt;0,AL6/-S6,S6&gt;0,AL6/S6)</f>
        <v>433.40121343983731</v>
      </c>
      <c r="AT6" s="103">
        <f t="shared" ref="AT6:AT43" si="22">IF(AN6=0,0,AS6/AN6)</f>
        <v>0.35719082182158712</v>
      </c>
      <c r="AU6" s="103">
        <f t="shared" ref="AU6:AU43" si="23">IF(AO6=0,0,AS6/AO6)</f>
        <v>3.5210107518062985</v>
      </c>
      <c r="AV6" s="109"/>
      <c r="AW6" s="104">
        <f t="shared" si="10"/>
        <v>386160.48117489502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>
        <v>1215</v>
      </c>
      <c r="N7" s="426">
        <v>0.55000000000000004</v>
      </c>
      <c r="O7" s="436">
        <f t="shared" si="12"/>
        <v>0.43636363636363634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269">
        <f t="shared" si="2"/>
        <v>88132.290000000008</v>
      </c>
      <c r="Z7" s="101">
        <f t="shared" si="15"/>
        <v>1102.6125000000002</v>
      </c>
      <c r="AA7" s="103">
        <f t="shared" si="3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4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104">
        <f t="shared" si="17"/>
        <v>567.66820000000007</v>
      </c>
      <c r="AL7" s="105">
        <f t="shared" si="18"/>
        <v>12804.988857568071</v>
      </c>
      <c r="AM7" s="106"/>
      <c r="AN7" s="107">
        <f t="shared" si="5"/>
        <v>1224.0595833333334</v>
      </c>
      <c r="AO7" s="108">
        <f t="shared" si="6"/>
        <v>123.09</v>
      </c>
      <c r="AP7" s="108">
        <f t="shared" si="7"/>
        <v>461.45208333333335</v>
      </c>
      <c r="AQ7" s="108">
        <f t="shared" si="19"/>
        <v>159.42630136986301</v>
      </c>
      <c r="AR7" s="108">
        <f t="shared" si="20"/>
        <v>273.97260273972603</v>
      </c>
      <c r="AS7" s="108">
        <f t="array" ref="AS7">_xlfn.IFS(S7=0,AL7,S7&lt;0,AL7/-S7,S7&gt;0,AL7/S7)</f>
        <v>177.84706746622319</v>
      </c>
      <c r="AT7" s="103">
        <f t="shared" si="22"/>
        <v>0.14529281898346302</v>
      </c>
      <c r="AU7" s="103">
        <f t="shared" si="23"/>
        <v>1.4448539074353983</v>
      </c>
      <c r="AV7" s="109"/>
      <c r="AW7" s="104">
        <f t="shared" si="10"/>
        <v>98171.581241355205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>
        <v>1197</v>
      </c>
      <c r="N8" s="426">
        <v>0.68</v>
      </c>
      <c r="O8" s="436">
        <f t="shared" si="12"/>
        <v>0.59891598915989164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269">
        <f t="shared" si="2"/>
        <v>263025.02</v>
      </c>
      <c r="Z8" s="101">
        <f t="shared" si="15"/>
        <v>3003.5124000000005</v>
      </c>
      <c r="AA8" s="103">
        <f t="shared" si="3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4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104">
        <f t="shared" si="17"/>
        <v>1711.029</v>
      </c>
      <c r="AL8" s="105">
        <f t="shared" si="18"/>
        <v>84230.706518549327</v>
      </c>
      <c r="AM8" s="106"/>
      <c r="AN8" s="107">
        <f t="shared" si="5"/>
        <v>1190.1584615384616</v>
      </c>
      <c r="AO8" s="108">
        <f t="shared" si="6"/>
        <v>123.09</v>
      </c>
      <c r="AP8" s="108">
        <f t="shared" si="7"/>
        <v>444.39959276018101</v>
      </c>
      <c r="AQ8" s="108">
        <f t="shared" si="19"/>
        <v>103.93035555555559</v>
      </c>
      <c r="AR8" s="108">
        <f t="shared" si="20"/>
        <v>120</v>
      </c>
      <c r="AS8" s="108">
        <f t="array" ref="AS8">_xlfn.IFS(S8=0,AL8,S8&lt;0,AL8/-S8,S8&gt;0,AL8/S8)</f>
        <v>381.13441863596978</v>
      </c>
      <c r="AT8" s="103">
        <f t="shared" si="22"/>
        <v>0.32023838081468187</v>
      </c>
      <c r="AU8" s="103">
        <f t="shared" si="23"/>
        <v>3.0963881601752359</v>
      </c>
      <c r="AV8" s="109"/>
      <c r="AW8" s="104">
        <f t="shared" si="10"/>
        <v>289281.02374470106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>
        <v>1360</v>
      </c>
      <c r="N9" s="426">
        <v>0.66</v>
      </c>
      <c r="O9" s="436">
        <f t="shared" si="12"/>
        <v>0.55980861244019142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269">
        <f t="shared" si="2"/>
        <v>157178.74</v>
      </c>
      <c r="Z9" s="101">
        <f t="shared" si="15"/>
        <v>1875.9840000000002</v>
      </c>
      <c r="AA9" s="103">
        <f t="shared" si="3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4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104">
        <f t="shared" si="17"/>
        <v>1018.7945999999999</v>
      </c>
      <c r="AL9" s="105">
        <f t="shared" si="18"/>
        <v>60864.708071777728</v>
      </c>
      <c r="AM9" s="106"/>
      <c r="AN9" s="107">
        <f t="shared" si="5"/>
        <v>1343.4080341880342</v>
      </c>
      <c r="AO9" s="108">
        <f t="shared" si="6"/>
        <v>169.89</v>
      </c>
      <c r="AP9" s="108">
        <f t="shared" si="7"/>
        <v>506.29521367521369</v>
      </c>
      <c r="AQ9" s="108">
        <f t="shared" si="19"/>
        <v>133.12183333333334</v>
      </c>
      <c r="AR9" s="108">
        <f t="shared" si="20"/>
        <v>0</v>
      </c>
      <c r="AS9" s="108">
        <f t="array" ref="AS9">_xlfn.IFS(S9=0,AL9,S9&lt;0,AL9/-S9,S9&gt;0,AL9/S9)</f>
        <v>520.21118010066436</v>
      </c>
      <c r="AT9" s="103">
        <f t="shared" si="22"/>
        <v>0.38723244677860208</v>
      </c>
      <c r="AU9" s="103">
        <f t="shared" si="23"/>
        <v>3.0620470898855991</v>
      </c>
      <c r="AV9" s="109"/>
      <c r="AW9" s="104">
        <f t="shared" si="10"/>
        <v>32253.093166241189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>
        <v>1106</v>
      </c>
      <c r="N10" s="426">
        <v>0.45</v>
      </c>
      <c r="O10" s="436">
        <f t="shared" si="12"/>
        <v>0.29629629629629628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269">
        <f t="shared" si="2"/>
        <v>8939.89</v>
      </c>
      <c r="Z10" s="101">
        <f t="shared" si="15"/>
        <v>134.37899999999999</v>
      </c>
      <c r="AA10" s="103">
        <f t="shared" si="3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4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104">
        <f t="shared" si="17"/>
        <v>59.208000000000006</v>
      </c>
      <c r="AL10" s="105">
        <f t="shared" si="18"/>
        <v>1398.1439497586989</v>
      </c>
      <c r="AM10" s="106"/>
      <c r="AN10" s="107">
        <f t="shared" si="5"/>
        <v>1117.4862499999999</v>
      </c>
      <c r="AO10" s="108">
        <f t="shared" si="6"/>
        <v>169.89</v>
      </c>
      <c r="AP10" s="108">
        <f t="shared" si="7"/>
        <v>424.39875000000006</v>
      </c>
      <c r="AQ10" s="108">
        <f t="shared" si="19"/>
        <v>209.25374999999997</v>
      </c>
      <c r="AR10" s="108">
        <f t="shared" si="20"/>
        <v>125</v>
      </c>
      <c r="AS10" s="108">
        <f t="array" ref="AS10">_xlfn.IFS(S10=0,AL10,S10&lt;0,AL10/-S10,S10&gt;0,AL10/S10)</f>
        <v>174.76799371983736</v>
      </c>
      <c r="AT10" s="103">
        <f t="shared" si="22"/>
        <v>0.15639386499819338</v>
      </c>
      <c r="AU10" s="103">
        <f t="shared" si="23"/>
        <v>1.0287126594845923</v>
      </c>
      <c r="AV10" s="109"/>
      <c r="AW10" s="104">
        <f t="shared" si="10"/>
        <v>3145.8238869570723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>
        <v>1038</v>
      </c>
      <c r="N11" s="426">
        <v>0.71</v>
      </c>
      <c r="O11" s="436">
        <f t="shared" si="12"/>
        <v>0.56756756756756754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269">
        <f t="shared" si="2"/>
        <v>22080.46</v>
      </c>
      <c r="Z11" s="101">
        <f t="shared" si="15"/>
        <v>272.68259999999998</v>
      </c>
      <c r="AA11" s="103">
        <f t="shared" si="3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4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104">
        <f t="shared" si="17"/>
        <v>143.07920000000001</v>
      </c>
      <c r="AL11" s="105">
        <f t="shared" si="18"/>
        <v>7515.5735383464571</v>
      </c>
      <c r="AM11" s="106"/>
      <c r="AN11" s="107">
        <f t="shared" si="5"/>
        <v>1051.4504761904761</v>
      </c>
      <c r="AO11" s="108">
        <f t="shared" si="6"/>
        <v>169.89</v>
      </c>
      <c r="AP11" s="108">
        <f t="shared" si="7"/>
        <v>396.68571428571425</v>
      </c>
      <c r="AQ11" s="108">
        <f t="shared" si="19"/>
        <v>117.10571428571427</v>
      </c>
      <c r="AR11" s="108">
        <f t="shared" si="20"/>
        <v>0</v>
      </c>
      <c r="AS11" s="108">
        <f t="array" ref="AS11">_xlfn.IFS(S11=0,AL11,S11&lt;0,AL11/-S11,S11&gt;0,AL11/S11)</f>
        <v>357.88445420697417</v>
      </c>
      <c r="AT11" s="103">
        <f t="shared" si="22"/>
        <v>0.34037214525179538</v>
      </c>
      <c r="AU11" s="103">
        <f t="shared" si="23"/>
        <v>2.1065657437575735</v>
      </c>
      <c r="AV11" s="109"/>
      <c r="AW11" s="104">
        <f t="shared" si="10"/>
        <v>5726.1512673115867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>
        <v>1100</v>
      </c>
      <c r="N12" s="426">
        <v>0.65</v>
      </c>
      <c r="O12" s="436">
        <f t="shared" si="12"/>
        <v>0.70270270270270274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269">
        <f t="shared" si="2"/>
        <v>29031.53</v>
      </c>
      <c r="Z12" s="101">
        <f t="shared" si="15"/>
        <v>264.55</v>
      </c>
      <c r="AA12" s="103">
        <f t="shared" si="3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4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104">
        <f t="shared" si="17"/>
        <v>187.9743</v>
      </c>
      <c r="AL12" s="105">
        <f t="shared" si="18"/>
        <v>10060.000531049644</v>
      </c>
      <c r="AM12" s="106"/>
      <c r="AN12" s="107">
        <f t="shared" si="5"/>
        <v>1116.5973076923076</v>
      </c>
      <c r="AO12" s="108">
        <f t="shared" si="6"/>
        <v>169.89</v>
      </c>
      <c r="AP12" s="108">
        <f t="shared" si="7"/>
        <v>418.76692307692304</v>
      </c>
      <c r="AQ12" s="108">
        <f t="shared" si="19"/>
        <v>127.81629629629633</v>
      </c>
      <c r="AR12" s="108">
        <f t="shared" si="20"/>
        <v>0</v>
      </c>
      <c r="AS12" s="108">
        <f t="array" ref="AS12">_xlfn.IFS(S12=0,AL12,S12&lt;0,AL12/-S12,S12&gt;0,AL12/S12)</f>
        <v>386.92309734806321</v>
      </c>
      <c r="AT12" s="103">
        <f t="shared" si="22"/>
        <v>0.34651981934984633</v>
      </c>
      <c r="AU12" s="103">
        <f t="shared" si="23"/>
        <v>2.2774918909180246</v>
      </c>
      <c r="AV12" s="109"/>
      <c r="AW12" s="104">
        <f t="shared" si="10"/>
        <v>773.84619469612642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>
        <v>1138</v>
      </c>
      <c r="N13" s="426">
        <v>1</v>
      </c>
      <c r="O13" s="436">
        <f t="shared" si="12"/>
        <v>1.3333333333333333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269">
        <f t="shared" si="2"/>
        <v>4552</v>
      </c>
      <c r="Z13" s="101">
        <f t="shared" si="15"/>
        <v>34.14</v>
      </c>
      <c r="AA13" s="103">
        <f t="shared" si="3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4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104">
        <f t="shared" si="17"/>
        <v>29.43</v>
      </c>
      <c r="AL13" s="105">
        <f t="shared" si="18"/>
        <v>1905.3434571297571</v>
      </c>
      <c r="AM13" s="106"/>
      <c r="AN13" s="107">
        <f t="shared" si="5"/>
        <v>1138</v>
      </c>
      <c r="AO13" s="108">
        <f t="shared" si="6"/>
        <v>169.89</v>
      </c>
      <c r="AP13" s="108">
        <f t="shared" si="7"/>
        <v>423.99250000000001</v>
      </c>
      <c r="AQ13" s="108">
        <f t="shared" si="19"/>
        <v>60.182500000000005</v>
      </c>
      <c r="AR13" s="108">
        <f t="shared" si="20"/>
        <v>0</v>
      </c>
      <c r="AS13" s="108">
        <f t="array" ref="AS13">_xlfn.IFS(S13=0,AL13,S13&lt;0,AL13/-S13,S13&gt;0,AL13/S13)</f>
        <v>476.33586428243927</v>
      </c>
      <c r="AT13" s="103">
        <f t="shared" si="22"/>
        <v>0.41857281571391852</v>
      </c>
      <c r="AU13" s="103">
        <f t="shared" si="23"/>
        <v>2.8037898892367963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>
        <v>1172</v>
      </c>
      <c r="N14" s="426">
        <v>0.51</v>
      </c>
      <c r="O14" s="436">
        <f t="shared" si="12"/>
        <v>0.5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269">
        <f t="shared" si="2"/>
        <v>22344.07</v>
      </c>
      <c r="Z14" s="101">
        <f t="shared" si="15"/>
        <v>227.1336</v>
      </c>
      <c r="AA14" s="103">
        <f t="shared" si="3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4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104">
        <f t="shared" si="17"/>
        <v>149.2251</v>
      </c>
      <c r="AL14" s="105">
        <f t="shared" si="18"/>
        <v>7237.2113329620397</v>
      </c>
      <c r="AM14" s="106"/>
      <c r="AN14" s="107">
        <f t="shared" si="5"/>
        <v>1176.0036842105262</v>
      </c>
      <c r="AO14" s="108">
        <f t="shared" si="6"/>
        <v>169.89</v>
      </c>
      <c r="AP14" s="108">
        <f t="shared" si="7"/>
        <v>439.24947368421061</v>
      </c>
      <c r="AQ14" s="108">
        <f t="shared" si="19"/>
        <v>163.65100000000001</v>
      </c>
      <c r="AR14" s="108">
        <f t="shared" si="20"/>
        <v>0</v>
      </c>
      <c r="AS14" s="108">
        <f t="array" ref="AS14">_xlfn.IFS(S14=0,AL14,S14&lt;0,AL14/-S14,S14&gt;0,AL14/S14)</f>
        <v>380.90585962958102</v>
      </c>
      <c r="AT14" s="103">
        <f t="shared" si="22"/>
        <v>0.32389852578165212</v>
      </c>
      <c r="AU14" s="103">
        <f t="shared" si="23"/>
        <v>2.2420734571168466</v>
      </c>
      <c r="AV14" s="109"/>
      <c r="AW14" s="104">
        <f t="shared" si="10"/>
        <v>12569.893367776174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>
        <v>1121</v>
      </c>
      <c r="N15" s="426">
        <v>0.48</v>
      </c>
      <c r="O15" s="436">
        <f t="shared" si="12"/>
        <v>0.44444444444444442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269">
        <f t="shared" si="2"/>
        <v>22511.91</v>
      </c>
      <c r="Z15" s="101">
        <f t="shared" si="15"/>
        <v>242.136</v>
      </c>
      <c r="AA15" s="103">
        <f t="shared" si="3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4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104">
        <f t="shared" si="17"/>
        <v>146.31569999999999</v>
      </c>
      <c r="AL15" s="105">
        <f t="shared" si="18"/>
        <v>6748.1578331476503</v>
      </c>
      <c r="AM15" s="106"/>
      <c r="AN15" s="107">
        <f t="shared" si="5"/>
        <v>1125.5954999999999</v>
      </c>
      <c r="AO15" s="108">
        <f t="shared" si="6"/>
        <v>169.89</v>
      </c>
      <c r="AP15" s="108">
        <f t="shared" si="7"/>
        <v>425.25199999999995</v>
      </c>
      <c r="AQ15" s="108">
        <f t="shared" si="19"/>
        <v>184.49</v>
      </c>
      <c r="AR15" s="108">
        <f t="shared" si="20"/>
        <v>0</v>
      </c>
      <c r="AS15" s="108">
        <f t="array" ref="AS15">_xlfn.IFS(S15=0,AL15,S15&lt;0,AL15/-S15,S15&gt;0,AL15/S15)</f>
        <v>337.40789165738249</v>
      </c>
      <c r="AT15" s="103">
        <f t="shared" si="22"/>
        <v>0.29975945324708791</v>
      </c>
      <c r="AU15" s="103">
        <f t="shared" si="23"/>
        <v>1.9860373868819974</v>
      </c>
      <c r="AV15" s="109"/>
      <c r="AW15" s="104">
        <f t="shared" si="10"/>
        <v>3036.6710249164425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>
        <v>1292</v>
      </c>
      <c r="N16" s="426">
        <v>0.48</v>
      </c>
      <c r="O16" s="436">
        <f t="shared" si="12"/>
        <v>0.4107142857142857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269">
        <f t="shared" si="2"/>
        <v>88583.959999999992</v>
      </c>
      <c r="Z16" s="101">
        <f t="shared" si="15"/>
        <v>1041.8688</v>
      </c>
      <c r="AA16" s="103">
        <f t="shared" si="3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4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104">
        <f t="shared" si="17"/>
        <v>606.74549999999999</v>
      </c>
      <c r="AL16" s="105">
        <f t="shared" si="18"/>
        <v>10426.100851871979</v>
      </c>
      <c r="AM16" s="106"/>
      <c r="AN16" s="107">
        <f t="shared" si="5"/>
        <v>1283.8255072463767</v>
      </c>
      <c r="AO16" s="108">
        <f t="shared" si="6"/>
        <v>169.89</v>
      </c>
      <c r="AP16" s="108">
        <f t="shared" si="7"/>
        <v>484.97086956521747</v>
      </c>
      <c r="AQ16" s="108">
        <f t="shared" si="19"/>
        <v>152.60871428571434</v>
      </c>
      <c r="AR16" s="108">
        <f t="shared" si="20"/>
        <v>308.17142857142858</v>
      </c>
      <c r="AS16" s="108">
        <f t="array" ref="AS16">_xlfn.IFS(S16=0,AL16,S16&lt;0,AL16/-S16,S16&gt;0,AL16/S16)</f>
        <v>151.10291089669536</v>
      </c>
      <c r="AT16" s="103">
        <f t="shared" si="22"/>
        <v>0.11769738959369147</v>
      </c>
      <c r="AU16" s="103">
        <f t="shared" si="23"/>
        <v>0.88941615690561759</v>
      </c>
      <c r="AV16" s="109"/>
      <c r="AW16" s="104">
        <f t="shared" si="10"/>
        <v>22363.230812710914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>
        <v>1273</v>
      </c>
      <c r="N17" s="426">
        <v>0.53</v>
      </c>
      <c r="O17" s="436">
        <f t="shared" si="12"/>
        <v>0.42307692307692307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269">
        <f t="shared" si="2"/>
        <v>55106.93</v>
      </c>
      <c r="Z17" s="101">
        <f t="shared" si="15"/>
        <v>701.6776000000001</v>
      </c>
      <c r="AA17" s="103">
        <f t="shared" si="3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4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104">
        <f t="shared" si="17"/>
        <v>365.68240000000009</v>
      </c>
      <c r="AL17" s="105">
        <f t="shared" si="18"/>
        <v>5751.4330833202839</v>
      </c>
      <c r="AM17" s="106"/>
      <c r="AN17" s="107">
        <f t="shared" si="5"/>
        <v>1252.4302272727273</v>
      </c>
      <c r="AO17" s="108">
        <f t="shared" si="6"/>
        <v>169.89</v>
      </c>
      <c r="AP17" s="108">
        <f t="shared" si="7"/>
        <v>474.25818181818181</v>
      </c>
      <c r="AQ17" s="108">
        <f t="shared" si="19"/>
        <v>139.13893617021279</v>
      </c>
      <c r="AR17" s="108">
        <f t="shared" si="20"/>
        <v>297.87234042553189</v>
      </c>
      <c r="AS17" s="108">
        <f t="array" ref="AS17">_xlfn.IFS(S17=0,AL17,S17&lt;0,AL17/-S17,S17&gt;0,AL17/S17)</f>
        <v>130.71438825727918</v>
      </c>
      <c r="AT17" s="103">
        <f t="shared" si="22"/>
        <v>0.10436859907311628</v>
      </c>
      <c r="AU17" s="103">
        <f t="shared" si="23"/>
        <v>0.76940601717157686</v>
      </c>
      <c r="AV17" s="109"/>
      <c r="AW17" s="104">
        <f t="shared" si="10"/>
        <v>19737.872626849155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>
        <v>1328</v>
      </c>
      <c r="N18" s="426">
        <v>0.62</v>
      </c>
      <c r="O18" s="436">
        <f t="shared" si="12"/>
        <v>0.39130434782608697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269">
        <f t="shared" si="2"/>
        <v>47701.919999999998</v>
      </c>
      <c r="Z18" s="101">
        <f t="shared" si="15"/>
        <v>757.49119999999994</v>
      </c>
      <c r="AA18" s="103">
        <f t="shared" si="3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4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104">
        <f t="shared" si="17"/>
        <v>311.8854</v>
      </c>
      <c r="AL18" s="105">
        <f t="shared" si="18"/>
        <v>12463.807703872388</v>
      </c>
      <c r="AM18" s="106"/>
      <c r="AN18" s="107">
        <f t="shared" si="5"/>
        <v>1325.0533333333333</v>
      </c>
      <c r="AO18" s="108">
        <f t="shared" si="6"/>
        <v>169.89</v>
      </c>
      <c r="AP18" s="108">
        <f t="shared" si="7"/>
        <v>501.23666666666668</v>
      </c>
      <c r="AQ18" s="108">
        <f t="shared" si="19"/>
        <v>100.34249999999997</v>
      </c>
      <c r="AR18" s="108">
        <f t="shared" si="20"/>
        <v>194.44444444444446</v>
      </c>
      <c r="AS18" s="108">
        <f t="array" ref="AS18">_xlfn.IFS(S18=0,AL18,S18&lt;0,AL18/-S18,S18&gt;0,AL18/S18)</f>
        <v>346.21688066312186</v>
      </c>
      <c r="AT18" s="103">
        <f t="shared" si="22"/>
        <v>0.26128524184922508</v>
      </c>
      <c r="AU18" s="103">
        <f t="shared" si="23"/>
        <v>2.0378885200018946</v>
      </c>
      <c r="AV18" s="109"/>
      <c r="AW18" s="104">
        <f t="shared" si="10"/>
        <v>49162.797054163304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>
        <v>1292</v>
      </c>
      <c r="N19" s="426">
        <v>0.56999999999999995</v>
      </c>
      <c r="O19" s="436">
        <f t="shared" si="12"/>
        <v>0.63716814159292035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269">
        <f t="shared" si="2"/>
        <v>93061.38</v>
      </c>
      <c r="Z19" s="101">
        <f t="shared" si="15"/>
        <v>832.17719999999986</v>
      </c>
      <c r="AA19" s="103">
        <f t="shared" si="3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4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104">
        <f t="shared" si="17"/>
        <v>620.25070000000005</v>
      </c>
      <c r="AL19" s="105">
        <f t="shared" si="18"/>
        <v>36930.110856480038</v>
      </c>
      <c r="AM19" s="106"/>
      <c r="AN19" s="107">
        <f t="shared" si="5"/>
        <v>1292.5191666666667</v>
      </c>
      <c r="AO19" s="108">
        <f t="shared" si="6"/>
        <v>129.46</v>
      </c>
      <c r="AP19" s="108">
        <f t="shared" si="7"/>
        <v>485.96638888888879</v>
      </c>
      <c r="AQ19" s="108">
        <f t="shared" si="19"/>
        <v>139.40397260273969</v>
      </c>
      <c r="AR19" s="108">
        <f t="shared" si="20"/>
        <v>13.698630136986301</v>
      </c>
      <c r="AS19" s="108">
        <f t="array" ref="AS19">_xlfn.IFS(S19=0,AL19,S19&lt;0,AL19/-S19,S19&gt;0,AL19/S19)</f>
        <v>512.91820634000055</v>
      </c>
      <c r="AT19" s="103">
        <f t="shared" si="22"/>
        <v>0.39683605440280423</v>
      </c>
      <c r="AU19" s="103">
        <f t="shared" si="23"/>
        <v>3.9619821283794261</v>
      </c>
      <c r="AV19" s="109"/>
      <c r="AW19" s="104">
        <f t="shared" si="10"/>
        <v>4616.2638570600047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>
        <v>1351</v>
      </c>
      <c r="N20" s="426">
        <v>0.52</v>
      </c>
      <c r="O20" s="436">
        <f t="shared" si="12"/>
        <v>0.53012048192771088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269">
        <f t="shared" si="2"/>
        <v>178710.20999999996</v>
      </c>
      <c r="Z20" s="101">
        <f t="shared" si="15"/>
        <v>1749.2748000000001</v>
      </c>
      <c r="AA20" s="103">
        <f t="shared" si="3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4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104">
        <f t="shared" si="17"/>
        <v>1185.3426999999999</v>
      </c>
      <c r="AL20" s="105">
        <f t="shared" si="18"/>
        <v>63715.264218081786</v>
      </c>
      <c r="AM20" s="106"/>
      <c r="AN20" s="107">
        <f t="shared" si="5"/>
        <v>1353.865227272727</v>
      </c>
      <c r="AO20" s="108">
        <f t="shared" si="6"/>
        <v>117.76</v>
      </c>
      <c r="AP20" s="108">
        <f t="shared" si="7"/>
        <v>511.09265151515149</v>
      </c>
      <c r="AQ20" s="108">
        <f t="shared" si="19"/>
        <v>145.83622222222223</v>
      </c>
      <c r="AR20" s="108">
        <f t="shared" si="20"/>
        <v>81.481481481481481</v>
      </c>
      <c r="AS20" s="108">
        <f t="array" ref="AS20">_xlfn.IFS(S20=0,AL20,S20&lt;0,AL20/-S20,S20&gt;0,AL20/S20)</f>
        <v>482.6913955915287</v>
      </c>
      <c r="AT20" s="103">
        <f t="shared" si="22"/>
        <v>0.35652839430988192</v>
      </c>
      <c r="AU20" s="103">
        <f t="shared" si="23"/>
        <v>4.0989418783248022</v>
      </c>
      <c r="AV20" s="109"/>
      <c r="AW20" s="104">
        <f t="shared" si="10"/>
        <v>26065.335361942551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>
        <v>1155</v>
      </c>
      <c r="N21" s="426">
        <v>0.69</v>
      </c>
      <c r="O21" s="436">
        <f t="shared" si="12"/>
        <v>0.62068965517241381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269">
        <f t="shared" si="2"/>
        <v>21090.059999999998</v>
      </c>
      <c r="Z21" s="101">
        <f t="shared" si="15"/>
        <v>231.1155</v>
      </c>
      <c r="AA21" s="103">
        <f t="shared" si="3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4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104">
        <f t="shared" si="17"/>
        <v>136.2878</v>
      </c>
      <c r="AL21" s="105">
        <f t="shared" si="18"/>
        <v>8453.502740354721</v>
      </c>
      <c r="AM21" s="106"/>
      <c r="AN21" s="107">
        <f t="shared" si="5"/>
        <v>1171.6699999999998</v>
      </c>
      <c r="AO21" s="108">
        <f t="shared" si="6"/>
        <v>129.46</v>
      </c>
      <c r="AP21" s="108">
        <f t="shared" si="7"/>
        <v>441.86333333333334</v>
      </c>
      <c r="AQ21" s="108">
        <f t="shared" si="19"/>
        <v>117.52722222222221</v>
      </c>
      <c r="AR21" s="108">
        <f t="shared" si="20"/>
        <v>0</v>
      </c>
      <c r="AS21" s="108">
        <f t="array" ref="AS21">_xlfn.IFS(S21=0,AL21,S21&lt;0,AL21/-S21,S21&gt;0,AL21/S21)</f>
        <v>469.63904113081782</v>
      </c>
      <c r="AT21" s="103">
        <f t="shared" si="22"/>
        <v>0.40082876674389367</v>
      </c>
      <c r="AU21" s="103">
        <f t="shared" si="23"/>
        <v>3.6276768201051892</v>
      </c>
      <c r="AV21" s="109"/>
      <c r="AW21" s="104">
        <f t="shared" si="10"/>
        <v>16907.005480709442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>
        <v>1273</v>
      </c>
      <c r="N22" s="426">
        <v>0.42</v>
      </c>
      <c r="O22" s="436">
        <f t="shared" si="12"/>
        <v>0.35714285714285715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269">
        <f t="shared" si="2"/>
        <v>12840</v>
      </c>
      <c r="Z22" s="101">
        <f t="shared" si="15"/>
        <v>149.70480000000001</v>
      </c>
      <c r="AA22" s="103">
        <f t="shared" si="3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4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104">
        <f t="shared" si="17"/>
        <v>82.75</v>
      </c>
      <c r="AL22" s="105">
        <f t="shared" si="18"/>
        <v>4540.4476283396352</v>
      </c>
      <c r="AM22" s="106"/>
      <c r="AN22" s="107">
        <f t="shared" si="5"/>
        <v>1284</v>
      </c>
      <c r="AO22" s="108">
        <f t="shared" si="6"/>
        <v>129.46</v>
      </c>
      <c r="AP22" s="108">
        <f t="shared" si="7"/>
        <v>475.14600000000002</v>
      </c>
      <c r="AQ22" s="108">
        <f t="shared" si="19"/>
        <v>204.71099999999998</v>
      </c>
      <c r="AR22" s="108">
        <f t="shared" si="20"/>
        <v>0</v>
      </c>
      <c r="AS22" s="108">
        <f t="array" ref="AS22">_xlfn.IFS(S22=0,AL22,S22&lt;0,AL22/-S22,S22&gt;0,AL22/S22)</f>
        <v>454.04476283396355</v>
      </c>
      <c r="AT22" s="103">
        <f t="shared" si="22"/>
        <v>0.35361741653735479</v>
      </c>
      <c r="AU22" s="103">
        <f t="shared" si="23"/>
        <v>3.5072204760849957</v>
      </c>
      <c r="AV22" s="109"/>
      <c r="AW22" s="104">
        <f t="shared" si="10"/>
        <v>23610.327667366106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>
        <v>1217</v>
      </c>
      <c r="N23" s="426">
        <v>0.5</v>
      </c>
      <c r="O23" s="436">
        <f t="shared" si="12"/>
        <v>0.4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269">
        <f t="shared" si="2"/>
        <v>56850.05</v>
      </c>
      <c r="Z23" s="101">
        <f t="shared" si="15"/>
        <v>699.77499999999998</v>
      </c>
      <c r="AA23" s="103">
        <f t="shared" si="3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4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104">
        <f t="shared" si="17"/>
        <v>369.96910000000003</v>
      </c>
      <c r="AL23" s="105">
        <f t="shared" si="18"/>
        <v>21810.077188898671</v>
      </c>
      <c r="AM23" s="106"/>
      <c r="AN23" s="107">
        <f t="shared" si="5"/>
        <v>1235.8706521739132</v>
      </c>
      <c r="AO23" s="108">
        <f t="shared" si="6"/>
        <v>129.46</v>
      </c>
      <c r="AP23" s="108">
        <f t="shared" si="7"/>
        <v>465.94956521739141</v>
      </c>
      <c r="AQ23" s="108">
        <f t="shared" si="19"/>
        <v>150.17604166666669</v>
      </c>
      <c r="AR23" s="108">
        <f t="shared" si="20"/>
        <v>0</v>
      </c>
      <c r="AS23" s="108">
        <f t="array" ref="AS23">_xlfn.IFS(S23=0,AL23,S23&lt;0,AL23/-S23,S23&gt;0,AL23/S23)</f>
        <v>474.132112802145</v>
      </c>
      <c r="AT23" s="103">
        <f t="shared" si="22"/>
        <v>0.38364218129797012</v>
      </c>
      <c r="AU23" s="103">
        <f t="shared" si="23"/>
        <v>3.6623830743252355</v>
      </c>
      <c r="AV23" s="109"/>
      <c r="AW23" s="104">
        <f t="shared" si="10"/>
        <v>23706.605640107249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>
        <v>1330</v>
      </c>
      <c r="N24" s="426">
        <v>0.52</v>
      </c>
      <c r="O24" s="436">
        <f t="shared" si="12"/>
        <v>0.39603960396039606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269">
        <f t="shared" si="2"/>
        <v>53134.03</v>
      </c>
      <c r="Z24" s="101">
        <f t="shared" si="15"/>
        <v>698.51600000000008</v>
      </c>
      <c r="AA24" s="103">
        <f t="shared" si="3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4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104">
        <f t="shared" si="17"/>
        <v>354.89289999999994</v>
      </c>
      <c r="AL24" s="105">
        <f t="shared" si="18"/>
        <v>2222.9087690351034</v>
      </c>
      <c r="AM24" s="106"/>
      <c r="AN24" s="107">
        <f t="shared" si="5"/>
        <v>1328.3507500000001</v>
      </c>
      <c r="AO24" s="108">
        <f t="shared" si="6"/>
        <v>123.61</v>
      </c>
      <c r="AP24" s="108">
        <f t="shared" si="7"/>
        <v>506.61849999999993</v>
      </c>
      <c r="AQ24" s="108">
        <f t="shared" si="19"/>
        <v>153.96926829268293</v>
      </c>
      <c r="AR24" s="108">
        <f t="shared" si="20"/>
        <v>463.41463414634148</v>
      </c>
      <c r="AS24" s="108">
        <f t="array" ref="AS24">_xlfn.IFS(S24=0,AL24,S24&lt;0,AL24/-S24,S24&gt;0,AL24/S24)</f>
        <v>55.572719225877584</v>
      </c>
      <c r="AT24" s="103">
        <f t="shared" si="22"/>
        <v>4.1835877478804136E-2</v>
      </c>
      <c r="AU24" s="103">
        <f t="shared" si="23"/>
        <v>0.44958109558998127</v>
      </c>
      <c r="AV24" s="109"/>
      <c r="AW24" s="104">
        <f t="shared" si="10"/>
        <v>1333.745261421062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>
        <v>1349</v>
      </c>
      <c r="N25" s="426">
        <v>0.44</v>
      </c>
      <c r="O25" s="436">
        <f t="shared" si="12"/>
        <v>0.4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269">
        <f t="shared" si="2"/>
        <v>16770.09</v>
      </c>
      <c r="Z25" s="101">
        <f t="shared" si="15"/>
        <v>178.06799999999998</v>
      </c>
      <c r="AA25" s="103">
        <f t="shared" si="3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4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104">
        <f t="shared" si="17"/>
        <v>110.2341</v>
      </c>
      <c r="AL25" s="105">
        <f t="shared" si="18"/>
        <v>3290.9240371494498</v>
      </c>
      <c r="AM25" s="106"/>
      <c r="AN25" s="107">
        <f t="shared" si="5"/>
        <v>1397.5074999999999</v>
      </c>
      <c r="AO25" s="108">
        <f t="shared" si="6"/>
        <v>123.61</v>
      </c>
      <c r="AP25" s="108">
        <f t="shared" si="7"/>
        <v>550.51499999999999</v>
      </c>
      <c r="AQ25" s="108">
        <f t="shared" si="19"/>
        <v>155.2364285714286</v>
      </c>
      <c r="AR25" s="108">
        <f t="shared" si="20"/>
        <v>214.28571428571428</v>
      </c>
      <c r="AS25" s="108">
        <f t="array" ref="AS25">_xlfn.IFS(S25=0,AL25,S25&lt;0,AL25/-S25,S25&gt;0,AL25/S25)</f>
        <v>274.24366976245415</v>
      </c>
      <c r="AT25" s="103">
        <f t="shared" si="22"/>
        <v>0.19623770875108301</v>
      </c>
      <c r="AU25" s="103">
        <f t="shared" si="23"/>
        <v>2.2186204171382102</v>
      </c>
      <c r="AV25" s="109"/>
      <c r="AW25" s="104">
        <f t="shared" si="10"/>
        <v>13986.427157885162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>
        <v>1322</v>
      </c>
      <c r="N26" s="426">
        <v>0.32</v>
      </c>
      <c r="O26" s="436">
        <f t="shared" si="12"/>
        <v>0.34375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269">
        <f t="shared" si="2"/>
        <v>14490</v>
      </c>
      <c r="Z26" s="101">
        <f t="shared" si="15"/>
        <v>135.37280000000001</v>
      </c>
      <c r="AA26" s="103">
        <f t="shared" si="3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4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104">
        <f t="shared" si="17"/>
        <v>91.41</v>
      </c>
      <c r="AL26" s="105">
        <f t="shared" si="18"/>
        <v>-989.62337686442936</v>
      </c>
      <c r="AM26" s="106"/>
      <c r="AN26" s="107">
        <f t="shared" si="5"/>
        <v>1317.2727272727273</v>
      </c>
      <c r="AO26" s="108">
        <f t="shared" si="6"/>
        <v>123.61</v>
      </c>
      <c r="AP26" s="108">
        <f t="shared" si="7"/>
        <v>517.10909090909081</v>
      </c>
      <c r="AQ26" s="108">
        <f t="shared" si="19"/>
        <v>214.96749999999997</v>
      </c>
      <c r="AR26" s="108">
        <f t="shared" si="20"/>
        <v>471.66666666666669</v>
      </c>
      <c r="AS26" s="108">
        <f t="array" ref="AS26">_xlfn.IFS(S26=0,AL26,S26&lt;0,AL26/-S26,S26&gt;0,AL26/S26)</f>
        <v>-89.965761533129935</v>
      </c>
      <c r="AT26" s="103">
        <f t="shared" si="22"/>
        <v>-6.8296989431637631E-2</v>
      </c>
      <c r="AU26" s="103">
        <f t="shared" si="23"/>
        <v>-0.72781944448774316</v>
      </c>
      <c r="AV26" s="109"/>
      <c r="AW26" s="104">
        <f t="shared" si="10"/>
        <v>-4768.1853612558862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>
        <v>1209</v>
      </c>
      <c r="N27" s="426">
        <v>0.39</v>
      </c>
      <c r="O27" s="436">
        <f t="shared" si="12"/>
        <v>0.45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269">
        <f t="shared" si="2"/>
        <v>11004</v>
      </c>
      <c r="Z27" s="101">
        <f t="shared" si="15"/>
        <v>94.302000000000007</v>
      </c>
      <c r="AA27" s="103">
        <f t="shared" si="3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4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104">
        <f t="shared" si="17"/>
        <v>68.540000000000006</v>
      </c>
      <c r="AL27" s="105">
        <f t="shared" si="18"/>
        <v>3339.2918901441544</v>
      </c>
      <c r="AM27" s="106"/>
      <c r="AN27" s="107">
        <f t="shared" si="5"/>
        <v>1222.6666666666667</v>
      </c>
      <c r="AO27" s="108">
        <f t="shared" si="6"/>
        <v>117.76</v>
      </c>
      <c r="AP27" s="108">
        <f t="shared" si="7"/>
        <v>509.82666666666671</v>
      </c>
      <c r="AQ27" s="108">
        <f t="shared" si="19"/>
        <v>216.03555555555556</v>
      </c>
      <c r="AR27" s="108">
        <f t="shared" si="20"/>
        <v>0</v>
      </c>
      <c r="AS27" s="108">
        <f t="array" ref="AS27">_xlfn.IFS(S27=0,AL27,S27&lt;0,AL27/-S27,S27&gt;0,AL27/S27)</f>
        <v>371.03243223823938</v>
      </c>
      <c r="AT27" s="103">
        <f t="shared" si="22"/>
        <v>0.30346164032571377</v>
      </c>
      <c r="AU27" s="103">
        <f t="shared" si="23"/>
        <v>3.150750953110049</v>
      </c>
      <c r="AV27" s="109"/>
      <c r="AW27" s="104">
        <f t="shared" si="10"/>
        <v>1855.1621611911969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>
        <v>1067</v>
      </c>
      <c r="N28" s="426">
        <v>0.35</v>
      </c>
      <c r="O28" s="436">
        <f t="shared" si="12"/>
        <v>0.35294117647058826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269">
        <f t="shared" si="2"/>
        <v>6204</v>
      </c>
      <c r="Z28" s="101">
        <f t="shared" si="15"/>
        <v>63.486499999999999</v>
      </c>
      <c r="AA28" s="103">
        <f t="shared" si="3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4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104">
        <f t="shared" si="17"/>
        <v>40.49</v>
      </c>
      <c r="AL28" s="105">
        <f t="shared" si="18"/>
        <v>1174.9312622826901</v>
      </c>
      <c r="AM28" s="106"/>
      <c r="AN28" s="107">
        <f t="shared" si="5"/>
        <v>1034</v>
      </c>
      <c r="AO28" s="108">
        <f t="shared" si="6"/>
        <v>117.76</v>
      </c>
      <c r="AP28" s="108">
        <f t="shared" si="7"/>
        <v>453.2166666666667</v>
      </c>
      <c r="AQ28" s="108">
        <f t="shared" si="19"/>
        <v>260.23</v>
      </c>
      <c r="AR28" s="108">
        <f t="shared" si="20"/>
        <v>0</v>
      </c>
      <c r="AS28" s="108">
        <f t="array" ref="AS28">_xlfn.IFS(S28=0,AL28,S28&lt;0,AL28/-S28,S28&gt;0,AL28/S28)</f>
        <v>195.82187704711501</v>
      </c>
      <c r="AT28" s="103">
        <f t="shared" si="22"/>
        <v>0.18938285981345745</v>
      </c>
      <c r="AU28" s="103">
        <f t="shared" si="23"/>
        <v>1.6628895809028108</v>
      </c>
      <c r="AV28" s="109"/>
      <c r="AW28" s="104">
        <f t="shared" si="10"/>
        <v>783.28750818846004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>
        <v>1274</v>
      </c>
      <c r="N29" s="426">
        <v>0.5</v>
      </c>
      <c r="O29" s="436">
        <f t="shared" si="12"/>
        <v>0.5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269">
        <f t="shared" si="2"/>
        <v>2600</v>
      </c>
      <c r="Z29" s="101">
        <f t="shared" si="15"/>
        <v>25.48</v>
      </c>
      <c r="AA29" s="103">
        <f t="shared" si="3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4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104">
        <f t="shared" si="17"/>
        <v>17.11</v>
      </c>
      <c r="AL29" s="105">
        <f t="shared" si="18"/>
        <v>858.31000000000006</v>
      </c>
      <c r="AM29" s="106"/>
      <c r="AN29" s="107">
        <f t="shared" si="5"/>
        <v>1300</v>
      </c>
      <c r="AO29" s="108">
        <f t="shared" si="6"/>
        <v>117.76</v>
      </c>
      <c r="AP29" s="108">
        <f t="shared" si="7"/>
        <v>574.81999999999994</v>
      </c>
      <c r="AQ29" s="108">
        <f t="shared" si="19"/>
        <v>169.71</v>
      </c>
      <c r="AR29" s="108">
        <f t="shared" si="20"/>
        <v>0</v>
      </c>
      <c r="AS29" s="108">
        <f t="array" ref="AS29">_xlfn.IFS(S29=0,AL29,S29&lt;0,AL29/-S29,S29&gt;0,AL29/S29)</f>
        <v>429.15500000000003</v>
      </c>
      <c r="AT29" s="103">
        <f t="shared" si="22"/>
        <v>0.33011923076923078</v>
      </c>
      <c r="AU29" s="103">
        <f t="shared" si="23"/>
        <v>3.6443189538043481</v>
      </c>
      <c r="AV29" s="109"/>
      <c r="AW29" s="104">
        <f t="shared" si="10"/>
        <v>858.31000000000006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>
        <v>1306</v>
      </c>
      <c r="N30" s="426">
        <v>0.43</v>
      </c>
      <c r="O30" s="436">
        <f t="shared" si="12"/>
        <v>0.39583333333333331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269">
        <f t="shared" si="2"/>
        <v>49860.070000000007</v>
      </c>
      <c r="Z30" s="101">
        <f t="shared" si="15"/>
        <v>539.11680000000001</v>
      </c>
      <c r="AA30" s="103">
        <f t="shared" si="3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4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104">
        <f t="shared" si="17"/>
        <v>326.24939999999998</v>
      </c>
      <c r="AL30" s="105">
        <f t="shared" si="18"/>
        <v>13212.340995486524</v>
      </c>
      <c r="AM30" s="106"/>
      <c r="AN30" s="107">
        <f t="shared" si="5"/>
        <v>1312.107105263158</v>
      </c>
      <c r="AO30" s="108">
        <f t="shared" si="6"/>
        <v>135.31</v>
      </c>
      <c r="AP30" s="108">
        <f t="shared" si="7"/>
        <v>494.65921052631586</v>
      </c>
      <c r="AQ30" s="108">
        <f t="shared" si="19"/>
        <v>192.66315789473683</v>
      </c>
      <c r="AR30" s="108">
        <f t="shared" si="20"/>
        <v>131.57894736842104</v>
      </c>
      <c r="AS30" s="108">
        <f t="array" ref="AS30">_xlfn.IFS(S30=0,AL30,S30&lt;0,AL30/-S30,S30&gt;0,AL30/S30)</f>
        <v>347.69318409175065</v>
      </c>
      <c r="AT30" s="103">
        <f t="shared" si="22"/>
        <v>0.26498841649212534</v>
      </c>
      <c r="AU30" s="103">
        <f t="shared" si="23"/>
        <v>2.5696044940636362</v>
      </c>
      <c r="AV30" s="109"/>
      <c r="AW30" s="104">
        <f t="shared" si="10"/>
        <v>6258.4773136515114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>
        <v>1310</v>
      </c>
      <c r="N31" s="426">
        <v>0.49</v>
      </c>
      <c r="O31" s="436">
        <f t="shared" si="12"/>
        <v>0.5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269">
        <f t="shared" si="2"/>
        <v>72199.98</v>
      </c>
      <c r="Z31" s="101">
        <f t="shared" si="15"/>
        <v>718.928</v>
      </c>
      <c r="AA31" s="103">
        <f t="shared" si="3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4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104">
        <f t="shared" si="17"/>
        <v>471.09030000000001</v>
      </c>
      <c r="AL31" s="105">
        <f t="shared" si="18"/>
        <v>25925.693204438368</v>
      </c>
      <c r="AM31" s="106"/>
      <c r="AN31" s="107">
        <f t="shared" si="5"/>
        <v>1289.285357142857</v>
      </c>
      <c r="AO31" s="108">
        <f t="shared" si="6"/>
        <v>135.31</v>
      </c>
      <c r="AP31" s="108">
        <f t="shared" si="7"/>
        <v>485.85446428571424</v>
      </c>
      <c r="AQ31" s="108">
        <f t="shared" si="19"/>
        <v>159.81660714285718</v>
      </c>
      <c r="AR31" s="108">
        <f t="shared" si="20"/>
        <v>35.714285714285715</v>
      </c>
      <c r="AS31" s="108">
        <f t="array" ref="AS31">_xlfn.IFS(S31=0,AL31,S31&lt;0,AL31/-S31,S31&gt;0,AL31/S31)</f>
        <v>462.95880722211371</v>
      </c>
      <c r="AT31" s="103">
        <f t="shared" si="22"/>
        <v>0.35908172279879258</v>
      </c>
      <c r="AU31" s="103">
        <f t="shared" si="23"/>
        <v>3.4214677941180525</v>
      </c>
      <c r="AV31" s="109"/>
      <c r="AW31" s="104">
        <f t="shared" si="10"/>
        <v>10648.052566108616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>
        <v>1315</v>
      </c>
      <c r="N32" s="426">
        <v>0.34</v>
      </c>
      <c r="O32" s="436">
        <f t="shared" si="12"/>
        <v>0.25287356321839083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269">
        <f t="shared" si="2"/>
        <v>28860.190000000002</v>
      </c>
      <c r="Z32" s="101">
        <f t="shared" si="15"/>
        <v>388.97700000000003</v>
      </c>
      <c r="AA32" s="103">
        <f t="shared" si="3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4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104">
        <f t="shared" si="17"/>
        <v>188.22099999999998</v>
      </c>
      <c r="AL32" s="105">
        <f t="shared" si="18"/>
        <v>-3175.5125852107244</v>
      </c>
      <c r="AM32" s="106"/>
      <c r="AN32" s="107">
        <f t="shared" si="5"/>
        <v>1311.8268181818182</v>
      </c>
      <c r="AO32" s="108">
        <f t="shared" si="6"/>
        <v>135.31</v>
      </c>
      <c r="AP32" s="108">
        <f t="shared" si="7"/>
        <v>492.45499999999998</v>
      </c>
      <c r="AQ32" s="108">
        <f t="shared" si="19"/>
        <v>310.64590909090913</v>
      </c>
      <c r="AR32" s="108">
        <f t="shared" si="20"/>
        <v>500.40909090909093</v>
      </c>
      <c r="AS32" s="108">
        <f t="array" ref="AS32">_xlfn.IFS(S32=0,AL32,S32&lt;0,AL32/-S32,S32&gt;0,AL32/S32)</f>
        <v>-144.34148114594203</v>
      </c>
      <c r="AT32" s="103">
        <f t="shared" si="22"/>
        <v>-0.11003089672003977</v>
      </c>
      <c r="AU32" s="103">
        <f t="shared" si="23"/>
        <v>-1.0667465903920037</v>
      </c>
      <c r="AV32" s="109"/>
      <c r="AW32" s="104">
        <f t="shared" si="10"/>
        <v>-10103.903680215943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>
        <v>940</v>
      </c>
      <c r="N33" s="426">
        <v>1</v>
      </c>
      <c r="O33" s="436">
        <f t="shared" si="12"/>
        <v>1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269">
        <f t="shared" si="2"/>
        <v>1879.98</v>
      </c>
      <c r="Z33" s="101">
        <f t="shared" si="15"/>
        <v>18.8</v>
      </c>
      <c r="AA33" s="103">
        <f t="shared" si="3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4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104">
        <f t="shared" si="17"/>
        <v>13.980499999999999</v>
      </c>
      <c r="AL33" s="105">
        <f t="shared" si="18"/>
        <v>559.55135443047391</v>
      </c>
      <c r="AM33" s="106"/>
      <c r="AN33" s="107">
        <f t="shared" si="5"/>
        <v>939.99</v>
      </c>
      <c r="AO33" s="108">
        <f t="shared" si="6"/>
        <v>129.46</v>
      </c>
      <c r="AP33" s="108">
        <f t="shared" si="7"/>
        <v>353.85500000000002</v>
      </c>
      <c r="AQ33" s="108">
        <f t="shared" si="19"/>
        <v>168.64499999999998</v>
      </c>
      <c r="AR33" s="108">
        <f t="shared" si="20"/>
        <v>0</v>
      </c>
      <c r="AS33" s="108">
        <f t="array" ref="AS33">_xlfn.IFS(S33=0,AL33,S33&lt;0,AL33/-S33,S33&gt;0,AL33/S33)</f>
        <v>279.77567721523695</v>
      </c>
      <c r="AT33" s="103">
        <f t="shared" si="22"/>
        <v>0.2976368655147788</v>
      </c>
      <c r="AU33" s="103">
        <f t="shared" si="23"/>
        <v>2.1610974603370687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>
        <v>1224</v>
      </c>
      <c r="N34" s="426">
        <v>0.57999999999999996</v>
      </c>
      <c r="O34" s="436">
        <f t="shared" si="12"/>
        <v>0.58461538461538465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269">
        <f t="shared" si="2"/>
        <v>46169.979999999996</v>
      </c>
      <c r="Z34" s="101">
        <f t="shared" si="15"/>
        <v>461.44799999999998</v>
      </c>
      <c r="AA34" s="103">
        <f t="shared" si="3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4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104">
        <f t="shared" si="17"/>
        <v>299.10150000000004</v>
      </c>
      <c r="AL34" s="105">
        <f t="shared" si="18"/>
        <v>11978.076257965658</v>
      </c>
      <c r="AM34" s="106"/>
      <c r="AN34" s="107">
        <f t="shared" si="5"/>
        <v>1214.9994736842104</v>
      </c>
      <c r="AO34" s="108">
        <f t="shared" si="6"/>
        <v>117.76</v>
      </c>
      <c r="AP34" s="108">
        <f t="shared" si="7"/>
        <v>469.40736842105264</v>
      </c>
      <c r="AQ34" s="108">
        <f t="shared" si="19"/>
        <v>134.62414634146342</v>
      </c>
      <c r="AR34" s="108">
        <f t="shared" si="20"/>
        <v>146.34146341463415</v>
      </c>
      <c r="AS34" s="108">
        <f t="array" ref="AS34">_xlfn.IFS(S34=0,AL34,S34&lt;0,AL34/-S34,S34&gt;0,AL34/S34)</f>
        <v>315.21253310435941</v>
      </c>
      <c r="AT34" s="103">
        <f t="shared" si="22"/>
        <v>0.25943429600718171</v>
      </c>
      <c r="AU34" s="103">
        <f t="shared" si="23"/>
        <v>2.676736863997617</v>
      </c>
      <c r="AV34" s="109"/>
      <c r="AW34" s="104">
        <f t="shared" si="10"/>
        <v>7249.8882614002669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>
        <v>1209</v>
      </c>
      <c r="N35" s="426">
        <v>0.5</v>
      </c>
      <c r="O35" s="436">
        <f t="shared" si="12"/>
        <v>0.5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269">
        <f t="shared" si="2"/>
        <v>8610</v>
      </c>
      <c r="Z35" s="101">
        <f t="shared" si="15"/>
        <v>84.63</v>
      </c>
      <c r="AA35" s="103">
        <f t="shared" si="3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4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104">
        <f t="shared" si="17"/>
        <v>54.54</v>
      </c>
      <c r="AL35" s="105">
        <f t="shared" si="18"/>
        <v>2717.7585853658543</v>
      </c>
      <c r="AM35" s="106"/>
      <c r="AN35" s="107">
        <f t="shared" si="5"/>
        <v>1230</v>
      </c>
      <c r="AO35" s="108">
        <f t="shared" si="6"/>
        <v>117.76</v>
      </c>
      <c r="AP35" s="108">
        <f t="shared" si="7"/>
        <v>527.66999999999996</v>
      </c>
      <c r="AQ35" s="108">
        <f t="shared" si="19"/>
        <v>188.43714285714285</v>
      </c>
      <c r="AR35" s="108">
        <f t="shared" si="20"/>
        <v>0</v>
      </c>
      <c r="AS35" s="108">
        <f t="array" ref="AS35">_xlfn.IFS(S35=0,AL35,S35&lt;0,AL35/-S35,S35&gt;0,AL35/S35)</f>
        <v>388.25122648083635</v>
      </c>
      <c r="AT35" s="103">
        <f t="shared" si="22"/>
        <v>0.31565140364295641</v>
      </c>
      <c r="AU35" s="103">
        <f t="shared" si="23"/>
        <v>3.2969703335668847</v>
      </c>
      <c r="AV35" s="109"/>
      <c r="AW35" s="104">
        <f t="shared" si="10"/>
        <v>1941.2561324041817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>
        <v>1200</v>
      </c>
      <c r="N36" s="426">
        <v>0.6</v>
      </c>
      <c r="O36" s="436">
        <f t="shared" si="12"/>
        <v>0.6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269">
        <f t="shared" si="2"/>
        <v>7349.99</v>
      </c>
      <c r="Z36" s="101">
        <f t="shared" si="15"/>
        <v>72</v>
      </c>
      <c r="AA36" s="103">
        <f t="shared" si="3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4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104">
        <f t="shared" si="17"/>
        <v>47.694400000000009</v>
      </c>
      <c r="AL36" s="105">
        <f t="shared" si="18"/>
        <v>1599.7448165071987</v>
      </c>
      <c r="AM36" s="106"/>
      <c r="AN36" s="107">
        <f t="shared" si="5"/>
        <v>1224.9983333333332</v>
      </c>
      <c r="AO36" s="108">
        <f t="shared" si="6"/>
        <v>117.76</v>
      </c>
      <c r="AP36" s="108">
        <f t="shared" si="7"/>
        <v>552.44833333333327</v>
      </c>
      <c r="AQ36" s="108">
        <f t="shared" si="19"/>
        <v>113.33333333333333</v>
      </c>
      <c r="AR36" s="108">
        <f t="shared" si="20"/>
        <v>166.66666666666666</v>
      </c>
      <c r="AS36" s="108">
        <f t="array" ref="AS36">_xlfn.IFS(S36=0,AL36,S36&lt;0,AL36/-S36,S36&gt;0,AL36/S36)</f>
        <v>266.62413608453312</v>
      </c>
      <c r="AT36" s="103">
        <f t="shared" si="22"/>
        <v>0.21765265211343129</v>
      </c>
      <c r="AU36" s="103">
        <f t="shared" si="23"/>
        <v>2.2641315903917554</v>
      </c>
      <c r="AV36" s="109"/>
      <c r="AW36" s="104">
        <f t="shared" si="10"/>
        <v>533.24827216906624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>
        <v>1155</v>
      </c>
      <c r="N37" s="426">
        <v>0.5</v>
      </c>
      <c r="O37" s="436">
        <f t="shared" si="12"/>
        <v>0.75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269">
        <f t="shared" si="2"/>
        <v>3420</v>
      </c>
      <c r="Z37" s="101">
        <f t="shared" si="15"/>
        <v>23.1</v>
      </c>
      <c r="AA37" s="103">
        <f t="shared" si="3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4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104">
        <f t="shared" si="17"/>
        <v>22.21</v>
      </c>
      <c r="AL37" s="105">
        <f t="shared" si="18"/>
        <v>-1899.4647263377333</v>
      </c>
      <c r="AM37" s="106"/>
      <c r="AN37" s="107">
        <f t="shared" si="5"/>
        <v>1140</v>
      </c>
      <c r="AO37" s="108">
        <f t="shared" si="6"/>
        <v>218.89</v>
      </c>
      <c r="AP37" s="108">
        <f t="shared" si="7"/>
        <v>439.87333333333328</v>
      </c>
      <c r="AQ37" s="108">
        <f t="shared" si="19"/>
        <v>165.32999999999998</v>
      </c>
      <c r="AR37" s="108">
        <f t="shared" si="20"/>
        <v>930.33333333333337</v>
      </c>
      <c r="AS37" s="108">
        <f t="array" ref="AS37">_xlfn.IFS(S37=0,AL37,S37&lt;0,AL37/-S37,S37&gt;0,AL37/S37)</f>
        <v>-633.15490877924447</v>
      </c>
      <c r="AT37" s="103">
        <f t="shared" si="22"/>
        <v>-0.55539904278881091</v>
      </c>
      <c r="AU37" s="103">
        <f t="shared" si="23"/>
        <v>-2.892571194569165</v>
      </c>
      <c r="AV37" s="109"/>
      <c r="AW37" s="104">
        <f t="shared" si="10"/>
        <v>-10763.633449247156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>
        <v>990</v>
      </c>
      <c r="N38" s="426">
        <v>0</v>
      </c>
      <c r="O38" s="436">
        <f t="shared" si="12"/>
        <v>0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269">
        <f t="shared" si="2"/>
        <v>0</v>
      </c>
      <c r="Z38" s="101">
        <f t="shared" si="15"/>
        <v>0</v>
      </c>
      <c r="AA38" s="103">
        <f t="shared" si="3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4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104">
        <f t="shared" si="17"/>
        <v>0</v>
      </c>
      <c r="AL38" s="105">
        <f t="shared" si="18"/>
        <v>-1553.6327317112591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19"/>
        <v>528.94999999999993</v>
      </c>
      <c r="AR38" s="108">
        <f t="shared" si="20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0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>
        <v>1257</v>
      </c>
      <c r="N39" s="426">
        <v>0.67</v>
      </c>
      <c r="O39" s="436">
        <f t="shared" si="12"/>
        <v>0.5714285714285714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269">
        <f t="shared" si="2"/>
        <v>5152</v>
      </c>
      <c r="Z39" s="101">
        <f t="shared" si="15"/>
        <v>58.953299999999999</v>
      </c>
      <c r="AA39" s="103">
        <f t="shared" si="3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4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104">
        <f t="shared" si="17"/>
        <v>34.17</v>
      </c>
      <c r="AL39" s="105">
        <f t="shared" si="18"/>
        <v>-2554.2632539041156</v>
      </c>
      <c r="AM39" s="106"/>
      <c r="AN39" s="107">
        <f t="shared" si="5"/>
        <v>1288</v>
      </c>
      <c r="AO39" s="108">
        <f t="shared" si="6"/>
        <v>178.89</v>
      </c>
      <c r="AP39" s="108">
        <f t="shared" si="7"/>
        <v>441.87249999999995</v>
      </c>
      <c r="AQ39" s="108">
        <f t="shared" si="19"/>
        <v>118.446</v>
      </c>
      <c r="AR39" s="108">
        <f t="shared" si="20"/>
        <v>905.2</v>
      </c>
      <c r="AS39" s="108">
        <f t="array" ref="AS39">_xlfn.IFS(S39=0,AL39,S39&lt;0,AL39/-S39,S39&gt;0,AL39/S39)</f>
        <v>-638.56581347602889</v>
      </c>
      <c r="AT39" s="103">
        <f t="shared" si="22"/>
        <v>-0.49578091108387334</v>
      </c>
      <c r="AU39" s="103">
        <f t="shared" si="23"/>
        <v>-3.5696003883729048</v>
      </c>
      <c r="AV39" s="109"/>
      <c r="AW39" s="104">
        <f t="shared" si="10"/>
        <v>-16602.711150376752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>
        <v>1205</v>
      </c>
      <c r="N40" s="426">
        <v>0.4</v>
      </c>
      <c r="O40" s="436">
        <f t="shared" si="12"/>
        <v>0.36363636363636365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269">
        <f t="shared" si="2"/>
        <v>4800</v>
      </c>
      <c r="Z40" s="101">
        <f t="shared" si="15"/>
        <v>53.02</v>
      </c>
      <c r="AA40" s="103">
        <f t="shared" si="3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4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104">
        <f t="shared" si="17"/>
        <v>32.36</v>
      </c>
      <c r="AL40" s="105">
        <f t="shared" si="18"/>
        <v>-293.36728091541056</v>
      </c>
      <c r="AM40" s="106"/>
      <c r="AN40" s="107">
        <f t="shared" si="5"/>
        <v>1200</v>
      </c>
      <c r="AO40" s="108">
        <f t="shared" si="6"/>
        <v>178.89</v>
      </c>
      <c r="AP40" s="108">
        <f t="shared" si="7"/>
        <v>507.5424999999999</v>
      </c>
      <c r="AQ40" s="108">
        <f t="shared" si="19"/>
        <v>203.33750000000001</v>
      </c>
      <c r="AR40" s="108">
        <f t="shared" si="20"/>
        <v>370.25</v>
      </c>
      <c r="AS40" s="108">
        <f t="array" ref="AS40">_xlfn.IFS(S40=0,AL40,S40&lt;0,AL40/-S40,S40&gt;0,AL40/S40)</f>
        <v>-73.34182022885264</v>
      </c>
      <c r="AT40" s="103">
        <f t="shared" si="22"/>
        <v>-6.1118183524043863E-2</v>
      </c>
      <c r="AU40" s="103">
        <f t="shared" si="23"/>
        <v>-0.40998278399492788</v>
      </c>
      <c r="AV40" s="109"/>
      <c r="AW40" s="104">
        <f t="shared" si="10"/>
        <v>-806.76002251737907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>
        <v>1193</v>
      </c>
      <c r="N41" s="426">
        <v>0.67</v>
      </c>
      <c r="O41" s="436">
        <f t="shared" si="12"/>
        <v>0.8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269">
        <f t="shared" si="2"/>
        <v>23880</v>
      </c>
      <c r="Z41" s="101">
        <f t="shared" si="15"/>
        <v>199.82749999999999</v>
      </c>
      <c r="AA41" s="103">
        <f t="shared" si="3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4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104">
        <f t="shared" si="17"/>
        <v>158.25</v>
      </c>
      <c r="AL41" s="105">
        <f t="shared" si="18"/>
        <v>4489.1655671664175</v>
      </c>
      <c r="AM41" s="106"/>
      <c r="AN41" s="107">
        <f t="shared" si="5"/>
        <v>1194</v>
      </c>
      <c r="AO41" s="108">
        <f t="shared" si="6"/>
        <v>178.89</v>
      </c>
      <c r="AP41" s="108">
        <f t="shared" si="7"/>
        <v>432.10650000000004</v>
      </c>
      <c r="AQ41" s="108">
        <f t="shared" si="19"/>
        <v>99.275999999999996</v>
      </c>
      <c r="AR41" s="108">
        <f t="shared" si="20"/>
        <v>250</v>
      </c>
      <c r="AS41" s="108">
        <f t="array" ref="AS41">_xlfn.IFS(S41=0,AL41,S41&lt;0,AL41/-S41,S41&gt;0,AL41/S41)</f>
        <v>224.45827835832088</v>
      </c>
      <c r="AT41" s="103">
        <f t="shared" si="22"/>
        <v>0.18798850783778967</v>
      </c>
      <c r="AU41" s="103">
        <f t="shared" si="23"/>
        <v>1.2547279241898424</v>
      </c>
      <c r="AV41" s="109"/>
      <c r="AW41" s="104">
        <f t="shared" si="10"/>
        <v>1346.7496701499254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>
        <v>1236</v>
      </c>
      <c r="N42" s="426">
        <v>0.75</v>
      </c>
      <c r="O42" s="436">
        <f t="shared" si="12"/>
        <v>0.75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269">
        <f t="shared" si="2"/>
        <v>3696</v>
      </c>
      <c r="Z42" s="101">
        <f t="shared" si="15"/>
        <v>37.08</v>
      </c>
      <c r="AA42" s="103">
        <f t="shared" si="3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4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104">
        <f t="shared" si="17"/>
        <v>24.060000000000002</v>
      </c>
      <c r="AL42" s="105">
        <f t="shared" si="18"/>
        <v>213.51493506837645</v>
      </c>
      <c r="AM42" s="106"/>
      <c r="AN42" s="107">
        <f t="shared" si="5"/>
        <v>1232</v>
      </c>
      <c r="AO42" s="108">
        <f t="shared" si="6"/>
        <v>178.89</v>
      </c>
      <c r="AP42" s="108">
        <f t="shared" si="7"/>
        <v>431.95333333333338</v>
      </c>
      <c r="AQ42" s="108">
        <f t="shared" si="19"/>
        <v>120.345</v>
      </c>
      <c r="AR42" s="108">
        <f t="shared" si="20"/>
        <v>281.25</v>
      </c>
      <c r="AS42" s="108">
        <f t="array" ref="AS42">_xlfn.IFS(S42=0,AL42,S42&lt;0,AL42/-S42,S42&gt;0,AL42/S42)</f>
        <v>71.171645022792148</v>
      </c>
      <c r="AT42" s="103">
        <f t="shared" si="22"/>
        <v>5.7769192388629993E-2</v>
      </c>
      <c r="AU42" s="103">
        <f t="shared" si="23"/>
        <v>0.39785144514948939</v>
      </c>
      <c r="AV42" s="109"/>
      <c r="AW42" s="104">
        <f t="shared" si="10"/>
        <v>640.54480520512936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>
        <v>1200</v>
      </c>
      <c r="N43" s="426">
        <v>0.47</v>
      </c>
      <c r="O43" s="436">
        <f t="shared" si="12"/>
        <v>0.3888888888888889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269">
        <f t="shared" si="2"/>
        <v>8400</v>
      </c>
      <c r="Z43" s="101">
        <f t="shared" si="15"/>
        <v>101.52</v>
      </c>
      <c r="AA43" s="103">
        <f t="shared" si="3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4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104">
        <f t="shared" si="17"/>
        <v>54.83</v>
      </c>
      <c r="AL43" s="105">
        <f t="shared" si="18"/>
        <v>-5579.0162149859443</v>
      </c>
      <c r="AM43" s="106"/>
      <c r="AN43" s="107">
        <f t="shared" si="5"/>
        <v>1200</v>
      </c>
      <c r="AO43" s="108">
        <f t="shared" si="6"/>
        <v>178.89</v>
      </c>
      <c r="AP43" s="108">
        <f t="shared" si="7"/>
        <v>420.40571428571445</v>
      </c>
      <c r="AQ43" s="108">
        <f t="shared" si="19"/>
        <v>237.95714285714286</v>
      </c>
      <c r="AR43" s="108">
        <f t="shared" si="20"/>
        <v>1142.8571428571429</v>
      </c>
      <c r="AS43" s="108">
        <f t="array" ref="AS43">_xlfn.IFS(S43=0,AL43,S43&lt;0,AL43/-S43,S43&gt;0,AL43/S43)</f>
        <v>-797.00231642656343</v>
      </c>
      <c r="AT43" s="103">
        <f t="shared" si="22"/>
        <v>-0.66416859702213615</v>
      </c>
      <c r="AU43" s="103">
        <f t="shared" si="23"/>
        <v>-4.4552647796219098</v>
      </c>
      <c r="AV43" s="109"/>
      <c r="AW43" s="104">
        <f t="shared" si="10"/>
        <v>-19925.057910664087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>
        <v>0</v>
      </c>
      <c r="N44" s="426">
        <v>0</v>
      </c>
      <c r="O44" s="436" t="e">
        <f t="shared" si="12"/>
        <v>#DIV/0!</v>
      </c>
      <c r="P44" s="101">
        <f t="shared" ref="P44:P56" si="26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7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8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269">
        <f t="shared" ref="Y44:Y56" si="29">W44+X44</f>
        <v>0</v>
      </c>
      <c r="Z44" s="101">
        <f t="shared" ref="Z44:Z56" si="30">L44*M44*N44/100</f>
        <v>0</v>
      </c>
      <c r="AA44" s="103">
        <f t="shared" ref="AA44:AA56" si="31">Y44/$Y$70</f>
        <v>0</v>
      </c>
      <c r="AB44" s="101">
        <f t="shared" ref="AB44:AB56" si="32">S44*I44</f>
        <v>0</v>
      </c>
      <c r="AC44" s="98">
        <f>'Юнит 10'!AC44+'Юнит 11'!AC44+'Юнит 12'!AC44+'Юнит 13'!AC44</f>
        <v>0</v>
      </c>
      <c r="AD44" s="103">
        <f t="shared" ref="AD44:AD56" si="33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104">
        <f t="shared" ref="AK44:AK56" si="34">V44*1%</f>
        <v>0</v>
      </c>
      <c r="AL44" s="105">
        <f t="shared" ref="AL44:AL56" si="35">Y44-AB44-AC44-AE44-AF44-AG44-AH44-AI44-AK44-AJ44</f>
        <v>-26.105385487528345</v>
      </c>
      <c r="AM44" s="106"/>
      <c r="AN44" s="107">
        <f t="shared" ref="AN44:AN56" si="36">IF(S44=0,0,Y44/S44)</f>
        <v>0</v>
      </c>
      <c r="AO44" s="108">
        <f t="shared" ref="AO44:AO56" si="37">I44</f>
        <v>228.89</v>
      </c>
      <c r="AP44" s="108">
        <f t="shared" ref="AP44:AP56" si="38">IF(S44=0,0,AC44/S44)</f>
        <v>0</v>
      </c>
      <c r="AQ44" s="108">
        <f t="shared" ref="AQ44:AQ56" si="39">IF(Q44=0,AE44/1,AE44/Q44)</f>
        <v>0</v>
      </c>
      <c r="AR44" s="108">
        <f t="shared" ref="AR44:AR56" si="40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1">IF(AN44=0,0,AS44/AN44)</f>
        <v>0</v>
      </c>
      <c r="AU44" s="103">
        <f t="shared" ref="AU44:AU56" si="42">IF(AO44=0,0,AS44/AO44)</f>
        <v>-0.11405210139162195</v>
      </c>
      <c r="AV44" s="109"/>
      <c r="AW44" s="104">
        <f t="shared" ref="AW44:AW56" si="43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>
        <v>0</v>
      </c>
      <c r="N45" s="426">
        <v>0</v>
      </c>
      <c r="O45" s="436" t="e">
        <f t="shared" si="12"/>
        <v>#DIV/0!</v>
      </c>
      <c r="P45" s="101">
        <f t="shared" si="26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7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8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269">
        <f t="shared" si="29"/>
        <v>0</v>
      </c>
      <c r="Z45" s="101">
        <f t="shared" si="30"/>
        <v>0</v>
      </c>
      <c r="AA45" s="103">
        <f t="shared" si="31"/>
        <v>0</v>
      </c>
      <c r="AB45" s="101">
        <f t="shared" si="32"/>
        <v>0</v>
      </c>
      <c r="AC45" s="98">
        <f>'Юнит 10'!AC45+'Юнит 11'!AC45+'Юнит 12'!AC45+'Юнит 13'!AC45</f>
        <v>0</v>
      </c>
      <c r="AD45" s="103">
        <f t="shared" si="33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104">
        <f t="shared" si="34"/>
        <v>0</v>
      </c>
      <c r="AL45" s="105">
        <f t="shared" si="35"/>
        <v>-26.105385487528345</v>
      </c>
      <c r="AM45" s="106"/>
      <c r="AN45" s="107">
        <f t="shared" si="36"/>
        <v>0</v>
      </c>
      <c r="AO45" s="108">
        <f t="shared" si="37"/>
        <v>228.89</v>
      </c>
      <c r="AP45" s="108">
        <f t="shared" si="38"/>
        <v>0</v>
      </c>
      <c r="AQ45" s="108">
        <f t="shared" si="39"/>
        <v>0</v>
      </c>
      <c r="AR45" s="108">
        <f t="shared" si="40"/>
        <v>0</v>
      </c>
      <c r="AS45" s="108">
        <f t="array" ref="AS45">_xlfn.IFS(S45=0,AL45,S45&lt;0,AL45/-S45,S45&gt;0,AL45/S45)</f>
        <v>-26.105385487528345</v>
      </c>
      <c r="AT45" s="103">
        <f t="shared" si="41"/>
        <v>0</v>
      </c>
      <c r="AU45" s="103">
        <f t="shared" si="42"/>
        <v>-0.11405210139162195</v>
      </c>
      <c r="AV45" s="109"/>
      <c r="AW45" s="104">
        <f t="shared" si="43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>
        <v>0</v>
      </c>
      <c r="N46" s="426">
        <v>0</v>
      </c>
      <c r="O46" s="436" t="e">
        <f t="shared" si="12"/>
        <v>#DIV/0!</v>
      </c>
      <c r="P46" s="101">
        <f t="shared" si="26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7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8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269">
        <f t="shared" si="29"/>
        <v>0</v>
      </c>
      <c r="Z46" s="101">
        <f t="shared" si="30"/>
        <v>0</v>
      </c>
      <c r="AA46" s="103">
        <f t="shared" si="31"/>
        <v>0</v>
      </c>
      <c r="AB46" s="101">
        <f t="shared" si="32"/>
        <v>0</v>
      </c>
      <c r="AC46" s="98">
        <f>'Юнит 10'!AC46+'Юнит 11'!AC46+'Юнит 12'!AC46+'Юнит 13'!AC46</f>
        <v>0</v>
      </c>
      <c r="AD46" s="103">
        <f t="shared" si="33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104">
        <f t="shared" si="34"/>
        <v>0</v>
      </c>
      <c r="AL46" s="105">
        <f t="shared" si="35"/>
        <v>-26.105385487528345</v>
      </c>
      <c r="AM46" s="106"/>
      <c r="AN46" s="107">
        <f t="shared" si="36"/>
        <v>0</v>
      </c>
      <c r="AO46" s="108">
        <f t="shared" si="37"/>
        <v>178.89</v>
      </c>
      <c r="AP46" s="108">
        <f t="shared" si="38"/>
        <v>0</v>
      </c>
      <c r="AQ46" s="108">
        <f t="shared" si="39"/>
        <v>0</v>
      </c>
      <c r="AR46" s="108">
        <f t="shared" si="40"/>
        <v>0</v>
      </c>
      <c r="AS46" s="108">
        <f t="array" ref="AS46">_xlfn.IFS(S46=0,AL46,S46&lt;0,AL46/-S46,S46&gt;0,AL46/S46)</f>
        <v>-26.105385487528345</v>
      </c>
      <c r="AT46" s="103">
        <f t="shared" si="41"/>
        <v>0</v>
      </c>
      <c r="AU46" s="103">
        <f t="shared" si="42"/>
        <v>-0.14592981993140111</v>
      </c>
      <c r="AV46" s="109"/>
      <c r="AW46" s="104">
        <f t="shared" si="43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>
        <v>0</v>
      </c>
      <c r="N47" s="426">
        <v>0</v>
      </c>
      <c r="O47" s="436" t="e">
        <f t="shared" si="12"/>
        <v>#DIV/0!</v>
      </c>
      <c r="P47" s="101">
        <f t="shared" si="26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7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8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269">
        <f t="shared" si="29"/>
        <v>0</v>
      </c>
      <c r="Z47" s="101">
        <f t="shared" si="30"/>
        <v>0</v>
      </c>
      <c r="AA47" s="103">
        <f t="shared" si="31"/>
        <v>0</v>
      </c>
      <c r="AB47" s="101">
        <f t="shared" si="32"/>
        <v>0</v>
      </c>
      <c r="AC47" s="98">
        <f>'Юнит 10'!AC47+'Юнит 11'!AC47+'Юнит 12'!AC47+'Юнит 13'!AC47</f>
        <v>0</v>
      </c>
      <c r="AD47" s="103">
        <f t="shared" si="33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104">
        <f t="shared" si="34"/>
        <v>0</v>
      </c>
      <c r="AL47" s="105">
        <f t="shared" si="35"/>
        <v>-26.105385487528345</v>
      </c>
      <c r="AM47" s="106"/>
      <c r="AN47" s="107">
        <f t="shared" si="36"/>
        <v>0</v>
      </c>
      <c r="AO47" s="108">
        <f t="shared" si="37"/>
        <v>178.89</v>
      </c>
      <c r="AP47" s="108">
        <f t="shared" si="38"/>
        <v>0</v>
      </c>
      <c r="AQ47" s="108">
        <f t="shared" si="39"/>
        <v>0</v>
      </c>
      <c r="AR47" s="108">
        <f t="shared" si="40"/>
        <v>0</v>
      </c>
      <c r="AS47" s="108">
        <f t="array" ref="AS47">_xlfn.IFS(S47=0,AL47,S47&lt;0,AL47/-S47,S47&gt;0,AL47/S47)</f>
        <v>-26.105385487528345</v>
      </c>
      <c r="AT47" s="103">
        <f t="shared" si="41"/>
        <v>0</v>
      </c>
      <c r="AU47" s="103">
        <f t="shared" si="42"/>
        <v>-0.14592981993140111</v>
      </c>
      <c r="AV47" s="109"/>
      <c r="AW47" s="104">
        <f t="shared" si="43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>
        <v>0</v>
      </c>
      <c r="N48" s="426">
        <v>0</v>
      </c>
      <c r="O48" s="436" t="e">
        <f t="shared" si="12"/>
        <v>#DIV/0!</v>
      </c>
      <c r="P48" s="101">
        <f t="shared" si="26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7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8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269">
        <f t="shared" si="29"/>
        <v>0</v>
      </c>
      <c r="Z48" s="101">
        <f t="shared" si="30"/>
        <v>0</v>
      </c>
      <c r="AA48" s="103">
        <f t="shared" si="31"/>
        <v>0</v>
      </c>
      <c r="AB48" s="101">
        <f t="shared" si="32"/>
        <v>0</v>
      </c>
      <c r="AC48" s="98">
        <f>'Юнит 10'!AC48+'Юнит 11'!AC48+'Юнит 12'!AC48+'Юнит 13'!AC48</f>
        <v>0</v>
      </c>
      <c r="AD48" s="103">
        <f t="shared" si="33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104">
        <f t="shared" si="34"/>
        <v>0</v>
      </c>
      <c r="AL48" s="105">
        <f t="shared" si="35"/>
        <v>-25.436016628873773</v>
      </c>
      <c r="AM48" s="106"/>
      <c r="AN48" s="107">
        <f t="shared" si="36"/>
        <v>0</v>
      </c>
      <c r="AO48" s="108">
        <f t="shared" si="37"/>
        <v>178.89</v>
      </c>
      <c r="AP48" s="108">
        <f t="shared" si="38"/>
        <v>0</v>
      </c>
      <c r="AQ48" s="108">
        <f t="shared" si="39"/>
        <v>0</v>
      </c>
      <c r="AR48" s="108">
        <f t="shared" si="40"/>
        <v>0</v>
      </c>
      <c r="AS48" s="108">
        <f t="array" ref="AS48">_xlfn.IFS(S48=0,AL48,S48&lt;0,AL48/-S48,S48&gt;0,AL48/S48)</f>
        <v>-25.436016628873773</v>
      </c>
      <c r="AT48" s="103">
        <f t="shared" si="41"/>
        <v>0</v>
      </c>
      <c r="AU48" s="103">
        <f t="shared" si="42"/>
        <v>-0.14218802967674982</v>
      </c>
      <c r="AV48" s="109"/>
      <c r="AW48" s="104">
        <f t="shared" si="43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>
        <v>0</v>
      </c>
      <c r="N49" s="426">
        <v>0</v>
      </c>
      <c r="O49" s="436" t="e">
        <f t="shared" si="12"/>
        <v>#DIV/0!</v>
      </c>
      <c r="P49" s="101">
        <f t="shared" si="26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7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8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269">
        <f t="shared" si="29"/>
        <v>0</v>
      </c>
      <c r="Z49" s="101">
        <f t="shared" si="30"/>
        <v>0</v>
      </c>
      <c r="AA49" s="103">
        <f t="shared" si="31"/>
        <v>0</v>
      </c>
      <c r="AB49" s="101">
        <f t="shared" si="32"/>
        <v>0</v>
      </c>
      <c r="AC49" s="98">
        <f>'Юнит 10'!AC49+'Юнит 11'!AC49+'Юнит 12'!AC49+'Юнит 13'!AC49</f>
        <v>0</v>
      </c>
      <c r="AD49" s="103">
        <f t="shared" si="33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104">
        <f t="shared" si="34"/>
        <v>0</v>
      </c>
      <c r="AL49" s="105">
        <f t="shared" si="35"/>
        <v>-26.105385487528345</v>
      </c>
      <c r="AM49" s="106"/>
      <c r="AN49" s="107">
        <f t="shared" si="36"/>
        <v>0</v>
      </c>
      <c r="AO49" s="108">
        <f t="shared" si="37"/>
        <v>178.89</v>
      </c>
      <c r="AP49" s="108">
        <f t="shared" si="38"/>
        <v>0</v>
      </c>
      <c r="AQ49" s="108">
        <f t="shared" si="39"/>
        <v>0</v>
      </c>
      <c r="AR49" s="108">
        <f t="shared" si="40"/>
        <v>0</v>
      </c>
      <c r="AS49" s="108">
        <f t="array" ref="AS49">_xlfn.IFS(S49=0,AL49,S49&lt;0,AL49/-S49,S49&gt;0,AL49/S49)</f>
        <v>-26.105385487528345</v>
      </c>
      <c r="AT49" s="103">
        <f t="shared" si="41"/>
        <v>0</v>
      </c>
      <c r="AU49" s="103">
        <f t="shared" si="42"/>
        <v>-0.14592981993140111</v>
      </c>
      <c r="AV49" s="109"/>
      <c r="AW49" s="104">
        <f t="shared" si="43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>
        <v>0</v>
      </c>
      <c r="N50" s="426">
        <v>0</v>
      </c>
      <c r="O50" s="436" t="e">
        <f t="shared" si="12"/>
        <v>#DIV/0!</v>
      </c>
      <c r="P50" s="101">
        <f t="shared" si="26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7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8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269">
        <f t="shared" si="29"/>
        <v>0</v>
      </c>
      <c r="Z50" s="101">
        <f t="shared" si="30"/>
        <v>0</v>
      </c>
      <c r="AA50" s="103">
        <f t="shared" si="31"/>
        <v>0</v>
      </c>
      <c r="AB50" s="101">
        <f t="shared" si="32"/>
        <v>0</v>
      </c>
      <c r="AC50" s="98">
        <f>'Юнит 10'!AC50+'Юнит 11'!AC50+'Юнит 12'!AC50+'Юнит 13'!AC50</f>
        <v>0</v>
      </c>
      <c r="AD50" s="103">
        <f t="shared" si="33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104">
        <f t="shared" si="34"/>
        <v>0</v>
      </c>
      <c r="AL50" s="105">
        <f t="shared" si="35"/>
        <v>-12.718008314436887</v>
      </c>
      <c r="AM50" s="106"/>
      <c r="AN50" s="107">
        <f t="shared" si="36"/>
        <v>0</v>
      </c>
      <c r="AO50" s="108">
        <f t="shared" si="37"/>
        <v>218.89</v>
      </c>
      <c r="AP50" s="108">
        <f t="shared" si="38"/>
        <v>0</v>
      </c>
      <c r="AQ50" s="108">
        <f t="shared" si="39"/>
        <v>0</v>
      </c>
      <c r="AR50" s="108">
        <f t="shared" si="40"/>
        <v>0</v>
      </c>
      <c r="AS50" s="108">
        <f t="array" ref="AS50">_xlfn.IFS(S50=0,AL50,S50&lt;0,AL50/-S50,S50&gt;0,AL50/S50)</f>
        <v>-12.718008314436887</v>
      </c>
      <c r="AT50" s="103">
        <f t="shared" si="41"/>
        <v>0</v>
      </c>
      <c r="AU50" s="103">
        <f t="shared" si="42"/>
        <v>-5.8102281120365883E-2</v>
      </c>
      <c r="AV50" s="109"/>
      <c r="AW50" s="104">
        <f t="shared" si="43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>
        <v>3000</v>
      </c>
      <c r="N51" s="426">
        <v>0</v>
      </c>
      <c r="O51" s="436" t="e">
        <f t="shared" si="12"/>
        <v>#DIV/0!</v>
      </c>
      <c r="P51" s="101">
        <f t="shared" si="26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7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8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269">
        <f t="shared" si="29"/>
        <v>0</v>
      </c>
      <c r="Z51" s="101">
        <f t="shared" si="30"/>
        <v>0</v>
      </c>
      <c r="AA51" s="103">
        <f t="shared" si="31"/>
        <v>0</v>
      </c>
      <c r="AB51" s="101">
        <f t="shared" si="32"/>
        <v>0</v>
      </c>
      <c r="AC51" s="98">
        <f>'Юнит 10'!AC51+'Юнит 11'!AC51+'Юнит 12'!AC51+'Юнит 13'!AC51</f>
        <v>0</v>
      </c>
      <c r="AD51" s="103">
        <f t="shared" si="33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104">
        <f t="shared" si="34"/>
        <v>0</v>
      </c>
      <c r="AL51" s="105">
        <f t="shared" si="35"/>
        <v>-29.452229780801208</v>
      </c>
      <c r="AM51" s="106"/>
      <c r="AN51" s="107">
        <f t="shared" si="36"/>
        <v>0</v>
      </c>
      <c r="AO51" s="108">
        <f t="shared" si="37"/>
        <v>218.89</v>
      </c>
      <c r="AP51" s="108">
        <f t="shared" si="38"/>
        <v>0</v>
      </c>
      <c r="AQ51" s="108">
        <f t="shared" si="39"/>
        <v>0</v>
      </c>
      <c r="AR51" s="108">
        <f t="shared" si="40"/>
        <v>0</v>
      </c>
      <c r="AS51" s="108">
        <f t="array" ref="AS51">_xlfn.IFS(S51=0,AL51,S51&lt;0,AL51/-S51,S51&gt;0,AL51/S51)</f>
        <v>-29.452229780801208</v>
      </c>
      <c r="AT51" s="103">
        <f t="shared" si="41"/>
        <v>0</v>
      </c>
      <c r="AU51" s="103">
        <f t="shared" si="42"/>
        <v>-0.13455265101558414</v>
      </c>
      <c r="AV51" s="109"/>
      <c r="AW51" s="104">
        <f t="shared" si="43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>
        <v>0</v>
      </c>
      <c r="N52" s="426">
        <v>0</v>
      </c>
      <c r="O52" s="436" t="e">
        <f t="shared" si="12"/>
        <v>#DIV/0!</v>
      </c>
      <c r="P52" s="101">
        <f t="shared" si="26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7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8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269">
        <f t="shared" si="29"/>
        <v>0</v>
      </c>
      <c r="Z52" s="101">
        <f t="shared" si="30"/>
        <v>0</v>
      </c>
      <c r="AA52" s="103">
        <f t="shared" si="31"/>
        <v>0</v>
      </c>
      <c r="AB52" s="101">
        <f t="shared" si="32"/>
        <v>0</v>
      </c>
      <c r="AC52" s="98">
        <f>'Юнит 10'!AC52+'Юнит 11'!AC52+'Юнит 12'!AC52+'Юнит 13'!AC52</f>
        <v>0</v>
      </c>
      <c r="AD52" s="103">
        <f t="shared" si="33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104">
        <f t="shared" si="34"/>
        <v>0</v>
      </c>
      <c r="AL52" s="105">
        <f t="shared" si="35"/>
        <v>-775.46033635676497</v>
      </c>
      <c r="AM52" s="106"/>
      <c r="AN52" s="107">
        <f t="shared" si="36"/>
        <v>0</v>
      </c>
      <c r="AO52" s="108">
        <f t="shared" si="37"/>
        <v>218.89</v>
      </c>
      <c r="AP52" s="108">
        <f t="shared" si="38"/>
        <v>0</v>
      </c>
      <c r="AQ52" s="108">
        <f t="shared" si="39"/>
        <v>0</v>
      </c>
      <c r="AR52" s="108">
        <f t="shared" si="40"/>
        <v>0</v>
      </c>
      <c r="AS52" s="108">
        <f t="array" ref="AS52">_xlfn.IFS(S52=0,AL52,S52&lt;0,AL52/-S52,S52&gt;0,AL52/S52)</f>
        <v>-775.46033635676497</v>
      </c>
      <c r="AT52" s="103">
        <f t="shared" si="41"/>
        <v>0</v>
      </c>
      <c r="AU52" s="103">
        <f t="shared" si="42"/>
        <v>-3.5426942133343919</v>
      </c>
      <c r="AV52" s="109"/>
      <c r="AW52" s="104">
        <f t="shared" si="43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>
        <v>0</v>
      </c>
      <c r="N53" s="426">
        <v>0</v>
      </c>
      <c r="O53" s="436" t="e">
        <f t="shared" si="12"/>
        <v>#DIV/0!</v>
      </c>
      <c r="P53" s="101">
        <f t="shared" si="26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7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8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269">
        <f t="shared" si="29"/>
        <v>0</v>
      </c>
      <c r="Z53" s="101">
        <f t="shared" si="30"/>
        <v>0</v>
      </c>
      <c r="AA53" s="103">
        <f t="shared" si="31"/>
        <v>0</v>
      </c>
      <c r="AB53" s="101">
        <f t="shared" si="32"/>
        <v>0</v>
      </c>
      <c r="AC53" s="98">
        <f>'Юнит 10'!AC53+'Юнит 11'!AC53+'Юнит 12'!AC53+'Юнит 13'!AC53</f>
        <v>0</v>
      </c>
      <c r="AD53" s="103">
        <f t="shared" si="33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104">
        <f t="shared" si="34"/>
        <v>0</v>
      </c>
      <c r="AL53" s="105">
        <f t="shared" si="35"/>
        <v>-26.105385487528345</v>
      </c>
      <c r="AM53" s="106"/>
      <c r="AN53" s="107">
        <f t="shared" si="36"/>
        <v>0</v>
      </c>
      <c r="AO53" s="108">
        <f t="shared" si="37"/>
        <v>188.89</v>
      </c>
      <c r="AP53" s="108">
        <f t="shared" si="38"/>
        <v>0</v>
      </c>
      <c r="AQ53" s="108">
        <f t="shared" si="39"/>
        <v>0</v>
      </c>
      <c r="AR53" s="108">
        <f t="shared" si="40"/>
        <v>0</v>
      </c>
      <c r="AS53" s="108">
        <f t="array" ref="AS53">_xlfn.IFS(S53=0,AL53,S53&lt;0,AL53/-S53,S53&gt;0,AL53/S53)</f>
        <v>-26.105385487528345</v>
      </c>
      <c r="AT53" s="103">
        <f t="shared" si="41"/>
        <v>0</v>
      </c>
      <c r="AU53" s="103">
        <f t="shared" si="42"/>
        <v>-0.13820416902709698</v>
      </c>
      <c r="AV53" s="109"/>
      <c r="AW53" s="104">
        <f t="shared" si="43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>
        <v>0</v>
      </c>
      <c r="N54" s="426">
        <v>0</v>
      </c>
      <c r="O54" s="436" t="e">
        <f t="shared" si="12"/>
        <v>#DIV/0!</v>
      </c>
      <c r="P54" s="101">
        <f t="shared" si="26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7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8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269">
        <f t="shared" si="29"/>
        <v>0</v>
      </c>
      <c r="Z54" s="101">
        <f t="shared" si="30"/>
        <v>0</v>
      </c>
      <c r="AA54" s="103">
        <f t="shared" si="31"/>
        <v>0</v>
      </c>
      <c r="AB54" s="101">
        <f t="shared" si="32"/>
        <v>0</v>
      </c>
      <c r="AC54" s="98">
        <f>'Юнит 10'!AC54+'Юнит 11'!AC54+'Юнит 12'!AC54+'Юнит 13'!AC54</f>
        <v>0</v>
      </c>
      <c r="AD54" s="103">
        <f t="shared" si="33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104">
        <f t="shared" si="34"/>
        <v>0</v>
      </c>
      <c r="AL54" s="105">
        <f t="shared" si="35"/>
        <v>-9.3711640211640219</v>
      </c>
      <c r="AM54" s="106"/>
      <c r="AN54" s="107">
        <f t="shared" si="36"/>
        <v>0</v>
      </c>
      <c r="AO54" s="108">
        <f t="shared" si="37"/>
        <v>218.89</v>
      </c>
      <c r="AP54" s="108">
        <f t="shared" si="38"/>
        <v>0</v>
      </c>
      <c r="AQ54" s="108">
        <f t="shared" si="39"/>
        <v>0</v>
      </c>
      <c r="AR54" s="108">
        <f t="shared" si="40"/>
        <v>0</v>
      </c>
      <c r="AS54" s="108">
        <f t="array" ref="AS54">_xlfn.IFS(S54=0,AL54,S54&lt;0,AL54/-S54,S54&gt;0,AL54/S54)</f>
        <v>-9.3711640211640219</v>
      </c>
      <c r="AT54" s="103">
        <f t="shared" si="41"/>
        <v>0</v>
      </c>
      <c r="AU54" s="103">
        <f t="shared" si="42"/>
        <v>-4.281220714132223E-2</v>
      </c>
      <c r="AV54" s="109"/>
      <c r="AW54" s="104">
        <f t="shared" si="43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>
        <v>3000</v>
      </c>
      <c r="N55" s="426">
        <v>0</v>
      </c>
      <c r="O55" s="436">
        <f t="shared" si="12"/>
        <v>0</v>
      </c>
      <c r="P55" s="101">
        <f t="shared" si="26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7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8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269">
        <f t="shared" si="29"/>
        <v>0</v>
      </c>
      <c r="Z55" s="101">
        <f t="shared" si="30"/>
        <v>0</v>
      </c>
      <c r="AA55" s="103">
        <f t="shared" si="31"/>
        <v>0</v>
      </c>
      <c r="AB55" s="101">
        <f t="shared" si="32"/>
        <v>0</v>
      </c>
      <c r="AC55" s="98">
        <f>'Юнит 10'!AC55+'Юнит 11'!AC55+'Юнит 12'!AC55+'Юнит 13'!AC55</f>
        <v>0</v>
      </c>
      <c r="AD55" s="103">
        <f t="shared" si="33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104">
        <f t="shared" si="34"/>
        <v>0</v>
      </c>
      <c r="AL55" s="105">
        <f t="shared" si="35"/>
        <v>-873.06485260770978</v>
      </c>
      <c r="AM55" s="106"/>
      <c r="AN55" s="107">
        <f t="shared" si="36"/>
        <v>0</v>
      </c>
      <c r="AO55" s="108">
        <f t="shared" si="37"/>
        <v>218.89</v>
      </c>
      <c r="AP55" s="108">
        <f t="shared" si="38"/>
        <v>0</v>
      </c>
      <c r="AQ55" s="108">
        <f t="shared" si="39"/>
        <v>0</v>
      </c>
      <c r="AR55" s="108">
        <f t="shared" si="40"/>
        <v>0</v>
      </c>
      <c r="AS55" s="108">
        <f t="array" ref="AS55">_xlfn.IFS(S55=0,AL55,S55&lt;0,AL55/-S55,S55&gt;0,AL55/S55)</f>
        <v>-873.06485260770978</v>
      </c>
      <c r="AT55" s="103">
        <f t="shared" si="41"/>
        <v>0</v>
      </c>
      <c r="AU55" s="103">
        <f t="shared" si="42"/>
        <v>-3.9886009073402615</v>
      </c>
      <c r="AV55" s="109"/>
      <c r="AW55" s="104">
        <f t="shared" si="43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>
        <v>0</v>
      </c>
      <c r="N56" s="426">
        <v>0</v>
      </c>
      <c r="O56" s="436" t="e">
        <f t="shared" si="12"/>
        <v>#DIV/0!</v>
      </c>
      <c r="P56" s="101">
        <f t="shared" si="26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7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8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269">
        <f t="shared" si="29"/>
        <v>0</v>
      </c>
      <c r="Z56" s="101">
        <f t="shared" si="30"/>
        <v>0</v>
      </c>
      <c r="AA56" s="103">
        <f t="shared" si="31"/>
        <v>0</v>
      </c>
      <c r="AB56" s="101">
        <f t="shared" si="32"/>
        <v>0</v>
      </c>
      <c r="AC56" s="98">
        <f>'Юнит 10'!AC56+'Юнит 11'!AC56+'Юнит 12'!AC56+'Юнит 13'!AC56</f>
        <v>0</v>
      </c>
      <c r="AD56" s="103">
        <f t="shared" si="33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104">
        <f t="shared" si="34"/>
        <v>0</v>
      </c>
      <c r="AL56" s="105">
        <f t="shared" si="35"/>
        <v>-26.105385487528345</v>
      </c>
      <c r="AM56" s="106"/>
      <c r="AN56" s="107">
        <f t="shared" si="36"/>
        <v>0</v>
      </c>
      <c r="AO56" s="108">
        <f t="shared" si="37"/>
        <v>188.89</v>
      </c>
      <c r="AP56" s="108">
        <f t="shared" si="38"/>
        <v>0</v>
      </c>
      <c r="AQ56" s="108">
        <f t="shared" si="39"/>
        <v>0</v>
      </c>
      <c r="AR56" s="108">
        <f t="shared" si="40"/>
        <v>0</v>
      </c>
      <c r="AS56" s="108">
        <f t="array" ref="AS56">_xlfn.IFS(S56=0,AL56,S56&lt;0,AL56/-S56,S56&gt;0,AL56/S56)</f>
        <v>-26.105385487528345</v>
      </c>
      <c r="AT56" s="103">
        <f t="shared" si="41"/>
        <v>0</v>
      </c>
      <c r="AU56" s="103">
        <f t="shared" si="42"/>
        <v>-0.13820416902709698</v>
      </c>
      <c r="AV56" s="109"/>
      <c r="AW56" s="104">
        <f t="shared" si="43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7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412"/>
      <c r="AJ57" s="113"/>
      <c r="AK57" s="119"/>
      <c r="AL57" s="120"/>
      <c r="AM57" s="121"/>
      <c r="AN57" s="122">
        <f t="shared" ref="AN57:AU57" si="44">AVERAGE(AN3:AN56)</f>
        <v>906.6116372713351</v>
      </c>
      <c r="AO57" s="122">
        <f t="shared" si="44"/>
        <v>160.80574074074084</v>
      </c>
      <c r="AP57" s="122">
        <f t="shared" si="44"/>
        <v>347.85223929683923</v>
      </c>
      <c r="AQ57" s="122">
        <f t="shared" si="44"/>
        <v>125.15938397486468</v>
      </c>
      <c r="AR57" s="122">
        <f t="shared" si="44"/>
        <v>148.37265919195676</v>
      </c>
      <c r="AS57" s="122">
        <f t="shared" si="44"/>
        <v>101.96265538358718</v>
      </c>
      <c r="AT57" s="123">
        <f t="shared" si="44"/>
        <v>0.13633488902084426</v>
      </c>
      <c r="AU57" s="122">
        <f t="shared" si="44"/>
        <v>1.0013497510283085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428"/>
      <c r="O58" s="127"/>
      <c r="P58" s="127"/>
      <c r="Q58" s="127">
        <f t="shared" ref="Q58:AC58" si="45">SUM(Q3:Q56)</f>
        <v>3159</v>
      </c>
      <c r="R58" s="127">
        <f t="shared" si="45"/>
        <v>-65</v>
      </c>
      <c r="S58" s="127">
        <f t="shared" si="45"/>
        <v>3094</v>
      </c>
      <c r="T58" s="127">
        <f t="shared" si="45"/>
        <v>2577267.42</v>
      </c>
      <c r="U58" s="127">
        <f t="shared" si="45"/>
        <v>-52590.91</v>
      </c>
      <c r="V58" s="127">
        <f t="shared" si="45"/>
        <v>2524676.5099999998</v>
      </c>
      <c r="W58" s="127">
        <f t="shared" si="45"/>
        <v>3913748.7100000004</v>
      </c>
      <c r="X58" s="127">
        <f t="shared" si="45"/>
        <v>-80521.919999999998</v>
      </c>
      <c r="Y58" s="271">
        <f t="shared" si="45"/>
        <v>3833226.7900000005</v>
      </c>
      <c r="Z58" s="127">
        <f t="shared" si="45"/>
        <v>44797.299299999999</v>
      </c>
      <c r="AA58" s="128">
        <f t="shared" si="45"/>
        <v>0.99826037443997395</v>
      </c>
      <c r="AB58" s="129">
        <f t="shared" si="45"/>
        <v>409665.94999999995</v>
      </c>
      <c r="AC58" s="127">
        <f t="shared" si="45"/>
        <v>1446198.9900000005</v>
      </c>
      <c r="AD58" s="128">
        <f>AC58/Y58</f>
        <v>0.37727978782074628</v>
      </c>
      <c r="AE58" s="127">
        <f t="shared" ref="AE58:AL58" si="46">SUM(AE3:AE56)</f>
        <v>399009.57</v>
      </c>
      <c r="AF58" s="127">
        <f t="shared" si="46"/>
        <v>406981</v>
      </c>
      <c r="AG58" s="127">
        <f t="shared" si="46"/>
        <v>14284</v>
      </c>
      <c r="AH58" s="127">
        <f t="shared" si="46"/>
        <v>0</v>
      </c>
      <c r="AI58" s="271">
        <f t="shared" ref="AI58" si="47">SUM(AI3:AI56)</f>
        <v>12237.38971703262</v>
      </c>
      <c r="AJ58" s="127">
        <f t="shared" si="46"/>
        <v>100</v>
      </c>
      <c r="AK58" s="127">
        <f t="shared" si="46"/>
        <v>25246.765100000011</v>
      </c>
      <c r="AL58" s="127">
        <f t="shared" si="46"/>
        <v>1119503.125182969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2411161.5543578085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6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354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8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49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>
        <v>2960</v>
      </c>
      <c r="N60" s="426">
        <v>0</v>
      </c>
      <c r="O60" s="436">
        <f t="shared" ref="O60:O66" si="50">S60/L60</f>
        <v>0</v>
      </c>
      <c r="P60" s="101">
        <f t="shared" ref="P60:P66" si="51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2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3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269">
        <f t="shared" ref="Y60:Y66" si="54">W60+X60</f>
        <v>0</v>
      </c>
      <c r="Z60" s="101">
        <f t="shared" ref="Z60:Z66" si="55">L60*M60*N60/100</f>
        <v>0</v>
      </c>
      <c r="AA60" s="103" t="e">
        <f>Y60/#REF!</f>
        <v>#REF!</v>
      </c>
      <c r="AB60" s="101">
        <f t="shared" ref="AB60:AB66" si="56">S60*I60</f>
        <v>0</v>
      </c>
      <c r="AC60" s="98">
        <f>'Юнит 10'!AC60+'Юнит 11'!AC60+'Юнит 12'!AC60+'Юнит 13'!AC60</f>
        <v>0</v>
      </c>
      <c r="AD60" s="103">
        <f t="shared" ref="AD60:AD66" si="57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-5326.08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5">IF(AN60=0,0,AS60/AN60)</f>
        <v>0</v>
      </c>
      <c r="AU60" s="103">
        <f t="shared" ref="AU60:AU66" si="66">IF(AO60=0,0,AS60/AO60)</f>
        <v>-9.9821575830272149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8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49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>
        <v>3040</v>
      </c>
      <c r="N61" s="426">
        <v>0.33</v>
      </c>
      <c r="O61" s="436">
        <f t="shared" si="50"/>
        <v>0.33333333333333331</v>
      </c>
      <c r="P61" s="101">
        <f t="shared" si="51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2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3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269">
        <f t="shared" si="54"/>
        <v>3040</v>
      </c>
      <c r="Z61" s="101">
        <f t="shared" si="55"/>
        <v>30.096000000000004</v>
      </c>
      <c r="AA61" s="103" t="e">
        <f>Y61/#REF!</f>
        <v>#REF!</v>
      </c>
      <c r="AB61" s="101">
        <f t="shared" si="56"/>
        <v>533.55999999999995</v>
      </c>
      <c r="AC61" s="98">
        <f>'Юнит 10'!AC61+'Юнит 11'!AC61+'Юнит 12'!AC61+'Юнит 13'!AC61</f>
        <v>1356.73</v>
      </c>
      <c r="AD61" s="103">
        <f t="shared" si="57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104">
        <f t="shared" si="58"/>
        <v>20.82</v>
      </c>
      <c r="AL61" s="105">
        <f t="shared" si="59"/>
        <v>-5651.350152351456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6000</v>
      </c>
      <c r="AS61" s="108">
        <f t="array" ref="AS61">_xlfn.IFS(S61=0,AL61,S61&lt;0,AL61/-S61,S61&gt;0,AL61/S61)</f>
        <v>-5651.350152351456</v>
      </c>
      <c r="AT61" s="103">
        <f t="shared" si="65"/>
        <v>-1.8589967606419264</v>
      </c>
      <c r="AU61" s="103">
        <f t="shared" si="66"/>
        <v>-10.591780029146594</v>
      </c>
      <c r="AV61" s="109"/>
      <c r="AW61" s="104">
        <f t="shared" si="67"/>
        <v>-11302.700304702912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8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49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>
        <v>3400</v>
      </c>
      <c r="N62" s="426">
        <v>0</v>
      </c>
      <c r="O62" s="436">
        <f t="shared" si="50"/>
        <v>0</v>
      </c>
      <c r="P62" s="101">
        <f t="shared" si="51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2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3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269">
        <f t="shared" si="54"/>
        <v>0</v>
      </c>
      <c r="Z62" s="101">
        <f t="shared" si="55"/>
        <v>0</v>
      </c>
      <c r="AA62" s="103" t="e">
        <f>Y62/#REF!</f>
        <v>#REF!</v>
      </c>
      <c r="AB62" s="101">
        <f t="shared" si="56"/>
        <v>0</v>
      </c>
      <c r="AC62" s="98">
        <f>'Юнит 10'!AC62+'Юнит 11'!AC62+'Юнит 12'!AC62+'Юнит 13'!AC62</f>
        <v>0</v>
      </c>
      <c r="AD62" s="103">
        <f t="shared" si="57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8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49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>
        <v>1750</v>
      </c>
      <c r="N63" s="426">
        <v>0</v>
      </c>
      <c r="O63" s="436">
        <f t="shared" si="50"/>
        <v>0</v>
      </c>
      <c r="P63" s="101">
        <f t="shared" si="51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2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3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269">
        <f t="shared" si="54"/>
        <v>0</v>
      </c>
      <c r="Z63" s="101">
        <f t="shared" si="55"/>
        <v>0</v>
      </c>
      <c r="AA63" s="103" t="e">
        <f>Y63/#REF!</f>
        <v>#REF!</v>
      </c>
      <c r="AB63" s="101">
        <f t="shared" si="56"/>
        <v>0</v>
      </c>
      <c r="AC63" s="98">
        <f>'Юнит 10'!AC63+'Юнит 11'!AC63+'Юнит 12'!AC63+'Юнит 13'!AC63</f>
        <v>0</v>
      </c>
      <c r="AD63" s="103">
        <f t="shared" si="57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104">
        <f t="shared" si="58"/>
        <v>0</v>
      </c>
      <c r="AL63" s="105">
        <f t="shared" si="59"/>
        <v>-200.12078349280091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198.82</v>
      </c>
      <c r="AR63" s="108">
        <f t="shared" si="64"/>
        <v>0</v>
      </c>
      <c r="AS63" s="108">
        <f t="array" ref="AS63">_xlfn.IFS(S63=0,AL63,S63&lt;0,AL63/-S63,S63&gt;0,AL63/S63)</f>
        <v>-200.12078349280091</v>
      </c>
      <c r="AT63" s="103">
        <f t="shared" si="65"/>
        <v>0</v>
      </c>
      <c r="AU63" s="103">
        <f t="shared" si="66"/>
        <v>-0.61219610111291545</v>
      </c>
      <c r="AV63" s="109"/>
      <c r="AW63" s="104">
        <f t="shared" si="67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8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49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>
        <v>1877</v>
      </c>
      <c r="N64" s="426">
        <v>0.11</v>
      </c>
      <c r="O64" s="436">
        <f t="shared" si="50"/>
        <v>0.1</v>
      </c>
      <c r="P64" s="101">
        <f t="shared" si="51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2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3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269">
        <f t="shared" si="54"/>
        <v>1890</v>
      </c>
      <c r="Z64" s="101">
        <f t="shared" si="55"/>
        <v>20.646999999999998</v>
      </c>
      <c r="AA64" s="103" t="e">
        <f>Y64/#REF!</f>
        <v>#REF!</v>
      </c>
      <c r="AB64" s="101">
        <f t="shared" si="56"/>
        <v>326.89</v>
      </c>
      <c r="AC64" s="98">
        <f>'Юнит 10'!AC64+'Юнит 11'!AC64+'Юнит 12'!AC64+'Юнит 13'!AC64</f>
        <v>836.09999999999991</v>
      </c>
      <c r="AD64" s="103">
        <f t="shared" si="57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104">
        <f t="shared" si="58"/>
        <v>12.85</v>
      </c>
      <c r="AL64" s="105">
        <f t="shared" si="59"/>
        <v>-4002.8804570543662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1711.13</v>
      </c>
      <c r="AR64" s="108">
        <f t="shared" si="64"/>
        <v>3000</v>
      </c>
      <c r="AS64" s="108">
        <f t="array" ref="AS64">_xlfn.IFS(S64=0,AL64,S64&lt;0,AL64/-S64,S64&gt;0,AL64/S64)</f>
        <v>-4002.8804570543662</v>
      </c>
      <c r="AT64" s="103">
        <f t="shared" si="65"/>
        <v>-2.117926167753633</v>
      </c>
      <c r="AU64" s="103">
        <f t="shared" si="66"/>
        <v>-12.245343868134132</v>
      </c>
      <c r="AV64" s="109"/>
      <c r="AW64" s="104">
        <f t="shared" si="67"/>
        <v>-32023.043656434929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8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49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>
        <v>1750</v>
      </c>
      <c r="N65" s="426">
        <v>0.2</v>
      </c>
      <c r="O65" s="436">
        <f t="shared" si="50"/>
        <v>0.2</v>
      </c>
      <c r="P65" s="101">
        <f t="shared" si="51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2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3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269">
        <f t="shared" si="54"/>
        <v>1750</v>
      </c>
      <c r="Z65" s="101">
        <f t="shared" si="55"/>
        <v>17.5</v>
      </c>
      <c r="AA65" s="103" t="e">
        <f>Y65/#REF!</f>
        <v>#REF!</v>
      </c>
      <c r="AB65" s="101">
        <f t="shared" si="56"/>
        <v>326.89</v>
      </c>
      <c r="AC65" s="98">
        <f>'Юнит 10'!AC65+'Юнит 11'!AC65+'Юнит 12'!AC65+'Юнит 13'!AC65</f>
        <v>760.32</v>
      </c>
      <c r="AD65" s="103">
        <f t="shared" si="57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104">
        <f t="shared" si="58"/>
        <v>11.01</v>
      </c>
      <c r="AL65" s="105">
        <f t="shared" si="59"/>
        <v>-321.25810657596361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971.03</v>
      </c>
      <c r="AR65" s="108">
        <f t="shared" si="64"/>
        <v>0</v>
      </c>
      <c r="AS65" s="108">
        <f t="array" ref="AS65">_xlfn.IFS(S65=0,AL65,S65&lt;0,AL65/-S65,S65&gt;0,AL65/S65)</f>
        <v>-321.25810657596361</v>
      </c>
      <c r="AT65" s="103">
        <f t="shared" si="65"/>
        <v>-0.18357606090055065</v>
      </c>
      <c r="AU65" s="103">
        <f t="shared" si="66"/>
        <v>-0.98277128873922004</v>
      </c>
      <c r="AV65" s="109"/>
      <c r="AW65" s="104">
        <f t="shared" si="67"/>
        <v>-963.77431972789077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8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49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>
        <v>2000</v>
      </c>
      <c r="N66" s="426">
        <v>0</v>
      </c>
      <c r="O66" s="436">
        <f t="shared" si="50"/>
        <v>0</v>
      </c>
      <c r="P66" s="101">
        <f t="shared" si="51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2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3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269">
        <f t="shared" si="54"/>
        <v>0</v>
      </c>
      <c r="Z66" s="101">
        <f t="shared" si="55"/>
        <v>0</v>
      </c>
      <c r="AA66" s="103" t="e">
        <f>Y66/#REF!</f>
        <v>#REF!</v>
      </c>
      <c r="AB66" s="101">
        <f t="shared" si="56"/>
        <v>0</v>
      </c>
      <c r="AC66" s="98">
        <f>'Юнит 10'!AC66+'Юнит 11'!AC66+'Юнит 12'!AC66+'Юнит 13'!AC66</f>
        <v>0</v>
      </c>
      <c r="AD66" s="103">
        <f t="shared" si="57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104">
        <f t="shared" si="58"/>
        <v>0</v>
      </c>
      <c r="AL66" s="105">
        <f t="shared" si="59"/>
        <v>-4092.1707834928006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-4092.1707834928006</v>
      </c>
      <c r="AT66" s="103">
        <f t="shared" si="65"/>
        <v>0</v>
      </c>
      <c r="AU66" s="103">
        <f t="shared" si="66"/>
        <v>-12.518494856045766</v>
      </c>
      <c r="AV66" s="109"/>
      <c r="AW66" s="104">
        <f t="shared" si="67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8">AVERAGE(AP60:AP66)</f>
        <v>421.87857142857143</v>
      </c>
      <c r="AQ67" s="145">
        <f t="shared" si="68"/>
        <v>550.58857142857141</v>
      </c>
      <c r="AR67" s="145">
        <f t="shared" si="68"/>
        <v>1285.7142857142858</v>
      </c>
      <c r="AS67" s="145">
        <f t="shared" si="68"/>
        <v>-3016.7228975667699</v>
      </c>
      <c r="AT67" s="146">
        <f t="shared" si="68"/>
        <v>-0.59435699847087287</v>
      </c>
      <c r="AU67" s="146">
        <f t="shared" si="68"/>
        <v>-7.1125043488359569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69">SUM(S60:S66)</f>
        <v>3</v>
      </c>
      <c r="T68" s="149">
        <f>SUM(T60:T66)</f>
        <v>4468</v>
      </c>
      <c r="U68" s="149">
        <f>SUM(U60:U66)</f>
        <v>0</v>
      </c>
      <c r="V68" s="149">
        <f t="shared" si="69"/>
        <v>4468</v>
      </c>
      <c r="W68" s="149">
        <f>SUM(W60:W66)</f>
        <v>6680</v>
      </c>
      <c r="X68" s="149">
        <f>SUM(X60:X66)</f>
        <v>0</v>
      </c>
      <c r="Y68" s="273">
        <f t="shared" si="69"/>
        <v>6680</v>
      </c>
      <c r="Z68" s="149">
        <f t="shared" si="69"/>
        <v>68.242999999999995</v>
      </c>
      <c r="AA68" s="150" t="e">
        <f t="shared" si="69"/>
        <v>#REF!</v>
      </c>
      <c r="AB68" s="151">
        <f t="shared" si="69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:AK68" si="70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 t="shared" si="70"/>
        <v>44.68</v>
      </c>
      <c r="AL68" s="149">
        <f>SUM(AL60:AL66)</f>
        <v>-21117.060282967388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-48581.809847851335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355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1">E58+E68</f>
        <v>9381</v>
      </c>
      <c r="F70" s="172">
        <f t="shared" si="71"/>
        <v>1166</v>
      </c>
      <c r="G70" s="172">
        <f t="shared" si="71"/>
        <v>277</v>
      </c>
      <c r="H70" s="172">
        <f t="shared" si="71"/>
        <v>7938</v>
      </c>
      <c r="I70" s="172">
        <f t="shared" si="71"/>
        <v>0</v>
      </c>
      <c r="J70" s="172">
        <f t="shared" si="71"/>
        <v>1259126.5099999993</v>
      </c>
      <c r="K70" s="172">
        <f t="shared" si="71"/>
        <v>0</v>
      </c>
      <c r="L70" s="172">
        <f t="shared" si="71"/>
        <v>6011</v>
      </c>
      <c r="M70" s="172">
        <f t="shared" si="71"/>
        <v>0</v>
      </c>
      <c r="N70" s="172">
        <f t="shared" si="71"/>
        <v>0</v>
      </c>
      <c r="O70" s="172">
        <f t="shared" si="71"/>
        <v>0</v>
      </c>
      <c r="P70" s="172">
        <f t="shared" si="71"/>
        <v>0</v>
      </c>
      <c r="Q70" s="172">
        <f t="shared" ref="Q70:R70" si="72">Q58+Q68</f>
        <v>3162</v>
      </c>
      <c r="R70" s="172">
        <f t="shared" si="72"/>
        <v>-65</v>
      </c>
      <c r="S70" s="172">
        <f t="shared" si="71"/>
        <v>3097</v>
      </c>
      <c r="T70" s="172">
        <f t="shared" ref="T70:U70" si="73">T58+T68</f>
        <v>2581735.42</v>
      </c>
      <c r="U70" s="172">
        <f t="shared" si="73"/>
        <v>-52590.91</v>
      </c>
      <c r="V70" s="172">
        <f t="shared" si="71"/>
        <v>2529144.5099999998</v>
      </c>
      <c r="W70" s="172">
        <f t="shared" ref="W70:X70" si="74">W58+W68</f>
        <v>3920428.7100000004</v>
      </c>
      <c r="X70" s="172">
        <f t="shared" si="74"/>
        <v>-80521.919999999998</v>
      </c>
      <c r="Y70" s="275">
        <f t="shared" si="71"/>
        <v>3839906.7900000005</v>
      </c>
      <c r="Z70" s="172">
        <f t="shared" si="71"/>
        <v>44865.542300000001</v>
      </c>
      <c r="AA70" s="173" t="e">
        <f t="shared" si="71"/>
        <v>#REF!</v>
      </c>
      <c r="AB70" s="174">
        <f t="shared" si="71"/>
        <v>410853.29</v>
      </c>
      <c r="AC70" s="172">
        <f t="shared" ref="AC70" si="75">AC58+AC68</f>
        <v>1449152.1400000004</v>
      </c>
      <c r="AD70" s="173">
        <f>AC70/Y70</f>
        <v>0.3773925304056665</v>
      </c>
      <c r="AE70" s="172">
        <f t="shared" ref="AE70:AG70" si="76">AE58+AE68</f>
        <v>402863.69</v>
      </c>
      <c r="AF70" s="172">
        <f t="shared" si="76"/>
        <v>422981</v>
      </c>
      <c r="AG70" s="172">
        <f t="shared" si="76"/>
        <v>14284</v>
      </c>
      <c r="AH70" s="175">
        <f>AH58+AH68</f>
        <v>0</v>
      </c>
      <c r="AI70" s="403">
        <f>'Юнит 10'!AI70+'Юнит 11'!AI70+'Юнит 12'!AI70+'Юнит 13'!AI70</f>
        <v>12249.880000000001</v>
      </c>
      <c r="AJ70" s="172">
        <f t="shared" ref="AJ70" si="77">AJ58+AJ68</f>
        <v>3845.2799999999997</v>
      </c>
      <c r="AK70" s="172">
        <f>AK58+AK68</f>
        <v>25291.445100000012</v>
      </c>
      <c r="AL70" s="172">
        <f>AL58+AL68</f>
        <v>1098386.0649000017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2362579.7445099573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35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Сводная!G53</f>
        <v>6011</v>
      </c>
      <c r="Q72" s="110">
        <f>Сводная!H53</f>
        <v>3162</v>
      </c>
      <c r="R72" s="110">
        <f>Сводная!I53</f>
        <v>-65</v>
      </c>
      <c r="T72" s="183">
        <f>Сводная!J53</f>
        <v>2581735.4200000004</v>
      </c>
      <c r="U72" s="183">
        <f>Сводная!K53</f>
        <v>-52590.91</v>
      </c>
      <c r="W72" s="183">
        <f>Сводная!M53</f>
        <v>3920428.7100000009</v>
      </c>
      <c r="X72" s="183">
        <f>Сводная!N53</f>
        <v>-80521.919999999998</v>
      </c>
      <c r="AB72" s="277">
        <f>Сводная!P53</f>
        <v>410853.29</v>
      </c>
      <c r="AC72" s="277">
        <f>Сводная!R53</f>
        <v>1449152.1400000001</v>
      </c>
      <c r="AE72" s="277">
        <f>Сводная!Q53</f>
        <v>402863.69000000018</v>
      </c>
      <c r="AF72" s="101">
        <f>Сводная!W53</f>
        <v>422981</v>
      </c>
      <c r="AG72" s="101">
        <f>Сводная!X53</f>
        <v>14284</v>
      </c>
      <c r="AI72" s="185">
        <f>Сводная!S53</f>
        <v>12249.879999999997</v>
      </c>
      <c r="AJ72" s="101">
        <f>Сводная!U53</f>
        <v>3845.2799999999997</v>
      </c>
      <c r="AK72" s="277">
        <f>Сводная!Z53</f>
        <v>25291.445100000004</v>
      </c>
      <c r="AL72" s="277">
        <f>Сводная!AC53+Сводная!V53+Сводная!T53</f>
        <v>1098386.0649000006</v>
      </c>
    </row>
    <row r="73" spans="1:49">
      <c r="C73" s="182"/>
      <c r="D73" s="182"/>
      <c r="AL73" s="277">
        <f>W72+X72-AB72-AC72-AE72-AF72-AG72-AI72-AJ72-AK72</f>
        <v>1098386.0649000008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8" priority="18" operator="greaterThan">
      <formula>120</formula>
    </cfRule>
  </conditionalFormatting>
  <conditionalFormatting sqref="O67">
    <cfRule type="cellIs" dxfId="87" priority="17" operator="between">
      <formula>0.000001</formula>
      <formula>25</formula>
    </cfRule>
  </conditionalFormatting>
  <conditionalFormatting sqref="AA69 AA71:AA1048576">
    <cfRule type="cellIs" dxfId="86" priority="19" operator="greaterThan">
      <formula>0.23</formula>
    </cfRule>
  </conditionalFormatting>
  <conditionalFormatting sqref="AA1">
    <cfRule type="cellIs" dxfId="85" priority="16" operator="greaterThan">
      <formula>0.23</formula>
    </cfRule>
  </conditionalFormatting>
  <conditionalFormatting sqref="K59">
    <cfRule type="cellIs" dxfId="84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83" priority="13" operator="greaterThan">
      <formula>120</formula>
    </cfRule>
  </conditionalFormatting>
  <conditionalFormatting sqref="Q67">
    <cfRule type="cellIs" dxfId="82" priority="12" operator="greaterThan">
      <formula>120</formula>
    </cfRule>
  </conditionalFormatting>
  <conditionalFormatting sqref="R67">
    <cfRule type="cellIs" dxfId="81" priority="11" operator="greaterThan">
      <formula>120</formula>
    </cfRule>
  </conditionalFormatting>
  <conditionalFormatting sqref="T67">
    <cfRule type="cellIs" dxfId="80" priority="10" operator="greaterThan">
      <formula>120</formula>
    </cfRule>
  </conditionalFormatting>
  <conditionalFormatting sqref="U67">
    <cfRule type="cellIs" dxfId="79" priority="9" operator="greaterThan">
      <formula>120</formula>
    </cfRule>
  </conditionalFormatting>
  <conditionalFormatting sqref="W67">
    <cfRule type="cellIs" dxfId="78" priority="8" operator="greaterThan">
      <formula>120</formula>
    </cfRule>
  </conditionalFormatting>
  <conditionalFormatting sqref="X67">
    <cfRule type="cellIs" dxfId="77" priority="7" operator="greaterThan">
      <formula>120</formula>
    </cfRule>
  </conditionalFormatting>
  <conditionalFormatting sqref="AC67">
    <cfRule type="cellIs" dxfId="76" priority="6" operator="greaterThan">
      <formula>120</formula>
    </cfRule>
  </conditionalFormatting>
  <conditionalFormatting sqref="AE67">
    <cfRule type="cellIs" dxfId="75" priority="5" operator="greaterThan">
      <formula>120</formula>
    </cfRule>
  </conditionalFormatting>
  <conditionalFormatting sqref="AF67">
    <cfRule type="cellIs" dxfId="74" priority="4" operator="greaterThan">
      <formula>120</formula>
    </cfRule>
  </conditionalFormatting>
  <conditionalFormatting sqref="AG67">
    <cfRule type="cellIs" dxfId="73" priority="3" operator="greaterThan">
      <formula>120</formula>
    </cfRule>
  </conditionalFormatting>
  <conditionalFormatting sqref="AJ67">
    <cfRule type="cellIs" dxfId="72" priority="2" operator="greaterThan">
      <formula>120</formula>
    </cfRule>
  </conditionalFormatting>
  <conditionalFormatting sqref="AI67">
    <cfRule type="cellIs" dxfId="71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486" t="s">
        <v>47</v>
      </c>
      <c r="G1" s="486"/>
      <c r="H1" s="486"/>
      <c r="K1" s="356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0"/>
      <c r="AG1" s="490"/>
      <c r="AH1" s="357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25">
        <v>149</v>
      </c>
      <c r="G3" s="425">
        <v>31</v>
      </c>
      <c r="H3" s="425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" si="3">W3+X3</f>
        <v>161336.38000000003</v>
      </c>
      <c r="Z3" s="101">
        <f>L3*M3*N3/100</f>
        <v>184278.88</v>
      </c>
      <c r="AA3" s="103">
        <f t="shared" ref="AA3" si="4">Y3/$Y$70</f>
        <v>0.12267884258560571</v>
      </c>
      <c r="AB3" s="101">
        <f>S3*I3</f>
        <v>16728.66</v>
      </c>
      <c r="AC3" s="102">
        <v>60991.970000000052</v>
      </c>
      <c r="AD3" s="103">
        <f t="shared" ref="AD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25">
        <v>462</v>
      </c>
      <c r="G4" s="425">
        <v>90</v>
      </c>
      <c r="H4" s="425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25">
        <v>51</v>
      </c>
      <c r="G5" s="425">
        <v>11</v>
      </c>
      <c r="H5" s="425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25">
        <v>60</v>
      </c>
      <c r="G6" s="425">
        <v>6</v>
      </c>
      <c r="H6" s="425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25">
        <v>43</v>
      </c>
      <c r="G7" s="425">
        <v>16</v>
      </c>
      <c r="H7" s="425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25">
        <v>70</v>
      </c>
      <c r="G8" s="425">
        <v>12</v>
      </c>
      <c r="H8" s="425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25">
        <v>41</v>
      </c>
      <c r="G9" s="425">
        <v>9</v>
      </c>
      <c r="H9" s="425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25">
        <v>8</v>
      </c>
      <c r="G10" s="425">
        <v>1</v>
      </c>
      <c r="H10" s="425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25">
        <v>6</v>
      </c>
      <c r="G11" s="425">
        <v>2</v>
      </c>
      <c r="H11" s="425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25">
        <v>1</v>
      </c>
      <c r="G12" s="425">
        <v>0</v>
      </c>
      <c r="H12" s="425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25">
        <v>0</v>
      </c>
      <c r="G13" s="425">
        <v>0</v>
      </c>
      <c r="H13" s="425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25">
        <v>3</v>
      </c>
      <c r="G14" s="425">
        <v>3</v>
      </c>
      <c r="H14" s="425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25">
        <v>5</v>
      </c>
      <c r="G15" s="425">
        <v>4</v>
      </c>
      <c r="H15" s="425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25">
        <v>33</v>
      </c>
      <c r="G16" s="425">
        <v>9</v>
      </c>
      <c r="H16" s="425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25">
        <v>21</v>
      </c>
      <c r="G17" s="425">
        <v>4</v>
      </c>
      <c r="H17" s="425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25">
        <v>41</v>
      </c>
      <c r="G18" s="425">
        <v>7</v>
      </c>
      <c r="H18" s="425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25">
        <v>6</v>
      </c>
      <c r="G19" s="425">
        <v>3</v>
      </c>
      <c r="H19" s="425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25">
        <v>37</v>
      </c>
      <c r="G20" s="425">
        <v>17</v>
      </c>
      <c r="H20" s="425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25">
        <v>5</v>
      </c>
      <c r="G21" s="425">
        <v>0</v>
      </c>
      <c r="H21" s="425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25">
        <v>4</v>
      </c>
      <c r="G22" s="425">
        <v>1</v>
      </c>
      <c r="H22" s="425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25">
        <v>23</v>
      </c>
      <c r="G23" s="425">
        <v>9</v>
      </c>
      <c r="H23" s="425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25">
        <v>19</v>
      </c>
      <c r="G24" s="425">
        <v>5</v>
      </c>
      <c r="H24" s="425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25">
        <v>4</v>
      </c>
      <c r="G25" s="425">
        <v>2</v>
      </c>
      <c r="H25" s="425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25">
        <v>5</v>
      </c>
      <c r="G26" s="425">
        <v>5</v>
      </c>
      <c r="H26" s="425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25">
        <v>2</v>
      </c>
      <c r="G27" s="425">
        <v>1</v>
      </c>
      <c r="H27" s="425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25">
        <v>1</v>
      </c>
      <c r="G28" s="425">
        <v>1</v>
      </c>
      <c r="H28" s="425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25">
        <v>0</v>
      </c>
      <c r="G29" s="425">
        <v>2</v>
      </c>
      <c r="H29" s="425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25">
        <v>10</v>
      </c>
      <c r="G30" s="425">
        <v>6</v>
      </c>
      <c r="H30" s="425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25">
        <v>18</v>
      </c>
      <c r="G31" s="425">
        <v>5</v>
      </c>
      <c r="H31" s="425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25">
        <v>18</v>
      </c>
      <c r="G32" s="425">
        <v>9</v>
      </c>
      <c r="H32" s="425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25">
        <v>0</v>
      </c>
      <c r="G33" s="425">
        <v>0</v>
      </c>
      <c r="H33" s="425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25">
        <v>8</v>
      </c>
      <c r="G34" s="425">
        <v>2</v>
      </c>
      <c r="H34" s="425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25">
        <v>3</v>
      </c>
      <c r="G35" s="425">
        <v>2</v>
      </c>
      <c r="H35" s="425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25">
        <v>1</v>
      </c>
      <c r="G36" s="425">
        <v>0</v>
      </c>
      <c r="H36" s="425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25">
        <v>0</v>
      </c>
      <c r="G37" s="425">
        <v>0</v>
      </c>
      <c r="H37" s="425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25">
        <v>0</v>
      </c>
      <c r="G38" s="425">
        <v>0</v>
      </c>
      <c r="H38" s="425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25">
        <v>1</v>
      </c>
      <c r="G39" s="425">
        <v>0</v>
      </c>
      <c r="H39" s="425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25">
        <v>2</v>
      </c>
      <c r="G40" s="425">
        <v>0</v>
      </c>
      <c r="H40" s="425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25">
        <v>1</v>
      </c>
      <c r="G41" s="425">
        <v>0</v>
      </c>
      <c r="H41" s="425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25">
        <v>0</v>
      </c>
      <c r="G42" s="425">
        <v>0</v>
      </c>
      <c r="H42" s="425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25">
        <v>2</v>
      </c>
      <c r="G43" s="425">
        <v>1</v>
      </c>
      <c r="H43" s="425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25">
        <v>0</v>
      </c>
      <c r="G44" s="425">
        <v>0</v>
      </c>
      <c r="H44" s="425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25">
        <v>0</v>
      </c>
      <c r="G45" s="425">
        <v>0</v>
      </c>
      <c r="H45" s="425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25">
        <v>0</v>
      </c>
      <c r="G46" s="425">
        <v>0</v>
      </c>
      <c r="H46" s="425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25">
        <v>0</v>
      </c>
      <c r="G47" s="425">
        <v>0</v>
      </c>
      <c r="H47" s="425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25">
        <v>0</v>
      </c>
      <c r="G48" s="425">
        <v>0</v>
      </c>
      <c r="H48" s="425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25">
        <v>0</v>
      </c>
      <c r="G49" s="425">
        <v>0</v>
      </c>
      <c r="H49" s="425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25">
        <v>0</v>
      </c>
      <c r="G50" s="425">
        <v>0</v>
      </c>
      <c r="H50" s="425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25">
        <v>0</v>
      </c>
      <c r="G51" s="425">
        <v>0</v>
      </c>
      <c r="H51" s="425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25">
        <v>0</v>
      </c>
      <c r="G52" s="425">
        <v>0</v>
      </c>
      <c r="H52" s="425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25">
        <v>0</v>
      </c>
      <c r="G53" s="425">
        <v>0</v>
      </c>
      <c r="H53" s="425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25">
        <v>0</v>
      </c>
      <c r="G54" s="425">
        <v>0</v>
      </c>
      <c r="H54" s="425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25">
        <v>1</v>
      </c>
      <c r="G55" s="425">
        <v>0</v>
      </c>
      <c r="H55" s="425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25">
        <v>0</v>
      </c>
      <c r="G56" s="425">
        <v>0</v>
      </c>
      <c r="H56" s="425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 t="shared" ref="Q58:AC58" si="43">SUM(Q3:Q56)</f>
        <v>1033</v>
      </c>
      <c r="R58" s="127">
        <f t="shared" si="43"/>
        <v>-22</v>
      </c>
      <c r="S58" s="127">
        <f t="shared" si="43"/>
        <v>1011</v>
      </c>
      <c r="T58" s="127">
        <f t="shared" si="43"/>
        <v>894331.41</v>
      </c>
      <c r="U58" s="127">
        <f t="shared" si="43"/>
        <v>-18419.39</v>
      </c>
      <c r="V58" s="127">
        <f t="shared" si="43"/>
        <v>875912.02000000014</v>
      </c>
      <c r="W58" s="127">
        <f t="shared" si="43"/>
        <v>1343124.5800000012</v>
      </c>
      <c r="X58" s="127">
        <f t="shared" si="43"/>
        <v>-28012.89</v>
      </c>
      <c r="Y58" s="127">
        <f t="shared" si="43"/>
        <v>1315111.6900000011</v>
      </c>
      <c r="Z58" s="127">
        <f t="shared" si="43"/>
        <v>1389589.9600000002</v>
      </c>
      <c r="AA58" s="128">
        <f t="shared" si="43"/>
        <v>1</v>
      </c>
      <c r="AB58" s="129">
        <f t="shared" si="43"/>
        <v>133965.07</v>
      </c>
      <c r="AC58" s="129">
        <f t="shared" si="43"/>
        <v>495515.23000000062</v>
      </c>
      <c r="AD58" s="128">
        <f>AC58/Y58</f>
        <v>0.37678566297285382</v>
      </c>
      <c r="AE58" s="127">
        <f t="shared" ref="AE58:AL58" si="44">SUM(AE3:AE56)</f>
        <v>138495.53000000009</v>
      </c>
      <c r="AF58" s="127">
        <f t="shared" si="44"/>
        <v>128912</v>
      </c>
      <c r="AG58" s="127">
        <f t="shared" si="44"/>
        <v>0</v>
      </c>
      <c r="AH58" s="127">
        <f t="shared" si="44"/>
        <v>0</v>
      </c>
      <c r="AI58" s="127">
        <f t="shared" si="44"/>
        <v>5304.7482048374877</v>
      </c>
      <c r="AJ58" s="127">
        <f t="shared" si="44"/>
        <v>70</v>
      </c>
      <c r="AK58" s="127">
        <f t="shared" si="44"/>
        <v>8759.1201999999976</v>
      </c>
      <c r="AL58" s="127">
        <f t="shared" si="44"/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9"/>
      <c r="AG59" s="330"/>
      <c r="AH59" s="354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425">
        <v>0</v>
      </c>
      <c r="G60" s="425">
        <v>0</v>
      </c>
      <c r="H60" s="425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7">L60/7</f>
        <v>0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6">IFERROR($AI$70*H60/$H$70,0)</f>
        <v>0</v>
      </c>
      <c r="AJ60" s="102">
        <v>0</v>
      </c>
      <c r="AK60" s="104">
        <f t="shared" ref="AK60:AK66" si="57">V60*1%</f>
        <v>0</v>
      </c>
      <c r="AL60" s="105">
        <f t="shared" ref="AL60:AL66" si="58">Y60-AB60-AC60-AE60-AF60-AG60-AH60-AI60-AK60-AJ60</f>
        <v>0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4">IF(AN60=0,0,AS60/AN60)</f>
        <v>0</v>
      </c>
      <c r="AU60" s="103">
        <f t="shared" ref="AU60:AU66" si="65">IF(AO60=0,0,AS60/AO60)</f>
        <v>0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425" t="s">
        <v>142</v>
      </c>
      <c r="G61" s="425" t="s">
        <v>142</v>
      </c>
      <c r="H61" s="425">
        <v>2</v>
      </c>
      <c r="I61" s="101">
        <v>533.55999999999995</v>
      </c>
      <c r="J61" s="101">
        <f t="shared" si="46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7"/>
        <v>0</v>
      </c>
      <c r="P61" s="101">
        <f t="shared" si="48"/>
        <v>0</v>
      </c>
      <c r="Q61" s="102">
        <v>0</v>
      </c>
      <c r="R61" s="102">
        <v>0</v>
      </c>
      <c r="S61" s="101">
        <f t="shared" ref="S61:S66" si="67">Q61+R61</f>
        <v>0</v>
      </c>
      <c r="T61" s="102">
        <v>0</v>
      </c>
      <c r="U61" s="102">
        <v>0</v>
      </c>
      <c r="V61" s="101">
        <f t="shared" ref="V61:V66" si="68">T61+U61</f>
        <v>0</v>
      </c>
      <c r="W61" s="102">
        <v>0</v>
      </c>
      <c r="X61" s="102">
        <v>0</v>
      </c>
      <c r="Y61" s="101">
        <f t="shared" ref="Y61:Y66" si="69">W61+X61</f>
        <v>0</v>
      </c>
      <c r="Z61" s="101">
        <f t="shared" ref="Z61:Z66" si="70">L61*M61*N61/100</f>
        <v>0</v>
      </c>
      <c r="AA61" s="103">
        <f t="shared" ref="AA61:AA66" si="71">Y61/$Y$70</f>
        <v>0</v>
      </c>
      <c r="AB61" s="101">
        <f t="shared" ref="AB61:AB66" si="72">S61*I61</f>
        <v>0</v>
      </c>
      <c r="AC61" s="102">
        <v>0</v>
      </c>
      <c r="AD61" s="103">
        <f t="shared" ref="AD61:AD66" si="73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4">IFERROR($AI$70*H61/$H$70,0)</f>
        <v>1.3387377173091459</v>
      </c>
      <c r="AJ61" s="102">
        <v>0</v>
      </c>
      <c r="AK61" s="104">
        <f t="shared" si="57"/>
        <v>0</v>
      </c>
      <c r="AL61" s="105">
        <f t="shared" si="58"/>
        <v>-1.3387377173091459</v>
      </c>
      <c r="AM61" s="106"/>
      <c r="AN61" s="107">
        <f t="shared" si="59"/>
        <v>0</v>
      </c>
      <c r="AO61" s="108">
        <f t="shared" si="60"/>
        <v>533.55999999999995</v>
      </c>
      <c r="AP61" s="108">
        <f t="shared" si="61"/>
        <v>0</v>
      </c>
      <c r="AQ61" s="108">
        <f t="shared" si="62"/>
        <v>0</v>
      </c>
      <c r="AR61" s="108">
        <f t="shared" si="63"/>
        <v>0</v>
      </c>
      <c r="AS61" s="108">
        <f t="array" ref="AS61">_xlfn.IFS(S61=0,AL61,S61&lt;0,AL61/-S61,S61&gt;0,AL61/S61)</f>
        <v>-1.3387377173091459</v>
      </c>
      <c r="AT61" s="103">
        <f t="shared" si="64"/>
        <v>0</v>
      </c>
      <c r="AU61" s="103">
        <f t="shared" si="65"/>
        <v>-2.5090668665363708E-3</v>
      </c>
      <c r="AV61" s="109"/>
      <c r="AW61" s="104">
        <f t="shared" si="66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425">
        <v>0</v>
      </c>
      <c r="G62" s="425">
        <v>0</v>
      </c>
      <c r="H62" s="425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7"/>
        <v>0</v>
      </c>
      <c r="P62" s="101">
        <f t="shared" si="48"/>
        <v>0</v>
      </c>
      <c r="Q62" s="102">
        <v>0</v>
      </c>
      <c r="R62" s="102">
        <v>0</v>
      </c>
      <c r="S62" s="101">
        <f t="shared" si="67"/>
        <v>0</v>
      </c>
      <c r="T62" s="102">
        <v>0</v>
      </c>
      <c r="U62" s="102">
        <v>0</v>
      </c>
      <c r="V62" s="101">
        <f t="shared" si="68"/>
        <v>0</v>
      </c>
      <c r="W62" s="102">
        <v>0</v>
      </c>
      <c r="X62" s="102">
        <v>0</v>
      </c>
      <c r="Y62" s="101">
        <f t="shared" si="69"/>
        <v>0</v>
      </c>
      <c r="Z62" s="101">
        <f t="shared" si="70"/>
        <v>0</v>
      </c>
      <c r="AA62" s="103">
        <f t="shared" si="71"/>
        <v>0</v>
      </c>
      <c r="AB62" s="101">
        <f t="shared" si="72"/>
        <v>0</v>
      </c>
      <c r="AC62" s="102">
        <v>0</v>
      </c>
      <c r="AD62" s="103">
        <f t="shared" si="73"/>
        <v>0</v>
      </c>
      <c r="AE62" s="102">
        <v>0</v>
      </c>
      <c r="AF62" s="102">
        <v>0</v>
      </c>
      <c r="AG62" s="102"/>
      <c r="AH62" s="102"/>
      <c r="AI62" s="136">
        <f t="shared" si="74"/>
        <v>0</v>
      </c>
      <c r="AJ62" s="102">
        <v>0</v>
      </c>
      <c r="AK62" s="104">
        <f t="shared" si="57"/>
        <v>0</v>
      </c>
      <c r="AL62" s="105">
        <f t="shared" si="58"/>
        <v>0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0</v>
      </c>
      <c r="AT62" s="103">
        <f t="shared" si="64"/>
        <v>0</v>
      </c>
      <c r="AU62" s="103">
        <f t="shared" si="65"/>
        <v>0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425" t="s">
        <v>142</v>
      </c>
      <c r="G63" s="425" t="s">
        <v>142</v>
      </c>
      <c r="H63" s="425">
        <v>1</v>
      </c>
      <c r="I63" s="101">
        <v>326.89</v>
      </c>
      <c r="J63" s="101">
        <f t="shared" si="46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7"/>
        <v>0</v>
      </c>
      <c r="P63" s="101">
        <f t="shared" si="48"/>
        <v>0</v>
      </c>
      <c r="Q63" s="102">
        <v>0</v>
      </c>
      <c r="R63" s="102">
        <v>0</v>
      </c>
      <c r="S63" s="101">
        <f t="shared" si="67"/>
        <v>0</v>
      </c>
      <c r="T63" s="102">
        <v>0</v>
      </c>
      <c r="U63" s="102">
        <v>0</v>
      </c>
      <c r="V63" s="101">
        <f t="shared" si="68"/>
        <v>0</v>
      </c>
      <c r="W63" s="102">
        <v>0</v>
      </c>
      <c r="X63" s="102">
        <v>0</v>
      </c>
      <c r="Y63" s="101">
        <f t="shared" si="69"/>
        <v>0</v>
      </c>
      <c r="Z63" s="101">
        <f t="shared" si="70"/>
        <v>0</v>
      </c>
      <c r="AA63" s="103">
        <f t="shared" si="71"/>
        <v>0</v>
      </c>
      <c r="AB63" s="101">
        <f t="shared" si="72"/>
        <v>0</v>
      </c>
      <c r="AC63" s="102">
        <v>0</v>
      </c>
      <c r="AD63" s="103">
        <f t="shared" si="73"/>
        <v>0</v>
      </c>
      <c r="AE63" s="102">
        <v>0</v>
      </c>
      <c r="AF63" s="102">
        <v>0</v>
      </c>
      <c r="AG63" s="102"/>
      <c r="AH63" s="102"/>
      <c r="AI63" s="136">
        <f t="shared" si="74"/>
        <v>0.66936885865457296</v>
      </c>
      <c r="AJ63" s="102">
        <v>0</v>
      </c>
      <c r="AK63" s="104">
        <f t="shared" si="57"/>
        <v>0</v>
      </c>
      <c r="AL63" s="105">
        <f t="shared" si="58"/>
        <v>-0.66936885865457296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0</v>
      </c>
      <c r="AR63" s="108">
        <f t="shared" si="63"/>
        <v>0</v>
      </c>
      <c r="AS63" s="108">
        <f t="array" ref="AS63">_xlfn.IFS(S63=0,AL63,S63&lt;0,AL63/-S63,S63&gt;0,AL63/S63)</f>
        <v>-0.66936885865457296</v>
      </c>
      <c r="AT63" s="103">
        <f t="shared" si="64"/>
        <v>0</v>
      </c>
      <c r="AU63" s="103">
        <f t="shared" si="65"/>
        <v>-2.0476883925925325E-3</v>
      </c>
      <c r="AV63" s="109"/>
      <c r="AW63" s="104">
        <f t="shared" si="66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8</v>
      </c>
      <c r="F64" s="425">
        <v>1</v>
      </c>
      <c r="G64" s="425">
        <v>1</v>
      </c>
      <c r="H64" s="425">
        <v>6</v>
      </c>
      <c r="I64" s="101">
        <v>326.89</v>
      </c>
      <c r="J64" s="101">
        <f t="shared" si="46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7"/>
        <v>0</v>
      </c>
      <c r="P64" s="101">
        <f t="shared" si="48"/>
        <v>0</v>
      </c>
      <c r="Q64" s="102">
        <v>0</v>
      </c>
      <c r="R64" s="102">
        <v>0</v>
      </c>
      <c r="S64" s="101">
        <f t="shared" si="67"/>
        <v>0</v>
      </c>
      <c r="T64" s="102">
        <v>0</v>
      </c>
      <c r="U64" s="102">
        <v>0</v>
      </c>
      <c r="V64" s="101">
        <f t="shared" si="68"/>
        <v>0</v>
      </c>
      <c r="W64" s="102">
        <v>0</v>
      </c>
      <c r="X64" s="102">
        <v>0</v>
      </c>
      <c r="Y64" s="101">
        <f t="shared" si="69"/>
        <v>0</v>
      </c>
      <c r="Z64" s="101">
        <f t="shared" si="70"/>
        <v>0</v>
      </c>
      <c r="AA64" s="103">
        <f t="shared" si="71"/>
        <v>0</v>
      </c>
      <c r="AB64" s="101">
        <f t="shared" si="72"/>
        <v>0</v>
      </c>
      <c r="AC64" s="102">
        <v>0</v>
      </c>
      <c r="AD64" s="103">
        <f t="shared" si="73"/>
        <v>0</v>
      </c>
      <c r="AE64" s="102">
        <v>572.16</v>
      </c>
      <c r="AF64" s="102">
        <v>0</v>
      </c>
      <c r="AG64" s="102"/>
      <c r="AH64" s="102"/>
      <c r="AI64" s="136">
        <f t="shared" si="74"/>
        <v>4.0162131519274373</v>
      </c>
      <c r="AJ64" s="102">
        <v>0</v>
      </c>
      <c r="AK64" s="104">
        <f t="shared" si="57"/>
        <v>0</v>
      </c>
      <c r="AL64" s="105">
        <f t="shared" si="58"/>
        <v>-576.17621315192741</v>
      </c>
      <c r="AM64" s="106"/>
      <c r="AN64" s="107">
        <f t="shared" si="59"/>
        <v>0</v>
      </c>
      <c r="AO64" s="108">
        <f t="shared" si="60"/>
        <v>326.89</v>
      </c>
      <c r="AP64" s="108">
        <f t="shared" si="61"/>
        <v>0</v>
      </c>
      <c r="AQ64" s="108">
        <f t="shared" si="62"/>
        <v>572.16</v>
      </c>
      <c r="AR64" s="108">
        <f t="shared" si="63"/>
        <v>0</v>
      </c>
      <c r="AS64" s="108">
        <f t="array" ref="AS64">_xlfn.IFS(S64=0,AL64,S64&lt;0,AL64/-S64,S64&gt;0,AL64/S64)</f>
        <v>-576.17621315192741</v>
      </c>
      <c r="AT64" s="103">
        <f t="shared" si="64"/>
        <v>0</v>
      </c>
      <c r="AU64" s="103">
        <f t="shared" si="65"/>
        <v>-1.762599691492329</v>
      </c>
      <c r="AV64" s="109"/>
      <c r="AW64" s="104">
        <f t="shared" si="66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425" t="s">
        <v>142</v>
      </c>
      <c r="G65" s="425" t="s">
        <v>142</v>
      </c>
      <c r="H65" s="425">
        <v>3</v>
      </c>
      <c r="I65" s="101">
        <v>326.89</v>
      </c>
      <c r="J65" s="101">
        <f t="shared" si="46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7"/>
        <v>0</v>
      </c>
      <c r="P65" s="101">
        <f t="shared" si="48"/>
        <v>0</v>
      </c>
      <c r="Q65" s="102">
        <v>0</v>
      </c>
      <c r="R65" s="102">
        <v>0</v>
      </c>
      <c r="S65" s="101">
        <f t="shared" si="67"/>
        <v>0</v>
      </c>
      <c r="T65" s="102">
        <v>0</v>
      </c>
      <c r="U65" s="102">
        <v>0</v>
      </c>
      <c r="V65" s="101">
        <f t="shared" si="68"/>
        <v>0</v>
      </c>
      <c r="W65" s="102">
        <v>0</v>
      </c>
      <c r="X65" s="102">
        <v>0</v>
      </c>
      <c r="Y65" s="101">
        <f t="shared" si="69"/>
        <v>0</v>
      </c>
      <c r="Z65" s="101">
        <f t="shared" si="70"/>
        <v>0</v>
      </c>
      <c r="AA65" s="103">
        <f t="shared" si="71"/>
        <v>0</v>
      </c>
      <c r="AB65" s="101">
        <f t="shared" si="72"/>
        <v>0</v>
      </c>
      <c r="AC65" s="102">
        <v>0</v>
      </c>
      <c r="AD65" s="103">
        <f t="shared" si="73"/>
        <v>0</v>
      </c>
      <c r="AE65" s="102">
        <v>623.39</v>
      </c>
      <c r="AF65" s="102">
        <v>0</v>
      </c>
      <c r="AG65" s="102"/>
      <c r="AH65" s="102"/>
      <c r="AI65" s="136">
        <f t="shared" si="74"/>
        <v>2.0081065759637187</v>
      </c>
      <c r="AJ65" s="102">
        <v>0</v>
      </c>
      <c r="AK65" s="104">
        <f t="shared" si="57"/>
        <v>0</v>
      </c>
      <c r="AL65" s="105">
        <f t="shared" si="58"/>
        <v>-625.39810657596365</v>
      </c>
      <c r="AM65" s="106"/>
      <c r="AN65" s="107">
        <f t="shared" si="59"/>
        <v>0</v>
      </c>
      <c r="AO65" s="108">
        <f t="shared" si="60"/>
        <v>326.89</v>
      </c>
      <c r="AP65" s="108">
        <f t="shared" si="61"/>
        <v>0</v>
      </c>
      <c r="AQ65" s="108">
        <f t="shared" si="62"/>
        <v>623.39</v>
      </c>
      <c r="AR65" s="108">
        <f t="shared" si="63"/>
        <v>0</v>
      </c>
      <c r="AS65" s="108">
        <f t="array" ref="AS65">_xlfn.IFS(S65=0,AL65,S65&lt;0,AL65/-S65,S65&gt;0,AL65/S65)</f>
        <v>-625.39810657596365</v>
      </c>
      <c r="AT65" s="103">
        <f t="shared" si="64"/>
        <v>0</v>
      </c>
      <c r="AU65" s="103">
        <f t="shared" si="65"/>
        <v>-1.9131760120406365</v>
      </c>
      <c r="AV65" s="109"/>
      <c r="AW65" s="104">
        <f t="shared" si="66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425" t="s">
        <v>142</v>
      </c>
      <c r="G66" s="425" t="s">
        <v>142</v>
      </c>
      <c r="H66" s="425">
        <v>1</v>
      </c>
      <c r="I66" s="101">
        <v>326.89</v>
      </c>
      <c r="J66" s="101">
        <f t="shared" si="46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7"/>
        <v>0</v>
      </c>
      <c r="T66" s="102">
        <v>0</v>
      </c>
      <c r="U66" s="102">
        <v>0</v>
      </c>
      <c r="V66" s="101">
        <f t="shared" si="68"/>
        <v>0</v>
      </c>
      <c r="W66" s="102">
        <v>0</v>
      </c>
      <c r="X66" s="102">
        <v>0</v>
      </c>
      <c r="Y66" s="101">
        <f t="shared" si="69"/>
        <v>0</v>
      </c>
      <c r="Z66" s="101">
        <f t="shared" si="70"/>
        <v>0</v>
      </c>
      <c r="AA66" s="103">
        <f t="shared" si="71"/>
        <v>0</v>
      </c>
      <c r="AB66" s="101">
        <f t="shared" si="72"/>
        <v>0</v>
      </c>
      <c r="AC66" s="102">
        <v>0</v>
      </c>
      <c r="AD66" s="103">
        <f t="shared" si="73"/>
        <v>0</v>
      </c>
      <c r="AE66" s="102">
        <v>0</v>
      </c>
      <c r="AF66" s="102">
        <v>0</v>
      </c>
      <c r="AG66" s="102"/>
      <c r="AH66" s="102"/>
      <c r="AI66" s="136">
        <f t="shared" si="74"/>
        <v>0.66936885865457296</v>
      </c>
      <c r="AJ66" s="102">
        <v>0</v>
      </c>
      <c r="AK66" s="104">
        <f t="shared" si="57"/>
        <v>0</v>
      </c>
      <c r="AL66" s="105">
        <f t="shared" si="58"/>
        <v>-0.66936885865457296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0</v>
      </c>
      <c r="AR66" s="108">
        <f t="shared" si="63"/>
        <v>0</v>
      </c>
      <c r="AS66" s="108">
        <f t="array" ref="AS66">_xlfn.IFS(S66=0,AL66,S66&lt;0,AL66/-S66,S66&gt;0,AL66/S66)</f>
        <v>-0.66936885865457296</v>
      </c>
      <c r="AT66" s="103">
        <f t="shared" si="64"/>
        <v>0</v>
      </c>
      <c r="AU66" s="103">
        <f t="shared" si="65"/>
        <v>-2.0476883925925325E-3</v>
      </c>
      <c r="AV66" s="109"/>
      <c r="AW66" s="104">
        <f t="shared" si="66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5">AVERAGE(AN60:AN66)</f>
        <v>0</v>
      </c>
      <c r="AO67" s="145">
        <f t="shared" si="75"/>
        <v>415.46285714285705</v>
      </c>
      <c r="AP67" s="145">
        <f t="shared" si="75"/>
        <v>0</v>
      </c>
      <c r="AQ67" s="145">
        <f t="shared" si="75"/>
        <v>170.79285714285714</v>
      </c>
      <c r="AR67" s="145">
        <f t="shared" si="75"/>
        <v>0</v>
      </c>
      <c r="AS67" s="145">
        <f t="shared" si="75"/>
        <v>-172.03597073750134</v>
      </c>
      <c r="AT67" s="146">
        <f t="shared" si="75"/>
        <v>0</v>
      </c>
      <c r="AU67" s="146">
        <f t="shared" si="75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6">SUM(Q60:Q66)</f>
        <v>0</v>
      </c>
      <c r="R68" s="149">
        <f t="shared" si="76"/>
        <v>0</v>
      </c>
      <c r="S68" s="149">
        <f t="shared" si="76"/>
        <v>0</v>
      </c>
      <c r="T68" s="149">
        <f t="shared" si="76"/>
        <v>0</v>
      </c>
      <c r="U68" s="149">
        <f t="shared" si="76"/>
        <v>0</v>
      </c>
      <c r="V68" s="149">
        <f t="shared" si="76"/>
        <v>0</v>
      </c>
      <c r="W68" s="149">
        <f t="shared" si="76"/>
        <v>0</v>
      </c>
      <c r="X68" s="149">
        <f t="shared" si="76"/>
        <v>0</v>
      </c>
      <c r="Y68" s="149">
        <f t="shared" si="76"/>
        <v>0</v>
      </c>
      <c r="Z68" s="149">
        <f t="shared" si="76"/>
        <v>0</v>
      </c>
      <c r="AA68" s="150">
        <f t="shared" si="76"/>
        <v>0</v>
      </c>
      <c r="AB68" s="151">
        <f t="shared" si="76"/>
        <v>0</v>
      </c>
      <c r="AC68" s="149">
        <f t="shared" si="76"/>
        <v>0</v>
      </c>
      <c r="AD68" s="150" t="e">
        <f>AC68/Y68</f>
        <v>#DIV/0!</v>
      </c>
      <c r="AE68" s="149">
        <f t="shared" ref="AE68:AL68" si="77">SUM(AE60:AE66)</f>
        <v>1195.55</v>
      </c>
      <c r="AF68" s="149">
        <f t="shared" si="77"/>
        <v>0</v>
      </c>
      <c r="AG68" s="149">
        <f t="shared" si="77"/>
        <v>0</v>
      </c>
      <c r="AH68" s="149">
        <f t="shared" si="77"/>
        <v>0</v>
      </c>
      <c r="AI68" s="152">
        <f t="shared" si="77"/>
        <v>8.7017951625094483</v>
      </c>
      <c r="AJ68" s="149">
        <f t="shared" si="77"/>
        <v>0</v>
      </c>
      <c r="AK68" s="149">
        <f t="shared" si="77"/>
        <v>0</v>
      </c>
      <c r="AL68" s="149">
        <f t="shared" si="77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8">E58+E68</f>
        <v>9381</v>
      </c>
      <c r="F70" s="172">
        <f t="shared" si="78"/>
        <v>1166</v>
      </c>
      <c r="G70" s="172">
        <f t="shared" si="78"/>
        <v>277</v>
      </c>
      <c r="H70" s="172">
        <f t="shared" si="78"/>
        <v>7938</v>
      </c>
      <c r="I70" s="172">
        <f t="shared" si="78"/>
        <v>0</v>
      </c>
      <c r="J70" s="172">
        <f t="shared" si="78"/>
        <v>1259126.5099999993</v>
      </c>
      <c r="K70" s="172">
        <f t="shared" si="78"/>
        <v>0</v>
      </c>
      <c r="L70" s="172">
        <f t="shared" si="78"/>
        <v>1741</v>
      </c>
      <c r="M70" s="172">
        <f t="shared" si="78"/>
        <v>0</v>
      </c>
      <c r="N70" s="172">
        <f t="shared" si="78"/>
        <v>0</v>
      </c>
      <c r="O70" s="172">
        <f t="shared" si="78"/>
        <v>0</v>
      </c>
      <c r="P70" s="172">
        <f t="shared" si="78"/>
        <v>0</v>
      </c>
      <c r="Q70" s="172">
        <f t="shared" si="78"/>
        <v>1033</v>
      </c>
      <c r="R70" s="172">
        <f t="shared" si="78"/>
        <v>-22</v>
      </c>
      <c r="S70" s="172">
        <f t="shared" si="78"/>
        <v>1011</v>
      </c>
      <c r="T70" s="172">
        <f t="shared" si="78"/>
        <v>894331.41</v>
      </c>
      <c r="U70" s="172">
        <f t="shared" si="78"/>
        <v>-18419.39</v>
      </c>
      <c r="V70" s="172">
        <f t="shared" si="78"/>
        <v>875912.02000000014</v>
      </c>
      <c r="W70" s="172">
        <f t="shared" si="78"/>
        <v>1343124.5800000012</v>
      </c>
      <c r="X70" s="172">
        <f t="shared" si="78"/>
        <v>-28012.89</v>
      </c>
      <c r="Y70" s="172">
        <f t="shared" si="78"/>
        <v>1315111.6900000011</v>
      </c>
      <c r="Z70" s="172">
        <f t="shared" si="78"/>
        <v>1389589.9600000002</v>
      </c>
      <c r="AA70" s="173">
        <f t="shared" si="78"/>
        <v>1</v>
      </c>
      <c r="AB70" s="174">
        <f t="shared" si="78"/>
        <v>133965.07</v>
      </c>
      <c r="AC70" s="172">
        <f t="shared" si="78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0" priority="8" operator="greaterThan">
      <formula>120</formula>
    </cfRule>
  </conditionalFormatting>
  <conditionalFormatting sqref="O67">
    <cfRule type="cellIs" dxfId="69" priority="7" operator="between">
      <formula>0.000001</formula>
      <formula>25</formula>
    </cfRule>
  </conditionalFormatting>
  <conditionalFormatting sqref="AA69 AA71:AA1048576">
    <cfRule type="cellIs" dxfId="68" priority="9" operator="greaterThan">
      <formula>0.23</formula>
    </cfRule>
  </conditionalFormatting>
  <conditionalFormatting sqref="AA1">
    <cfRule type="cellIs" dxfId="67" priority="6" operator="greaterThan">
      <formula>0.23</formula>
    </cfRule>
  </conditionalFormatting>
  <conditionalFormatting sqref="K59">
    <cfRule type="cellIs" dxfId="66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6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486" t="s">
        <v>47</v>
      </c>
      <c r="G1" s="486"/>
      <c r="H1" s="486"/>
      <c r="K1" s="327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0"/>
      <c r="AG1" s="490"/>
      <c r="AH1" s="328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 t="shared" ref="Q58:AC58" si="44">SUM(Q3:Q56)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SUM(AE3:AE56)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9"/>
      <c r="AG59" s="330"/>
      <c r="AH59" s="325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6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6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6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6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4" priority="15" operator="greaterThan">
      <formula>120</formula>
    </cfRule>
  </conditionalFormatting>
  <conditionalFormatting sqref="O67">
    <cfRule type="cellIs" dxfId="63" priority="14" operator="between">
      <formula>0.000001</formula>
      <formula>25</formula>
    </cfRule>
  </conditionalFormatting>
  <conditionalFormatting sqref="AA69 AA71:AA1048576">
    <cfRule type="cellIs" dxfId="62" priority="16" operator="greaterThan">
      <formula>0.23</formula>
    </cfRule>
  </conditionalFormatting>
  <conditionalFormatting sqref="AA1">
    <cfRule type="cellIs" dxfId="61" priority="13" operator="greaterThan">
      <formula>0.23</formula>
    </cfRule>
  </conditionalFormatting>
  <conditionalFormatting sqref="K59">
    <cfRule type="cellIs" dxfId="60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59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486" t="s">
        <v>47</v>
      </c>
      <c r="G1" s="486"/>
      <c r="H1" s="486"/>
      <c r="K1" s="283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0"/>
      <c r="AG1" s="490"/>
      <c r="AH1" s="284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5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31">
        <v>3000</v>
      </c>
      <c r="AG60" s="330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8" priority="17" operator="greaterThan">
      <formula>120</formula>
    </cfRule>
  </conditionalFormatting>
  <conditionalFormatting sqref="AA69 AA71:AA1048576">
    <cfRule type="cellIs" dxfId="57" priority="18" operator="greaterThan">
      <formula>0.23</formula>
    </cfRule>
  </conditionalFormatting>
  <conditionalFormatting sqref="AA1">
    <cfRule type="cellIs" dxfId="56" priority="15" operator="greaterThan">
      <formula>0.23</formula>
    </cfRule>
  </conditionalFormatting>
  <conditionalFormatting sqref="K59 K67">
    <cfRule type="cellIs" dxfId="55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54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486" t="s">
        <v>47</v>
      </c>
      <c r="G1" s="486"/>
      <c r="H1" s="486"/>
      <c r="K1" s="265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0"/>
      <c r="AG1" s="490"/>
      <c r="AH1" s="266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491"/>
      <c r="AG59" s="491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492"/>
      <c r="AG69" s="492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492"/>
      <c r="AG71" s="492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53" priority="7" operator="greaterThan">
      <formula>120</formula>
    </cfRule>
  </conditionalFormatting>
  <conditionalFormatting sqref="AA69 AA71:AA1048576">
    <cfRule type="cellIs" dxfId="52" priority="8" operator="greaterThan">
      <formula>0.23</formula>
    </cfRule>
  </conditionalFormatting>
  <conditionalFormatting sqref="AA1">
    <cfRule type="cellIs" dxfId="51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7" activePane="bottomRight" state="frozen"/>
      <selection pane="topRight" activeCell="D1" sqref="D1"/>
      <selection pane="bottomLeft" activeCell="A3" sqref="A3"/>
      <selection pane="bottomRight" activeCell="L104" sqref="L10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486" t="s">
        <v>47</v>
      </c>
      <c r="G1" s="486"/>
      <c r="H1" s="486"/>
      <c r="K1" s="231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267"/>
      <c r="Z1" s="80"/>
      <c r="AA1" s="80"/>
      <c r="AB1" s="80"/>
      <c r="AC1" s="215"/>
      <c r="AD1" s="216"/>
      <c r="AE1" s="215"/>
      <c r="AF1" s="490"/>
      <c r="AG1" s="490"/>
      <c r="AH1" s="232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Сводная!Z35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Сводная!G35</f>
        <v>1946</v>
      </c>
      <c r="Q104" s="110">
        <f>Сводная!H35</f>
        <v>1061</v>
      </c>
      <c r="R104" s="110">
        <f>Сводная!I35</f>
        <v>-15</v>
      </c>
      <c r="W104" s="183">
        <f>Сводная!M35</f>
        <v>1191764.57</v>
      </c>
      <c r="X104" s="183">
        <f>Сводная!N35</f>
        <v>-17408</v>
      </c>
      <c r="AB104" s="277">
        <f>Сводная!P35</f>
        <v>140043.34999999995</v>
      </c>
      <c r="AC104" s="277">
        <f>Сводная!R35</f>
        <v>436797.92</v>
      </c>
      <c r="AE104" s="277">
        <f>Сводная!Q35</f>
        <v>114027.10999999996</v>
      </c>
      <c r="AF104" s="101">
        <f>Сводная!W35</f>
        <v>65682</v>
      </c>
      <c r="AG104" s="101">
        <f>Сводная!X35</f>
        <v>135467</v>
      </c>
      <c r="AI104" s="185">
        <f>Сводная!S35</f>
        <v>5224.3099999999995</v>
      </c>
      <c r="AJ104" s="101">
        <f>Сводная!U35</f>
        <v>294</v>
      </c>
      <c r="AK104" s="277">
        <f>Сводная!Z35</f>
        <v>7586.9</v>
      </c>
      <c r="AL104" s="277">
        <f>Сводная!AC35+Сводная!V35+Сводная!T35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0" priority="3" operator="greaterThan">
      <formula>120</formula>
    </cfRule>
  </conditionalFormatting>
  <conditionalFormatting sqref="O99">
    <cfRule type="cellIs" dxfId="49" priority="2" operator="between">
      <formula>0.000001</formula>
      <formula>25</formula>
    </cfRule>
  </conditionalFormatting>
  <conditionalFormatting sqref="AA101 AA103:AA1048576">
    <cfRule type="cellIs" dxfId="4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4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486" t="s">
        <v>47</v>
      </c>
      <c r="G1" s="486"/>
      <c r="H1" s="486"/>
      <c r="K1" s="247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90"/>
      <c r="AG1" s="490"/>
      <c r="AH1" s="248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91"/>
      <c r="AG46" s="491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92"/>
      <c r="AG101" s="492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92">
        <f>AF46+AF101</f>
        <v>0</v>
      </c>
      <c r="AG103" s="492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46" priority="3" operator="greaterThan">
      <formula>120</formula>
    </cfRule>
  </conditionalFormatting>
  <conditionalFormatting sqref="O99">
    <cfRule type="cellIs" dxfId="45" priority="2" operator="between">
      <formula>0.000001</formula>
      <formula>25</formula>
    </cfRule>
  </conditionalFormatting>
  <conditionalFormatting sqref="AA101 AA103:AA1048576">
    <cfRule type="cellIs" dxfId="44" priority="4" operator="greaterThan">
      <formula>0.23</formula>
    </cfRule>
  </conditionalFormatting>
  <conditionalFormatting sqref="AA1">
    <cfRule type="cellIs" dxfId="43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486" t="s">
        <v>47</v>
      </c>
      <c r="G1" s="486"/>
      <c r="H1" s="486"/>
      <c r="K1" s="247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48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91"/>
      <c r="AG46" s="491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92"/>
      <c r="AG101" s="492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92">
        <f>AF46+AF101</f>
        <v>0</v>
      </c>
      <c r="AG103" s="492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AA1">
    <cfRule type="cellIs" dxfId="39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486" t="s">
        <v>47</v>
      </c>
      <c r="G1" s="486"/>
      <c r="H1" s="486"/>
      <c r="K1" s="231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32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91"/>
      <c r="AG46" s="491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92"/>
      <c r="AG101" s="492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92">
        <f>AF46+AF101</f>
        <v>0</v>
      </c>
      <c r="AG103" s="492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3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486" t="s">
        <v>47</v>
      </c>
      <c r="G1" s="486"/>
      <c r="H1" s="486"/>
      <c r="K1" s="223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24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91"/>
      <c r="AG46" s="491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92"/>
      <c r="AG101" s="492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92">
        <f>AF46+AF101</f>
        <v>0</v>
      </c>
      <c r="AG103" s="492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3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486" t="s">
        <v>47</v>
      </c>
      <c r="G1" s="486"/>
      <c r="H1" s="486"/>
      <c r="K1" s="210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11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Сводная!Z32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91"/>
      <c r="AG18" s="491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92"/>
      <c r="AG73" s="492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Сводная!AC32+Сводная!V32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0" priority="4" operator="greaterThan">
      <formula>120</formula>
    </cfRule>
  </conditionalFormatting>
  <conditionalFormatting sqref="O71">
    <cfRule type="cellIs" dxfId="29" priority="3" operator="between">
      <formula>0.000001</formula>
      <formula>25</formula>
    </cfRule>
  </conditionalFormatting>
  <conditionalFormatting sqref="AA73 AA75:AA1048576">
    <cfRule type="cellIs" dxfId="2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486" t="s">
        <v>47</v>
      </c>
      <c r="G1" s="486"/>
      <c r="H1" s="486"/>
      <c r="K1" s="210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11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91"/>
      <c r="AG18" s="491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92"/>
      <c r="AG73" s="492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92">
        <f>AF18+AF73</f>
        <v>0</v>
      </c>
      <c r="AG75" s="492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6" priority="4" operator="greaterThan">
      <formula>120</formula>
    </cfRule>
  </conditionalFormatting>
  <conditionalFormatting sqref="O71">
    <cfRule type="cellIs" dxfId="25" priority="3" operator="between">
      <formula>0.000001</formula>
      <formula>25</formula>
    </cfRule>
  </conditionalFormatting>
  <conditionalFormatting sqref="AA73 AA75:AA1048576">
    <cfRule type="cellIs" dxfId="24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486" t="s">
        <v>47</v>
      </c>
      <c r="G1" s="486"/>
      <c r="H1" s="486"/>
      <c r="K1" s="210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11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91"/>
      <c r="AG18" s="491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92"/>
      <c r="AG73" s="492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92">
        <f>AF18+AF73</f>
        <v>0</v>
      </c>
      <c r="AG75" s="492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F1:AG1"/>
    <mergeCell ref="AN1:AU1"/>
    <mergeCell ref="AF18:AG18"/>
    <mergeCell ref="AF73:AG73"/>
    <mergeCell ref="AF75:AG75"/>
    <mergeCell ref="F1:H1"/>
    <mergeCell ref="L1:N1"/>
    <mergeCell ref="Q1:R1"/>
    <mergeCell ref="T1:U1"/>
    <mergeCell ref="W1:X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486" t="s">
        <v>47</v>
      </c>
      <c r="G1" s="486"/>
      <c r="H1" s="486"/>
      <c r="K1" s="210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11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486" t="s">
        <v>47</v>
      </c>
      <c r="G1" s="486"/>
      <c r="H1" s="486"/>
      <c r="K1" s="210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11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91"/>
      <c r="AG18" s="491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92"/>
      <c r="AG73" s="492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92">
        <f>AF18+AF73</f>
        <v>0</v>
      </c>
      <c r="AG75" s="492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4" priority="3" operator="greaterThan">
      <formula>120</formula>
    </cfRule>
  </conditionalFormatting>
  <conditionalFormatting sqref="O71">
    <cfRule type="cellIs" dxfId="13" priority="2" operator="between">
      <formula>0.000001</formula>
      <formula>25</formula>
    </cfRule>
  </conditionalFormatting>
  <conditionalFormatting sqref="AA1 AA73 AA75:AA1048576">
    <cfRule type="cellIs" dxfId="1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486" t="s">
        <v>47</v>
      </c>
      <c r="G1" s="486"/>
      <c r="H1" s="486"/>
      <c r="K1" s="413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414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92"/>
      <c r="AG73" s="492"/>
      <c r="AH73" s="416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24">
        <f t="shared" si="53"/>
        <v>1049.6299999999999</v>
      </c>
      <c r="AJ74" s="172">
        <f t="shared" si="53"/>
        <v>0</v>
      </c>
      <c r="AK74" s="423">
        <f t="shared" si="53"/>
        <v>461.4563</v>
      </c>
      <c r="AL74" s="423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6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1" priority="3" operator="greaterThan">
      <formula>120</formula>
    </cfRule>
  </conditionalFormatting>
  <conditionalFormatting sqref="O71">
    <cfRule type="cellIs" dxfId="10" priority="2" operator="between">
      <formula>0.000001</formula>
      <formula>25</formula>
    </cfRule>
  </conditionalFormatting>
  <conditionalFormatting sqref="AA73 AA75:AA1048576">
    <cfRule type="cellIs" dxfId="9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486" t="s">
        <v>47</v>
      </c>
      <c r="G1" s="486"/>
      <c r="H1" s="486"/>
      <c r="K1" s="210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211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91"/>
      <c r="AG18" s="491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92"/>
      <c r="AG73" s="492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92">
        <f>AF18+AF73</f>
        <v>0</v>
      </c>
      <c r="AG75" s="492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7" priority="4" operator="greaterThan">
      <formula>120</formula>
    </cfRule>
  </conditionalFormatting>
  <conditionalFormatting sqref="O71">
    <cfRule type="cellIs" dxfId="6" priority="3" operator="between">
      <formula>0.000001</formula>
      <formula>25</formula>
    </cfRule>
  </conditionalFormatting>
  <conditionalFormatting sqref="AA73 AA75:AA1048576">
    <cfRule type="cellIs" dxfId="5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486" t="s">
        <v>47</v>
      </c>
      <c r="G1" s="486"/>
      <c r="H1" s="486"/>
      <c r="K1" s="413" t="s">
        <v>48</v>
      </c>
      <c r="L1" s="486" t="s">
        <v>49</v>
      </c>
      <c r="M1" s="486"/>
      <c r="N1" s="486"/>
      <c r="P1" s="80"/>
      <c r="Q1" s="487"/>
      <c r="R1" s="487"/>
      <c r="S1" s="216"/>
      <c r="T1" s="488"/>
      <c r="U1" s="489"/>
      <c r="V1" s="216"/>
      <c r="W1" s="487"/>
      <c r="X1" s="487"/>
      <c r="Y1" s="80"/>
      <c r="Z1" s="80"/>
      <c r="AA1" s="80"/>
      <c r="AB1" s="80"/>
      <c r="AC1" s="215"/>
      <c r="AD1" s="216"/>
      <c r="AE1" s="215"/>
      <c r="AF1" s="490"/>
      <c r="AG1" s="490"/>
      <c r="AH1" s="414"/>
      <c r="AI1" s="81" t="s">
        <v>50</v>
      </c>
      <c r="AJ1" s="215"/>
      <c r="AM1" s="82"/>
      <c r="AN1" s="483" t="s">
        <v>51</v>
      </c>
      <c r="AO1" s="484"/>
      <c r="AP1" s="484"/>
      <c r="AQ1" s="484"/>
      <c r="AR1" s="484"/>
      <c r="AS1" s="484"/>
      <c r="AT1" s="484"/>
      <c r="AU1" s="485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91"/>
      <c r="AG18" s="491"/>
      <c r="AH18" s="41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92"/>
      <c r="AG73" s="492"/>
      <c r="AH73" s="416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92">
        <f>AF18+AF73</f>
        <v>0</v>
      </c>
      <c r="AG75" s="492"/>
      <c r="AH75" s="416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3" operator="greaterThan">
      <formula>120</formula>
    </cfRule>
  </conditionalFormatting>
  <conditionalFormatting sqref="O71">
    <cfRule type="cellIs" dxfId="2" priority="2" operator="between">
      <formula>0.000001</formula>
      <formula>25</formula>
    </cfRule>
  </conditionalFormatting>
  <conditionalFormatting sqref="AA73 AA75:AA1048576">
    <cfRule type="cellIs" dxfId="1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Реклама</vt:lpstr>
      <vt:lpstr>Сводная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15</vt:lpstr>
      <vt:lpstr>Юнит 14</vt:lpstr>
      <vt:lpstr>Остаток на 01.04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2026-04-06T09:52:22Z</dcterms:modified>
</cp:coreProperties>
</file>